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I34" i="1" l="1"/>
  <c r="AG15" i="1" l="1"/>
  <c r="AG14" i="1"/>
  <c r="M34" i="1" l="1"/>
  <c r="U34" i="1"/>
  <c r="V34" i="1"/>
  <c r="W34" i="1"/>
  <c r="X34" i="1"/>
  <c r="Y34" i="1"/>
  <c r="Z34" i="1"/>
  <c r="AA34" i="1"/>
  <c r="AB34" i="1"/>
  <c r="AC34" i="1"/>
  <c r="AD34" i="1"/>
  <c r="AF34" i="1"/>
  <c r="AG34" i="1"/>
  <c r="AH34" i="1"/>
  <c r="AJ34" i="1"/>
  <c r="L34" i="1"/>
  <c r="N6" i="1" l="1"/>
  <c r="R6" i="1" s="1"/>
  <c r="N7" i="1"/>
  <c r="T7" i="1" s="1"/>
  <c r="N8" i="1"/>
  <c r="N9" i="1"/>
  <c r="R9" i="1" s="1"/>
  <c r="N10" i="1"/>
  <c r="N11" i="1"/>
  <c r="T11" i="1" s="1"/>
  <c r="N12" i="1"/>
  <c r="N13" i="1"/>
  <c r="R13" i="1" s="1"/>
  <c r="N14" i="1"/>
  <c r="N15" i="1"/>
  <c r="T15" i="1" s="1"/>
  <c r="N5" i="1"/>
  <c r="T5" i="1" s="1"/>
  <c r="N16" i="1"/>
  <c r="T16" i="1" s="1"/>
  <c r="N17" i="1"/>
  <c r="R17" i="1" s="1"/>
  <c r="N18" i="1"/>
  <c r="O18" i="1" s="1"/>
  <c r="N19" i="1"/>
  <c r="T19" i="1" s="1"/>
  <c r="N20" i="1"/>
  <c r="T20" i="1" s="1"/>
  <c r="N21" i="1"/>
  <c r="R21" i="1" s="1"/>
  <c r="N22" i="1"/>
  <c r="O22" i="1" s="1"/>
  <c r="N23" i="1"/>
  <c r="T23" i="1" s="1"/>
  <c r="N24" i="1"/>
  <c r="T24" i="1" s="1"/>
  <c r="N25" i="1"/>
  <c r="R25" i="1" s="1"/>
  <c r="N26" i="1"/>
  <c r="O26" i="1" s="1"/>
  <c r="N27" i="1"/>
  <c r="T27" i="1" s="1"/>
  <c r="N28" i="1"/>
  <c r="T28" i="1" s="1"/>
  <c r="N29" i="1"/>
  <c r="R29" i="1" s="1"/>
  <c r="N30" i="1"/>
  <c r="O30" i="1" s="1"/>
  <c r="N31" i="1"/>
  <c r="T31" i="1" s="1"/>
  <c r="N32" i="1"/>
  <c r="T32" i="1" s="1"/>
  <c r="N33" i="1"/>
  <c r="R33" i="1" s="1"/>
  <c r="S9" i="1" l="1"/>
  <c r="S13" i="1"/>
  <c r="R14" i="1"/>
  <c r="S14" i="1" s="1"/>
  <c r="N34" i="1"/>
  <c r="O14" i="1"/>
  <c r="P10" i="1"/>
  <c r="S33" i="1"/>
  <c r="S29" i="1"/>
  <c r="S25" i="1"/>
  <c r="S21" i="1"/>
  <c r="S17" i="1"/>
  <c r="O32" i="1"/>
  <c r="O13" i="1"/>
  <c r="R28" i="1"/>
  <c r="S28" i="1"/>
  <c r="O24" i="1"/>
  <c r="O9" i="1"/>
  <c r="T6" i="1"/>
  <c r="S27" i="1"/>
  <c r="O16" i="1"/>
  <c r="O6" i="1"/>
  <c r="S10" i="1"/>
  <c r="S6" i="1"/>
  <c r="O21" i="1"/>
  <c r="O28" i="1"/>
  <c r="O20" i="1"/>
  <c r="P15" i="1"/>
  <c r="P7" i="1"/>
  <c r="R24" i="1"/>
  <c r="S24" i="1" s="1"/>
  <c r="T14" i="1"/>
  <c r="AK14" i="1" s="1"/>
  <c r="O33" i="1"/>
  <c r="O25" i="1"/>
  <c r="O17" i="1"/>
  <c r="O10" i="1"/>
  <c r="Q10" i="1" s="1"/>
  <c r="P14" i="1"/>
  <c r="P6" i="1"/>
  <c r="Q6" i="1" s="1"/>
  <c r="R20" i="1"/>
  <c r="S20" i="1" s="1"/>
  <c r="T10" i="1"/>
  <c r="O29" i="1"/>
  <c r="Q29" i="1" s="1"/>
  <c r="P11" i="1"/>
  <c r="R32" i="1"/>
  <c r="S32" i="1" s="1"/>
  <c r="R16" i="1"/>
  <c r="S16" i="1" s="1"/>
  <c r="P5" i="1"/>
  <c r="P26" i="1"/>
  <c r="Q26" i="1" s="1"/>
  <c r="P22" i="1"/>
  <c r="Q22" i="1" s="1"/>
  <c r="R12" i="1"/>
  <c r="S12" i="1" s="1"/>
  <c r="S8" i="1"/>
  <c r="T30" i="1"/>
  <c r="T26" i="1"/>
  <c r="T22" i="1"/>
  <c r="T18" i="1"/>
  <c r="O12" i="1"/>
  <c r="O8" i="1"/>
  <c r="P33" i="1"/>
  <c r="P29" i="1"/>
  <c r="P25" i="1"/>
  <c r="Q25" i="1" s="1"/>
  <c r="P21" i="1"/>
  <c r="P17" i="1"/>
  <c r="P13" i="1"/>
  <c r="P9" i="1"/>
  <c r="Q9" i="1" s="1"/>
  <c r="R31" i="1"/>
  <c r="S31" i="1" s="1"/>
  <c r="R23" i="1"/>
  <c r="S23" i="1" s="1"/>
  <c r="S19" i="1"/>
  <c r="R15" i="1"/>
  <c r="S15" i="1" s="1"/>
  <c r="R11" i="1"/>
  <c r="S11" i="1" s="1"/>
  <c r="R7" i="1"/>
  <c r="S7" i="1" s="1"/>
  <c r="T33" i="1"/>
  <c r="T29" i="1"/>
  <c r="T25" i="1"/>
  <c r="T21" i="1"/>
  <c r="T17" i="1"/>
  <c r="T13" i="1"/>
  <c r="T9" i="1"/>
  <c r="O31" i="1"/>
  <c r="O27" i="1"/>
  <c r="O23" i="1"/>
  <c r="O19" i="1"/>
  <c r="O15" i="1"/>
  <c r="Q15" i="1" s="1"/>
  <c r="O11" i="1"/>
  <c r="O7" i="1"/>
  <c r="Q7" i="1" s="1"/>
  <c r="P32" i="1"/>
  <c r="P28" i="1"/>
  <c r="P24" i="1"/>
  <c r="P20" i="1"/>
  <c r="Q20" i="1" s="1"/>
  <c r="P16" i="1"/>
  <c r="P12" i="1"/>
  <c r="P8" i="1"/>
  <c r="Q33" i="1"/>
  <c r="R5" i="1"/>
  <c r="S5" i="1" s="1"/>
  <c r="R30" i="1"/>
  <c r="S30" i="1" s="1"/>
  <c r="R26" i="1"/>
  <c r="S26" i="1" s="1"/>
  <c r="R22" i="1"/>
  <c r="S22" i="1" s="1"/>
  <c r="R18" i="1"/>
  <c r="S18" i="1" s="1"/>
  <c r="T12" i="1"/>
  <c r="T8" i="1"/>
  <c r="P30" i="1"/>
  <c r="Q30" i="1" s="1"/>
  <c r="P18" i="1"/>
  <c r="Q18" i="1" s="1"/>
  <c r="O5" i="1"/>
  <c r="Q5" i="1" s="1"/>
  <c r="P31" i="1"/>
  <c r="P27" i="1"/>
  <c r="P23" i="1"/>
  <c r="P19" i="1"/>
  <c r="Q16" i="1" l="1"/>
  <c r="Q12" i="1"/>
  <c r="Q8" i="1"/>
  <c r="P34" i="1"/>
  <c r="Q17" i="1"/>
  <c r="Q13" i="1"/>
  <c r="O34" i="1"/>
  <c r="R34" i="1"/>
  <c r="T34" i="1"/>
  <c r="AL14" i="1"/>
  <c r="S34" i="1"/>
  <c r="Q24" i="1"/>
  <c r="Q21" i="1"/>
  <c r="Q14" i="1"/>
  <c r="Q32" i="1"/>
  <c r="Q19" i="1"/>
  <c r="Q23" i="1"/>
  <c r="Q11" i="1"/>
  <c r="Q27" i="1"/>
  <c r="Q28" i="1"/>
  <c r="Q31" i="1"/>
  <c r="Q34" i="1" l="1"/>
  <c r="AK5" i="1"/>
  <c r="AL5" i="1" l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5" i="1" l="1"/>
  <c r="AK26" i="1" l="1"/>
  <c r="AL26" i="1" s="1"/>
  <c r="AE23" i="1" l="1"/>
  <c r="AE34" i="1" s="1"/>
  <c r="AK33" i="1" l="1"/>
  <c r="AK32" i="1"/>
  <c r="AK31" i="1"/>
  <c r="AK30" i="1"/>
  <c r="AK29" i="1"/>
  <c r="AK28" i="1"/>
  <c r="AK27" i="1"/>
  <c r="AK25" i="1"/>
  <c r="AK24" i="1"/>
  <c r="AK23" i="1"/>
  <c r="AK22" i="1"/>
  <c r="AK21" i="1"/>
  <c r="AK20" i="1"/>
  <c r="AK19" i="1"/>
  <c r="AK18" i="1"/>
  <c r="AK17" i="1"/>
  <c r="AK16" i="1"/>
  <c r="AK15" i="1"/>
  <c r="AK13" i="1"/>
  <c r="AK12" i="1"/>
  <c r="AK11" i="1"/>
  <c r="AK10" i="1"/>
  <c r="AK9" i="1"/>
  <c r="AK8" i="1"/>
  <c r="AK7" i="1"/>
  <c r="AM6" i="1"/>
  <c r="AK6" i="1"/>
  <c r="AK34" i="1" l="1"/>
  <c r="AL20" i="1"/>
  <c r="AL22" i="1"/>
  <c r="AL24" i="1"/>
  <c r="AL13" i="1"/>
  <c r="AL29" i="1"/>
  <c r="AL32" i="1"/>
  <c r="AL19" i="1"/>
  <c r="AL11" i="1"/>
  <c r="AL12" i="1"/>
  <c r="AL16" i="1"/>
  <c r="AL18" i="1"/>
  <c r="AL15" i="1"/>
  <c r="AL21" i="1"/>
  <c r="AL25" i="1"/>
  <c r="AL28" i="1"/>
  <c r="AL33" i="1"/>
  <c r="AL6" i="1"/>
  <c r="AL17" i="1"/>
  <c r="AL23" i="1"/>
  <c r="AL30" i="1"/>
  <c r="AL31" i="1"/>
  <c r="AL10" i="1"/>
  <c r="AL27" i="1"/>
  <c r="AL8" i="1"/>
  <c r="AL34" i="1" l="1"/>
  <c r="AL9" i="1"/>
  <c r="AL7" i="1"/>
</calcChain>
</file>

<file path=xl/comments1.xml><?xml version="1.0" encoding="utf-8"?>
<comments xmlns="http://schemas.openxmlformats.org/spreadsheetml/2006/main">
  <authors>
    <author>Autor</author>
  </authors>
  <commentList>
    <comment ref="W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PENSION JUDICIAL MENSUAL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PENSION JUDICIAL MENSUAL</t>
        </r>
      </text>
    </comment>
    <comment ref="AG10" authorId="0">
      <text>
        <r>
          <rPr>
            <b/>
            <sz val="8"/>
            <color indexed="81"/>
            <rFont val="Tahoma"/>
            <family val="2"/>
          </rPr>
          <t>Intereses ocasionados por declaraciones sustitutivas SRI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4" authorId="0">
      <text>
        <r>
          <rPr>
            <b/>
            <sz val="8"/>
            <color indexed="81"/>
            <rFont val="Tahoma"/>
            <family val="2"/>
          </rPr>
          <t>intereses en planillas IESS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5" authorId="0">
      <text>
        <r>
          <rPr>
            <sz val="8"/>
            <color indexed="81"/>
            <rFont val="Tahoma"/>
            <family val="2"/>
          </rPr>
          <t>intereses en planillas IESS</t>
        </r>
      </text>
    </comment>
    <comment ref="AC17" authorId="0">
      <text>
        <r>
          <rPr>
            <b/>
            <sz val="8"/>
            <color indexed="81"/>
            <rFont val="Tahoma"/>
            <family val="2"/>
          </rPr>
          <t xml:space="preserve">EL DESCUENTO ES DE $ 630,68 Y DESCENDIO A  $ 250,00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PENSION JUDICIAL MENSUAL</t>
        </r>
      </text>
    </comment>
    <comment ref="AC20" authorId="0">
      <text>
        <r>
          <rPr>
            <sz val="8"/>
            <color indexed="81"/>
            <rFont val="Tahoma"/>
            <family val="2"/>
          </rPr>
          <t xml:space="preserve">EL DESCUENTO ES DE $ 654,50 Y DESCENDIO A  $ 338,00
</t>
        </r>
      </text>
    </comment>
    <comment ref="AC29" authorId="0">
      <text>
        <r>
          <rPr>
            <b/>
            <sz val="8"/>
            <color indexed="81"/>
            <rFont val="Tahoma"/>
            <family val="2"/>
          </rPr>
          <t>EL DESCUENTO ES DE $ 690,20 Y DESCENDIO A  $ 585,00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PENSION JUDICIAL MENSUAL</t>
        </r>
      </text>
    </comment>
  </commentList>
</comments>
</file>

<file path=xl/sharedStrings.xml><?xml version="1.0" encoding="utf-8"?>
<sst xmlns="http://schemas.openxmlformats.org/spreadsheetml/2006/main" count="248" uniqueCount="152">
  <si>
    <t xml:space="preserve"> EMPRESA PÚBLICA DE VIALIDAD DEL SUR "VIALSUR EP"</t>
  </si>
  <si>
    <t>No.</t>
  </si>
  <si>
    <t>APELLIDOS Y NOMBRES</t>
  </si>
  <si>
    <t>No. CEDULA DE CIUDADANIA</t>
  </si>
  <si>
    <t>ENTIDAD BANCARIA</t>
  </si>
  <si>
    <t>CODIGO BANCARIO</t>
  </si>
  <si>
    <t>TIPO DE CUENTA</t>
  </si>
  <si>
    <t>No. CUENTA BANCARIA</t>
  </si>
  <si>
    <t>DENOMINACIÓN DELPUESTO</t>
  </si>
  <si>
    <t>GRUPO OCUPACIONAL</t>
  </si>
  <si>
    <t>DIAS Y/O MESES</t>
  </si>
  <si>
    <t xml:space="preserve">GRADO </t>
  </si>
  <si>
    <t>APORTE PATRONAL 11.15%</t>
  </si>
  <si>
    <t>IECE 0.5%</t>
  </si>
  <si>
    <t>TOTAL APORTE + IECE</t>
  </si>
  <si>
    <t>FONDOS DE RESERVA</t>
  </si>
  <si>
    <t>APORTE INDIVIDUAL IESS</t>
  </si>
  <si>
    <t xml:space="preserve"> CACPE</t>
  </si>
  <si>
    <t>RETENCIONES JUDICIALES</t>
  </si>
  <si>
    <t xml:space="preserve"> DESCUENTOS ASOCIACION EMPLEADOS</t>
  </si>
  <si>
    <t xml:space="preserve"> DESCUENTOS ASO. SERVIDORES ACUERDO MINIST.027</t>
  </si>
  <si>
    <t>PRESTAMOS QUIROGRAFARIOS</t>
  </si>
  <si>
    <t>PRESTAMOS HIPOTECARIO</t>
  </si>
  <si>
    <t>DESCUENTO CAJA DE AHORRO COMITÉ FEMENINO</t>
  </si>
  <si>
    <t>ANTICIPOS DE SUELDO</t>
  </si>
  <si>
    <t>TOTAL DESCUENTOS</t>
  </si>
  <si>
    <t>SUBTOTAL A APAGAR</t>
  </si>
  <si>
    <t>01</t>
  </si>
  <si>
    <t>ARMIJOS ARMIJOS LUPE MELIDA</t>
  </si>
  <si>
    <t>BCO DE LOJA</t>
  </si>
  <si>
    <t>1 M</t>
  </si>
  <si>
    <t>9</t>
  </si>
  <si>
    <t>02</t>
  </si>
  <si>
    <t>ASTUDILLO MEDINA EDWIN ROBERTO</t>
  </si>
  <si>
    <t>ASISTENTE FINANCIERO 2</t>
  </si>
  <si>
    <t>SERVIDOR PÚBLICO 1</t>
  </si>
  <si>
    <t>7</t>
  </si>
  <si>
    <t>03</t>
  </si>
  <si>
    <t>AZANZA CARDENAS ROBERT ISRAEL</t>
  </si>
  <si>
    <t>GUARDALMACEN</t>
  </si>
  <si>
    <t>04</t>
  </si>
  <si>
    <t>BARCENAS TORRES EDGAR PATRICIO</t>
  </si>
  <si>
    <t>INGENIERO CIVIL 3</t>
  </si>
  <si>
    <t>SERVIDOR PUBLICO 7</t>
  </si>
  <si>
    <t>05</t>
  </si>
  <si>
    <t>BASTIDAS SERRANO JULIO  MEDARDO</t>
  </si>
  <si>
    <t>SERVIDOR PÚBLICO 7</t>
  </si>
  <si>
    <t>06</t>
  </si>
  <si>
    <t>BERMEO PACHECO BEATRIZ FELICIA</t>
  </si>
  <si>
    <t>07</t>
  </si>
  <si>
    <t>CEVALLOS ORBE MARCO ANTONIO</t>
  </si>
  <si>
    <t>13</t>
  </si>
  <si>
    <t>08</t>
  </si>
  <si>
    <t>ERAZO MALDONADO HILTON FABRICIO</t>
  </si>
  <si>
    <t>ASISTENTE DE INGENIERIA CIVIL</t>
  </si>
  <si>
    <t>SERVIRDOR PUBLICO 1</t>
  </si>
  <si>
    <t>09</t>
  </si>
  <si>
    <t>SERVIDOR PÚBLICO 3</t>
  </si>
  <si>
    <t>10</t>
  </si>
  <si>
    <t>ESPINOZA GUARNIZO ROSA PIEDAD</t>
  </si>
  <si>
    <t>SECRETARIA 1</t>
  </si>
  <si>
    <t>SERVIDOR PÚB. APOYO 4</t>
  </si>
  <si>
    <t>6</t>
  </si>
  <si>
    <t>11</t>
  </si>
  <si>
    <t>12</t>
  </si>
  <si>
    <t>GONZALEZ HERRERA LUIS FABIAN</t>
  </si>
  <si>
    <t>GONZALEZ ROMERO ALFONSO ENRIQUE</t>
  </si>
  <si>
    <t>0701159881</t>
  </si>
  <si>
    <t>14</t>
  </si>
  <si>
    <t>GUAMAN VEGA TERESA BEATRIZ</t>
  </si>
  <si>
    <t>CONTADORA 2</t>
  </si>
  <si>
    <t>SERVIDOR PÚBLICO 4</t>
  </si>
  <si>
    <t>15</t>
  </si>
  <si>
    <t>HOYOS AYALA FANNY MARIELA</t>
  </si>
  <si>
    <t>SECRETARIA 3</t>
  </si>
  <si>
    <t>SERVIRDOR PUBLICO 2</t>
  </si>
  <si>
    <t>8</t>
  </si>
  <si>
    <t>16</t>
  </si>
  <si>
    <t>JIMBO COSIOS JULIO ENRIQUE</t>
  </si>
  <si>
    <t>17</t>
  </si>
  <si>
    <t xml:space="preserve">MATAILO COLLAGUAZO JORGE EDUARDO </t>
  </si>
  <si>
    <t>ANALISTA FINANCIERO 1</t>
  </si>
  <si>
    <t>SERVIDOR PÚBLICO 2</t>
  </si>
  <si>
    <t>18</t>
  </si>
  <si>
    <t xml:space="preserve">MENA PALACIOS LEWIS HESTON </t>
  </si>
  <si>
    <t>19</t>
  </si>
  <si>
    <t>GERENTE GENERAL</t>
  </si>
  <si>
    <t>20</t>
  </si>
  <si>
    <t>21</t>
  </si>
  <si>
    <t>ORTEGA ORTEGA LITA DOLORES</t>
  </si>
  <si>
    <t>1103446421</t>
  </si>
  <si>
    <t>2900458654</t>
  </si>
  <si>
    <t>SERVIDOR PUBLICO DE APOYO 4</t>
  </si>
  <si>
    <t>22</t>
  </si>
  <si>
    <t>OVIEDO GARCIA VICTOR DUVAL</t>
  </si>
  <si>
    <t>ASISTENTE ADMINISTRATIVO 1</t>
  </si>
  <si>
    <t>SERVIDOR PÚBLICO APOYO 1</t>
  </si>
  <si>
    <t>3</t>
  </si>
  <si>
    <t>23</t>
  </si>
  <si>
    <t xml:space="preserve">PIEDRA PALADINES ALFONSO FERNANDO </t>
  </si>
  <si>
    <t>24</t>
  </si>
  <si>
    <t>1102063888</t>
  </si>
  <si>
    <t>2</t>
  </si>
  <si>
    <t>2900673297</t>
  </si>
  <si>
    <t>ASISTENTE ADMINISTRATIVO 2</t>
  </si>
  <si>
    <t>SERVIDOR PUBLICO DE APOYO 2</t>
  </si>
  <si>
    <t>25</t>
  </si>
  <si>
    <t>ROJAS LUIS ALFONSO</t>
  </si>
  <si>
    <t>DIBUJANTE</t>
  </si>
  <si>
    <t>SERVIDOR PÚBLICO DE APOYO 4</t>
  </si>
  <si>
    <t>26</t>
  </si>
  <si>
    <t>SALGADO VALAREZO LUIS ARMANDO</t>
  </si>
  <si>
    <t>TECNICO GENERAL MANTENIMIENTO MECANICO</t>
  </si>
  <si>
    <t>SERVIDOR PÚBLICO 5</t>
  </si>
  <si>
    <t>27</t>
  </si>
  <si>
    <t xml:space="preserve">TINOCO CALLE GLADYS DE JESUS </t>
  </si>
  <si>
    <t>ANALISITA FINANCIERO 2</t>
  </si>
  <si>
    <t>28</t>
  </si>
  <si>
    <t>TORRES ALVAREZ ANGEL EDUARDO</t>
  </si>
  <si>
    <t>2104002194</t>
  </si>
  <si>
    <t>ABOGADO 2</t>
  </si>
  <si>
    <t>SERVIDOR PUBLICO 4</t>
  </si>
  <si>
    <t>29</t>
  </si>
  <si>
    <t>VALLEJO DELGADO LINO RAMIRO</t>
  </si>
  <si>
    <t>VILLA TORRES AUGUSTO IVAN</t>
  </si>
  <si>
    <t>1102077870</t>
  </si>
  <si>
    <t>ZAPATA LOAIZA EDGAR HERNAN</t>
  </si>
  <si>
    <t>0701850224</t>
  </si>
  <si>
    <t>SERVIDOR PUBLICO 1</t>
  </si>
  <si>
    <t>SUMAN:</t>
  </si>
  <si>
    <t>DESCUENTO CAJA DE AHORROS H.C.P.</t>
  </si>
  <si>
    <t xml:space="preserve"> </t>
  </si>
  <si>
    <t>DESCUENTO DE IMPUESTO A LA RENTA 2013</t>
  </si>
  <si>
    <t xml:space="preserve">COORDINACIÓN TALENTO HUMANO </t>
  </si>
  <si>
    <t xml:space="preserve">ING. LORENA CUEVA </t>
  </si>
  <si>
    <t>EXTENSION DE SALUD POR CONYUGUES</t>
  </si>
  <si>
    <t>NOMINA-VIALSUR EP</t>
  </si>
  <si>
    <t>COORDINACIÓN TALENTO HUMANO / R.N.</t>
  </si>
  <si>
    <t>DR. RICHARD ALEXEY BANDA POMA</t>
  </si>
  <si>
    <t>SINDICATO OBREROS HCPL</t>
  </si>
  <si>
    <t>RIOFRIO NEIRA JIMMY STEWART</t>
  </si>
  <si>
    <t xml:space="preserve">POGO PALADINES EUGENIO RENE </t>
  </si>
  <si>
    <t>ORDOÑEZ ORELLANA JORGE MARLON</t>
  </si>
  <si>
    <t>SUBROGACIONES</t>
  </si>
  <si>
    <t xml:space="preserve"> RMU MENSUAL</t>
  </si>
  <si>
    <t>RMU + SUBROGACIONES: REFERENCIAL APORTES IESS</t>
  </si>
  <si>
    <r>
      <t xml:space="preserve">TOTAL
 INGRESOS </t>
    </r>
    <r>
      <rPr>
        <b/>
        <sz val="5"/>
        <color indexed="8"/>
        <rFont val="Arial"/>
        <family val="2"/>
      </rPr>
      <t xml:space="preserve">(RMU + SUBROG + FR) </t>
    </r>
  </si>
  <si>
    <t>ANALISTA DE TALENTO HUMANO 2</t>
  </si>
  <si>
    <t>ROL DE PAGOS PERSONAL SERVIDORES DE PLANTA DICIEMBRE 2013</t>
  </si>
  <si>
    <t>VALORES A RECUPERAR VARIOS</t>
  </si>
  <si>
    <t>VIATICOS Y COMBUSTIBLE</t>
  </si>
  <si>
    <t>COLABOR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</si>
</sst>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Cambria"/>
      <family val="1"/>
    </font>
    <font>
      <sz val="9"/>
      <name val="Tahoma"/>
      <family val="2"/>
    </font>
    <font>
      <b/>
      <sz val="9"/>
      <name val="Cambria"/>
      <family val="1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mbria"/>
      <family val="1"/>
    </font>
    <font>
      <b/>
      <sz val="11"/>
      <color theme="1"/>
      <name val="Calibri"/>
      <family val="2"/>
      <scheme val="minor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5"/>
      <color indexed="8"/>
      <name val="Arial"/>
      <family val="2"/>
    </font>
    <font>
      <sz val="7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5" fillId="0" borderId="0"/>
  </cellStyleXfs>
  <cellXfs count="77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2" fontId="4" fillId="2" borderId="2" xfId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9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2" fontId="6" fillId="0" borderId="6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11" fillId="0" borderId="0" xfId="0" applyFont="1"/>
    <xf numFmtId="0" fontId="12" fillId="0" borderId="0" xfId="0" applyFont="1"/>
    <xf numFmtId="43" fontId="11" fillId="0" borderId="0" xfId="1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6" fillId="0" borderId="0" xfId="3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43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3" applyFont="1" applyAlignment="1"/>
    <xf numFmtId="0" fontId="18" fillId="0" borderId="0" xfId="0" applyFont="1"/>
    <xf numFmtId="0" fontId="19" fillId="0" borderId="0" xfId="0" applyFont="1"/>
    <xf numFmtId="0" fontId="4" fillId="2" borderId="2" xfId="0" applyFont="1" applyFill="1" applyBorder="1" applyAlignment="1">
      <alignment horizontal="center" vertical="center"/>
    </xf>
    <xf numFmtId="2" fontId="20" fillId="2" borderId="2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6" fillId="0" borderId="2" xfId="2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wrapText="1"/>
    </xf>
    <xf numFmtId="2" fontId="21" fillId="2" borderId="2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/>
    <xf numFmtId="0" fontId="25" fillId="0" borderId="0" xfId="0" applyFont="1"/>
    <xf numFmtId="2" fontId="5" fillId="0" borderId="3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49" fontId="29" fillId="0" borderId="5" xfId="2" applyNumberFormat="1" applyFont="1" applyFill="1" applyBorder="1" applyAlignment="1">
      <alignment horizontal="left" vertical="center" wrapText="1"/>
    </xf>
    <xf numFmtId="49" fontId="29" fillId="0" borderId="2" xfId="2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right" vertical="center"/>
    </xf>
    <xf numFmtId="2" fontId="27" fillId="0" borderId="2" xfId="0" applyNumberFormat="1" applyFont="1" applyFill="1" applyBorder="1" applyAlignment="1">
      <alignment horizontal="right" vertical="center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 wrapText="1"/>
    </xf>
    <xf numFmtId="2" fontId="5" fillId="0" borderId="8" xfId="2" applyNumberFormat="1" applyFont="1" applyFill="1" applyBorder="1" applyAlignment="1">
      <alignment horizontal="right" vertical="center"/>
    </xf>
    <xf numFmtId="2" fontId="5" fillId="0" borderId="2" xfId="2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/>
    </xf>
    <xf numFmtId="0" fontId="26" fillId="0" borderId="2" xfId="0" applyFont="1" applyBorder="1" applyAlignment="1">
      <alignment horizontal="right"/>
    </xf>
    <xf numFmtId="2" fontId="5" fillId="0" borderId="9" xfId="2" applyNumberFormat="1" applyFont="1" applyFill="1" applyBorder="1" applyAlignment="1">
      <alignment horizontal="right" vertical="center"/>
    </xf>
    <xf numFmtId="2" fontId="5" fillId="0" borderId="7" xfId="2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2" fontId="5" fillId="0" borderId="4" xfId="2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4" xfId="3"/>
    <cellStyle name="Normal_CUADRO MARITZA ultimo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pane xSplit="8" ySplit="4" topLeftCell="AC5" activePane="bottomRight" state="frozen"/>
      <selection pane="topRight" activeCell="I1" sqref="I1"/>
      <selection pane="bottomLeft" activeCell="A5" sqref="A5"/>
      <selection pane="bottomRight" activeCell="AE5" sqref="AE5"/>
    </sheetView>
  </sheetViews>
  <sheetFormatPr baseColWidth="10" defaultRowHeight="15" x14ac:dyDescent="0.25"/>
  <cols>
    <col min="1" max="1" width="3.5703125" customWidth="1"/>
    <col min="2" max="2" width="49" customWidth="1"/>
    <col min="3" max="3" width="11" hidden="1" customWidth="1"/>
    <col min="4" max="4" width="33.85546875" hidden="1" customWidth="1"/>
    <col min="5" max="5" width="9" hidden="1" customWidth="1"/>
    <col min="6" max="6" width="7.140625" hidden="1" customWidth="1"/>
    <col min="7" max="7" width="11" hidden="1" customWidth="1"/>
    <col min="8" max="8" width="41.85546875" hidden="1" customWidth="1"/>
    <col min="9" max="9" width="12.5703125" hidden="1" customWidth="1"/>
    <col min="10" max="10" width="10" customWidth="1"/>
    <col min="11" max="11" width="6.28515625" hidden="1" customWidth="1"/>
    <col min="12" max="12" width="10.85546875" customWidth="1"/>
    <col min="13" max="13" width="13.28515625" customWidth="1"/>
    <col min="14" max="14" width="10.85546875" customWidth="1"/>
    <col min="15" max="15" width="9.140625" customWidth="1"/>
    <col min="16" max="16" width="6.5703125" bestFit="1" customWidth="1"/>
    <col min="17" max="17" width="8.5703125" customWidth="1"/>
    <col min="18" max="18" width="9.85546875" customWidth="1"/>
    <col min="19" max="19" width="8.7109375" customWidth="1"/>
    <col min="20" max="20" width="9.7109375" customWidth="1"/>
    <col min="21" max="21" width="10.5703125" hidden="1" customWidth="1"/>
    <col min="22" max="22" width="6.7109375" bestFit="1" customWidth="1"/>
    <col min="23" max="23" width="7.42578125" customWidth="1"/>
    <col min="24" max="24" width="11.28515625" customWidth="1"/>
    <col min="25" max="25" width="11.42578125" customWidth="1"/>
    <col min="26" max="26" width="7.7109375" customWidth="1"/>
    <col min="27" max="27" width="8.5703125" customWidth="1"/>
    <col min="28" max="28" width="12" customWidth="1"/>
    <col min="29" max="29" width="10" customWidth="1"/>
    <col min="30" max="30" width="10.7109375" customWidth="1"/>
    <col min="31" max="31" width="12.28515625" customWidth="1"/>
    <col min="32" max="32" width="9.42578125" customWidth="1"/>
    <col min="33" max="33" width="11.85546875" customWidth="1"/>
    <col min="34" max="34" width="10" customWidth="1"/>
    <col min="35" max="35" width="11.28515625" customWidth="1"/>
    <col min="36" max="37" width="11.140625" customWidth="1"/>
    <col min="38" max="38" width="11.5703125" customWidth="1"/>
    <col min="39" max="39" width="5.28515625" customWidth="1"/>
  </cols>
  <sheetData>
    <row r="1" spans="1:39" ht="18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 ht="18" x14ac:dyDescent="0.25">
      <c r="A2" s="76" t="s">
        <v>137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ht="18" x14ac:dyDescent="0.25">
      <c r="A3" s="1"/>
      <c r="B3" s="2" t="s">
        <v>148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60" customHeight="1" x14ac:dyDescent="0.25">
      <c r="A4" s="41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144</v>
      </c>
      <c r="M4" s="42" t="s">
        <v>143</v>
      </c>
      <c r="N4" s="48" t="s">
        <v>145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146</v>
      </c>
      <c r="T4" s="4" t="s">
        <v>16</v>
      </c>
      <c r="U4" s="4"/>
      <c r="V4" s="4" t="s">
        <v>17</v>
      </c>
      <c r="W4" s="4" t="s">
        <v>18</v>
      </c>
      <c r="X4" s="4" t="s">
        <v>19</v>
      </c>
      <c r="Y4" s="4" t="s">
        <v>20</v>
      </c>
      <c r="Z4" s="49" t="s">
        <v>21</v>
      </c>
      <c r="AA4" s="4" t="s">
        <v>22</v>
      </c>
      <c r="AB4" s="42" t="s">
        <v>23</v>
      </c>
      <c r="AC4" s="42" t="s">
        <v>24</v>
      </c>
      <c r="AD4" s="4" t="s">
        <v>139</v>
      </c>
      <c r="AE4" s="48" t="s">
        <v>135</v>
      </c>
      <c r="AF4" s="4" t="s">
        <v>130</v>
      </c>
      <c r="AG4" s="4" t="s">
        <v>149</v>
      </c>
      <c r="AH4" s="4" t="s">
        <v>151</v>
      </c>
      <c r="AI4" s="4" t="s">
        <v>150</v>
      </c>
      <c r="AJ4" s="48" t="s">
        <v>132</v>
      </c>
      <c r="AK4" s="4" t="s">
        <v>25</v>
      </c>
      <c r="AL4" s="4" t="s">
        <v>26</v>
      </c>
      <c r="AM4" s="4" t="s">
        <v>1</v>
      </c>
    </row>
    <row r="5" spans="1:39" ht="24" customHeight="1" x14ac:dyDescent="0.25">
      <c r="A5" s="5" t="s">
        <v>27</v>
      </c>
      <c r="B5" s="6" t="s">
        <v>28</v>
      </c>
      <c r="C5" s="7">
        <v>1102479662</v>
      </c>
      <c r="D5" s="7" t="s">
        <v>29</v>
      </c>
      <c r="E5" s="7">
        <v>59600049</v>
      </c>
      <c r="F5" s="7">
        <v>2</v>
      </c>
      <c r="G5" s="7">
        <v>2900154578</v>
      </c>
      <c r="H5" s="8" t="s">
        <v>147</v>
      </c>
      <c r="I5" s="9" t="s">
        <v>121</v>
      </c>
      <c r="J5" s="59" t="s">
        <v>30</v>
      </c>
      <c r="K5" s="59" t="s">
        <v>58</v>
      </c>
      <c r="L5" s="63">
        <v>1086</v>
      </c>
      <c r="M5" s="64"/>
      <c r="N5" s="64">
        <f t="shared" ref="N5:N15" si="0">L5+M5</f>
        <v>1086</v>
      </c>
      <c r="O5" s="53">
        <f>ROUND((N5*11.15%),2)</f>
        <v>121.09</v>
      </c>
      <c r="P5" s="53">
        <f>ROUND((N5*0.5%),2)</f>
        <v>5.43</v>
      </c>
      <c r="Q5" s="53">
        <f>SUM(N5:P5)</f>
        <v>1212.52</v>
      </c>
      <c r="R5" s="53">
        <f>ROUND((N5*8.33%),2)</f>
        <v>90.46</v>
      </c>
      <c r="S5" s="70">
        <f>+N5+R5</f>
        <v>1176.46</v>
      </c>
      <c r="T5" s="53">
        <f t="shared" ref="T5:T33" si="1">ROUND((N5*11.35%),2)</f>
        <v>123.26</v>
      </c>
      <c r="U5" s="57"/>
      <c r="V5" s="57"/>
      <c r="W5" s="57"/>
      <c r="X5" s="53">
        <v>10</v>
      </c>
      <c r="Y5" s="57"/>
      <c r="Z5" s="65"/>
      <c r="AA5" s="57"/>
      <c r="AB5" s="57"/>
      <c r="AC5" s="66"/>
      <c r="AD5" s="57"/>
      <c r="AE5" s="57"/>
      <c r="AF5" s="57"/>
      <c r="AG5" s="57"/>
      <c r="AH5" s="57"/>
      <c r="AI5" s="53"/>
      <c r="AJ5" s="57"/>
      <c r="AK5" s="53">
        <f>SUM(T5:AJ5)</f>
        <v>133.26</v>
      </c>
      <c r="AL5" s="53">
        <f>ROUND((S5-AK5),2)</f>
        <v>1043.2</v>
      </c>
      <c r="AM5" s="10" t="str">
        <f>+A5</f>
        <v>01</v>
      </c>
    </row>
    <row r="6" spans="1:39" ht="24" customHeight="1" x14ac:dyDescent="0.25">
      <c r="A6" s="11" t="s">
        <v>32</v>
      </c>
      <c r="B6" s="12" t="s">
        <v>33</v>
      </c>
      <c r="C6" s="13">
        <v>1900290105</v>
      </c>
      <c r="D6" s="13" t="s">
        <v>29</v>
      </c>
      <c r="E6" s="13">
        <v>59600049</v>
      </c>
      <c r="F6" s="13">
        <v>2</v>
      </c>
      <c r="G6" s="13">
        <v>2101044260</v>
      </c>
      <c r="H6" s="14" t="s">
        <v>34</v>
      </c>
      <c r="I6" s="15" t="s">
        <v>35</v>
      </c>
      <c r="J6" s="59" t="s">
        <v>30</v>
      </c>
      <c r="K6" s="60" t="s">
        <v>36</v>
      </c>
      <c r="L6" s="67">
        <v>817</v>
      </c>
      <c r="M6" s="64"/>
      <c r="N6" s="64">
        <f t="shared" si="0"/>
        <v>817</v>
      </c>
      <c r="O6" s="53">
        <f t="shared" ref="O6:O33" si="2">ROUND((N6*11.15%),2)</f>
        <v>91.1</v>
      </c>
      <c r="P6" s="53">
        <f t="shared" ref="P6:P33" si="3">ROUND((N6*0.5%),2)</f>
        <v>4.09</v>
      </c>
      <c r="Q6" s="53">
        <f t="shared" ref="Q6:Q33" si="4">SUM(N6:P6)</f>
        <v>912.19</v>
      </c>
      <c r="R6" s="53">
        <f t="shared" ref="R6:R33" si="5">ROUND((N6*8.33%),2)</f>
        <v>68.06</v>
      </c>
      <c r="S6" s="70">
        <f t="shared" ref="S6:S33" si="6">+N6+R6</f>
        <v>885.06</v>
      </c>
      <c r="T6" s="53">
        <f t="shared" si="1"/>
        <v>92.73</v>
      </c>
      <c r="U6" s="58"/>
      <c r="V6" s="58"/>
      <c r="W6" s="54">
        <v>200</v>
      </c>
      <c r="X6" s="54">
        <v>66.02</v>
      </c>
      <c r="Y6" s="58"/>
      <c r="Z6" s="71">
        <v>303.52</v>
      </c>
      <c r="AA6" s="58"/>
      <c r="AB6" s="58"/>
      <c r="AC6" s="58"/>
      <c r="AD6" s="54">
        <v>11.5</v>
      </c>
      <c r="AE6" s="57"/>
      <c r="AF6" s="57"/>
      <c r="AG6" s="57"/>
      <c r="AH6" s="57"/>
      <c r="AI6" s="53"/>
      <c r="AJ6" s="57"/>
      <c r="AK6" s="53">
        <f>SUM(T6:AJ6)</f>
        <v>673.77</v>
      </c>
      <c r="AL6" s="54">
        <f>ROUND((S6-AK6),2)</f>
        <v>211.29</v>
      </c>
      <c r="AM6" s="16" t="str">
        <f>+A6</f>
        <v>02</v>
      </c>
    </row>
    <row r="7" spans="1:39" ht="24" customHeight="1" x14ac:dyDescent="0.25">
      <c r="A7" s="5" t="s">
        <v>37</v>
      </c>
      <c r="B7" s="12" t="s">
        <v>38</v>
      </c>
      <c r="C7" s="13">
        <v>1103148266</v>
      </c>
      <c r="D7" s="13" t="s">
        <v>29</v>
      </c>
      <c r="E7" s="13">
        <v>59600049</v>
      </c>
      <c r="F7" s="13">
        <v>2</v>
      </c>
      <c r="G7" s="13">
        <v>2900154519</v>
      </c>
      <c r="H7" s="14" t="s">
        <v>39</v>
      </c>
      <c r="I7" s="15" t="s">
        <v>35</v>
      </c>
      <c r="J7" s="59" t="s">
        <v>30</v>
      </c>
      <c r="K7" s="60" t="s">
        <v>36</v>
      </c>
      <c r="L7" s="67">
        <v>817</v>
      </c>
      <c r="M7" s="64"/>
      <c r="N7" s="64">
        <f t="shared" si="0"/>
        <v>817</v>
      </c>
      <c r="O7" s="53">
        <f t="shared" si="2"/>
        <v>91.1</v>
      </c>
      <c r="P7" s="53">
        <f t="shared" si="3"/>
        <v>4.09</v>
      </c>
      <c r="Q7" s="53">
        <f t="shared" si="4"/>
        <v>912.19</v>
      </c>
      <c r="R7" s="53">
        <f t="shared" si="5"/>
        <v>68.06</v>
      </c>
      <c r="S7" s="70">
        <f t="shared" si="6"/>
        <v>885.06</v>
      </c>
      <c r="T7" s="53">
        <f t="shared" si="1"/>
        <v>92.73</v>
      </c>
      <c r="U7" s="58"/>
      <c r="V7" s="58"/>
      <c r="W7" s="54">
        <v>65.349999999999994</v>
      </c>
      <c r="X7" s="54">
        <v>64.930000000000007</v>
      </c>
      <c r="Y7" s="58"/>
      <c r="Z7" s="71">
        <v>174.76</v>
      </c>
      <c r="AA7" s="58"/>
      <c r="AB7" s="58"/>
      <c r="AC7" s="54">
        <v>221.26</v>
      </c>
      <c r="AD7" s="54">
        <v>11.5</v>
      </c>
      <c r="AE7" s="57"/>
      <c r="AF7" s="53">
        <v>10</v>
      </c>
      <c r="AG7" s="57"/>
      <c r="AH7" s="57"/>
      <c r="AI7" s="53"/>
      <c r="AJ7" s="57"/>
      <c r="AK7" s="53">
        <f>SUM(T7:AJ7)</f>
        <v>640.53</v>
      </c>
      <c r="AL7" s="54">
        <f>ROUND((S7-AK7),2)</f>
        <v>244.53</v>
      </c>
      <c r="AM7" s="10" t="str">
        <f>+A7</f>
        <v>03</v>
      </c>
    </row>
    <row r="8" spans="1:39" ht="24" customHeight="1" x14ac:dyDescent="0.25">
      <c r="A8" s="11" t="s">
        <v>40</v>
      </c>
      <c r="B8" s="12" t="s">
        <v>41</v>
      </c>
      <c r="C8" s="13">
        <v>1102224662</v>
      </c>
      <c r="D8" s="13" t="s">
        <v>29</v>
      </c>
      <c r="E8" s="13">
        <v>59600049</v>
      </c>
      <c r="F8" s="13">
        <v>2</v>
      </c>
      <c r="G8" s="13">
        <v>2101049833</v>
      </c>
      <c r="H8" s="14" t="s">
        <v>42</v>
      </c>
      <c r="I8" s="15" t="s">
        <v>43</v>
      </c>
      <c r="J8" s="59" t="s">
        <v>30</v>
      </c>
      <c r="K8" s="60">
        <v>13</v>
      </c>
      <c r="L8" s="67">
        <v>1676</v>
      </c>
      <c r="M8" s="64"/>
      <c r="N8" s="64">
        <f t="shared" si="0"/>
        <v>1676</v>
      </c>
      <c r="O8" s="53">
        <f t="shared" si="2"/>
        <v>186.87</v>
      </c>
      <c r="P8" s="53">
        <f t="shared" si="3"/>
        <v>8.3800000000000008</v>
      </c>
      <c r="Q8" s="53">
        <f t="shared" si="4"/>
        <v>1871.25</v>
      </c>
      <c r="R8" s="53">
        <v>0</v>
      </c>
      <c r="S8" s="70">
        <f t="shared" si="6"/>
        <v>1676</v>
      </c>
      <c r="T8" s="53">
        <f t="shared" si="1"/>
        <v>190.23</v>
      </c>
      <c r="U8" s="58"/>
      <c r="V8" s="58"/>
      <c r="W8" s="58"/>
      <c r="X8" s="54">
        <v>5</v>
      </c>
      <c r="Y8" s="58"/>
      <c r="Z8" s="58"/>
      <c r="AA8" s="58"/>
      <c r="AB8" s="58"/>
      <c r="AC8" s="58"/>
      <c r="AD8" s="58"/>
      <c r="AE8" s="57"/>
      <c r="AF8" s="57"/>
      <c r="AG8" s="57"/>
      <c r="AH8" s="57"/>
      <c r="AI8" s="53"/>
      <c r="AJ8" s="57"/>
      <c r="AK8" s="53">
        <f>SUM(T8:AJ8)</f>
        <v>195.23</v>
      </c>
      <c r="AL8" s="54">
        <f>ROUND((S8-AK8),2)</f>
        <v>1480.77</v>
      </c>
      <c r="AM8" s="16" t="str">
        <f>+A8</f>
        <v>04</v>
      </c>
    </row>
    <row r="9" spans="1:39" ht="24" customHeight="1" x14ac:dyDescent="0.25">
      <c r="A9" s="5" t="s">
        <v>44</v>
      </c>
      <c r="B9" s="12" t="s">
        <v>45</v>
      </c>
      <c r="C9" s="13">
        <v>1101976387</v>
      </c>
      <c r="D9" s="13" t="s">
        <v>29</v>
      </c>
      <c r="E9" s="13">
        <v>59600049</v>
      </c>
      <c r="F9" s="13">
        <v>2</v>
      </c>
      <c r="G9" s="13">
        <v>2101065838</v>
      </c>
      <c r="H9" s="14" t="s">
        <v>42</v>
      </c>
      <c r="I9" s="15" t="s">
        <v>46</v>
      </c>
      <c r="J9" s="59" t="s">
        <v>30</v>
      </c>
      <c r="K9" s="60">
        <v>13</v>
      </c>
      <c r="L9" s="67">
        <v>1676</v>
      </c>
      <c r="M9" s="64"/>
      <c r="N9" s="64">
        <f t="shared" si="0"/>
        <v>1676</v>
      </c>
      <c r="O9" s="53">
        <f t="shared" si="2"/>
        <v>186.87</v>
      </c>
      <c r="P9" s="53">
        <f t="shared" si="3"/>
        <v>8.3800000000000008</v>
      </c>
      <c r="Q9" s="53">
        <f t="shared" si="4"/>
        <v>1871.25</v>
      </c>
      <c r="R9" s="53">
        <f t="shared" si="5"/>
        <v>139.61000000000001</v>
      </c>
      <c r="S9" s="70">
        <f t="shared" si="6"/>
        <v>1815.6100000000001</v>
      </c>
      <c r="T9" s="53">
        <f t="shared" si="1"/>
        <v>190.23</v>
      </c>
      <c r="U9" s="58"/>
      <c r="V9" s="58"/>
      <c r="W9" s="58"/>
      <c r="X9" s="54">
        <v>10</v>
      </c>
      <c r="Y9" s="58"/>
      <c r="Z9" s="54">
        <v>560.64</v>
      </c>
      <c r="AA9" s="58"/>
      <c r="AB9" s="58"/>
      <c r="AC9" s="58"/>
      <c r="AD9" s="58"/>
      <c r="AE9" s="57"/>
      <c r="AF9" s="57"/>
      <c r="AG9" s="57"/>
      <c r="AH9" s="57"/>
      <c r="AI9" s="53"/>
      <c r="AJ9" s="53">
        <v>18.21</v>
      </c>
      <c r="AK9" s="53">
        <f>SUM(T9:AJ9)</f>
        <v>779.08</v>
      </c>
      <c r="AL9" s="54">
        <f>ROUND((S9-AK9),2)</f>
        <v>1036.53</v>
      </c>
      <c r="AM9" s="10" t="str">
        <f>+A9</f>
        <v>05</v>
      </c>
    </row>
    <row r="10" spans="1:39" ht="24" customHeight="1" x14ac:dyDescent="0.25">
      <c r="A10" s="11" t="s">
        <v>47</v>
      </c>
      <c r="B10" s="12" t="s">
        <v>48</v>
      </c>
      <c r="C10" s="13">
        <v>1103260541</v>
      </c>
      <c r="D10" s="13" t="s">
        <v>29</v>
      </c>
      <c r="E10" s="13">
        <v>59600049</v>
      </c>
      <c r="F10" s="13">
        <v>2</v>
      </c>
      <c r="G10" s="13">
        <v>2900483248</v>
      </c>
      <c r="H10" s="14" t="s">
        <v>34</v>
      </c>
      <c r="I10" s="15" t="s">
        <v>35</v>
      </c>
      <c r="J10" s="59" t="s">
        <v>30</v>
      </c>
      <c r="K10" s="60">
        <v>7</v>
      </c>
      <c r="L10" s="67">
        <v>817</v>
      </c>
      <c r="M10" s="64"/>
      <c r="N10" s="64">
        <f t="shared" si="0"/>
        <v>817</v>
      </c>
      <c r="O10" s="53">
        <f t="shared" si="2"/>
        <v>91.1</v>
      </c>
      <c r="P10" s="53">
        <f t="shared" si="3"/>
        <v>4.09</v>
      </c>
      <c r="Q10" s="53">
        <f t="shared" si="4"/>
        <v>912.19</v>
      </c>
      <c r="R10" s="53">
        <v>0</v>
      </c>
      <c r="S10" s="70">
        <f t="shared" si="6"/>
        <v>817</v>
      </c>
      <c r="T10" s="53">
        <f t="shared" si="1"/>
        <v>92.73</v>
      </c>
      <c r="U10" s="58"/>
      <c r="V10" s="58"/>
      <c r="W10" s="58" t="s">
        <v>131</v>
      </c>
      <c r="X10" s="54"/>
      <c r="Y10" s="54">
        <v>91.81</v>
      </c>
      <c r="Z10" s="54">
        <v>45.67</v>
      </c>
      <c r="AA10" s="58"/>
      <c r="AB10" s="58"/>
      <c r="AC10" s="58"/>
      <c r="AD10" s="58"/>
      <c r="AE10" s="57"/>
      <c r="AF10" s="57"/>
      <c r="AG10" s="53">
        <v>3.77</v>
      </c>
      <c r="AH10" s="57"/>
      <c r="AI10" s="53"/>
      <c r="AJ10" s="57"/>
      <c r="AK10" s="53">
        <f>SUM(T10:AJ10)</f>
        <v>233.98000000000005</v>
      </c>
      <c r="AL10" s="54">
        <f>ROUND((S10-AK10),2)</f>
        <v>583.02</v>
      </c>
      <c r="AM10" s="16" t="str">
        <f>+A10</f>
        <v>06</v>
      </c>
    </row>
    <row r="11" spans="1:39" ht="24" customHeight="1" x14ac:dyDescent="0.25">
      <c r="A11" s="5" t="s">
        <v>49</v>
      </c>
      <c r="B11" s="12" t="s">
        <v>50</v>
      </c>
      <c r="C11" s="13">
        <v>1102007950</v>
      </c>
      <c r="D11" s="13" t="s">
        <v>29</v>
      </c>
      <c r="E11" s="13">
        <v>59600049</v>
      </c>
      <c r="F11" s="13">
        <v>2</v>
      </c>
      <c r="G11" s="13">
        <v>2900071249</v>
      </c>
      <c r="H11" s="14" t="s">
        <v>42</v>
      </c>
      <c r="I11" s="55" t="s">
        <v>46</v>
      </c>
      <c r="J11" s="59" t="s">
        <v>30</v>
      </c>
      <c r="K11" s="60" t="s">
        <v>51</v>
      </c>
      <c r="L11" s="67">
        <v>1676</v>
      </c>
      <c r="M11" s="64"/>
      <c r="N11" s="64">
        <f t="shared" si="0"/>
        <v>1676</v>
      </c>
      <c r="O11" s="53">
        <f t="shared" si="2"/>
        <v>186.87</v>
      </c>
      <c r="P11" s="53">
        <f t="shared" si="3"/>
        <v>8.3800000000000008</v>
      </c>
      <c r="Q11" s="53">
        <f t="shared" si="4"/>
        <v>1871.25</v>
      </c>
      <c r="R11" s="53">
        <f t="shared" si="5"/>
        <v>139.61000000000001</v>
      </c>
      <c r="S11" s="70">
        <f t="shared" si="6"/>
        <v>1815.6100000000001</v>
      </c>
      <c r="T11" s="53">
        <f t="shared" si="1"/>
        <v>190.23</v>
      </c>
      <c r="U11" s="58"/>
      <c r="V11" s="58"/>
      <c r="W11" s="58"/>
      <c r="X11" s="54">
        <v>10</v>
      </c>
      <c r="Y11" s="58"/>
      <c r="Z11" s="54">
        <v>117.99</v>
      </c>
      <c r="AA11" s="54">
        <v>675.59</v>
      </c>
      <c r="AB11" s="58"/>
      <c r="AC11" s="54"/>
      <c r="AD11" s="58"/>
      <c r="AE11" s="57"/>
      <c r="AF11" s="57"/>
      <c r="AG11" s="57"/>
      <c r="AH11" s="57"/>
      <c r="AI11" s="53"/>
      <c r="AJ11" s="53">
        <v>15.27</v>
      </c>
      <c r="AK11" s="53">
        <f>SUM(T11:AJ11)</f>
        <v>1009.0799999999999</v>
      </c>
      <c r="AL11" s="54">
        <f>ROUND((S11-AK11),2)</f>
        <v>806.53</v>
      </c>
      <c r="AM11" s="10" t="str">
        <f>+A11</f>
        <v>07</v>
      </c>
    </row>
    <row r="12" spans="1:39" ht="24" customHeight="1" x14ac:dyDescent="0.25">
      <c r="A12" s="11" t="s">
        <v>52</v>
      </c>
      <c r="B12" s="12" t="s">
        <v>53</v>
      </c>
      <c r="C12" s="13">
        <v>1102868757</v>
      </c>
      <c r="D12" s="13" t="s">
        <v>29</v>
      </c>
      <c r="E12" s="13">
        <v>59600049</v>
      </c>
      <c r="F12" s="13">
        <v>2</v>
      </c>
      <c r="G12" s="13">
        <v>2900367352</v>
      </c>
      <c r="H12" s="14" t="s">
        <v>54</v>
      </c>
      <c r="I12" s="55" t="s">
        <v>55</v>
      </c>
      <c r="J12" s="59" t="s">
        <v>30</v>
      </c>
      <c r="K12" s="60">
        <v>7</v>
      </c>
      <c r="L12" s="67">
        <v>817</v>
      </c>
      <c r="M12" s="64"/>
      <c r="N12" s="64">
        <f t="shared" si="0"/>
        <v>817</v>
      </c>
      <c r="O12" s="53">
        <f t="shared" si="2"/>
        <v>91.1</v>
      </c>
      <c r="P12" s="53">
        <f t="shared" si="3"/>
        <v>4.09</v>
      </c>
      <c r="Q12" s="53">
        <f t="shared" si="4"/>
        <v>912.19</v>
      </c>
      <c r="R12" s="53">
        <f t="shared" si="5"/>
        <v>68.06</v>
      </c>
      <c r="S12" s="70">
        <f t="shared" si="6"/>
        <v>885.06</v>
      </c>
      <c r="T12" s="53">
        <f t="shared" si="1"/>
        <v>92.73</v>
      </c>
      <c r="U12" s="58"/>
      <c r="V12" s="58"/>
      <c r="W12" s="58"/>
      <c r="X12" s="54">
        <v>51.41</v>
      </c>
      <c r="Y12" s="58"/>
      <c r="Z12" s="54">
        <v>41.91</v>
      </c>
      <c r="AA12" s="58"/>
      <c r="AB12" s="58"/>
      <c r="AC12" s="54">
        <v>571.9</v>
      </c>
      <c r="AD12" s="58"/>
      <c r="AE12" s="57"/>
      <c r="AF12" s="57"/>
      <c r="AG12" s="57"/>
      <c r="AH12" s="57"/>
      <c r="AI12" s="53"/>
      <c r="AJ12" s="57"/>
      <c r="AK12" s="53">
        <f>SUM(T12:AJ12)</f>
        <v>757.94999999999993</v>
      </c>
      <c r="AL12" s="54">
        <f>ROUND((S12-AK12),2)</f>
        <v>127.11</v>
      </c>
      <c r="AM12" s="16" t="str">
        <f>+A12</f>
        <v>08</v>
      </c>
    </row>
    <row r="13" spans="1:39" ht="24" customHeight="1" x14ac:dyDescent="0.25">
      <c r="A13" s="5" t="s">
        <v>56</v>
      </c>
      <c r="B13" s="12" t="s">
        <v>59</v>
      </c>
      <c r="C13" s="13">
        <v>1102467337</v>
      </c>
      <c r="D13" s="13" t="s">
        <v>29</v>
      </c>
      <c r="E13" s="13">
        <v>59600049</v>
      </c>
      <c r="F13" s="13">
        <v>2</v>
      </c>
      <c r="G13" s="13">
        <v>2900367311</v>
      </c>
      <c r="H13" s="14" t="s">
        <v>60</v>
      </c>
      <c r="I13" s="55" t="s">
        <v>61</v>
      </c>
      <c r="J13" s="59" t="s">
        <v>30</v>
      </c>
      <c r="K13" s="60" t="s">
        <v>62</v>
      </c>
      <c r="L13" s="67">
        <v>733</v>
      </c>
      <c r="M13" s="64"/>
      <c r="N13" s="64">
        <f t="shared" si="0"/>
        <v>733</v>
      </c>
      <c r="O13" s="53">
        <f t="shared" si="2"/>
        <v>81.73</v>
      </c>
      <c r="P13" s="53">
        <f t="shared" si="3"/>
        <v>3.67</v>
      </c>
      <c r="Q13" s="53">
        <f t="shared" si="4"/>
        <v>818.4</v>
      </c>
      <c r="R13" s="53">
        <f t="shared" si="5"/>
        <v>61.06</v>
      </c>
      <c r="S13" s="70">
        <f t="shared" si="6"/>
        <v>794.06</v>
      </c>
      <c r="T13" s="53">
        <f t="shared" si="1"/>
        <v>83.2</v>
      </c>
      <c r="U13" s="58"/>
      <c r="V13" s="58"/>
      <c r="W13" s="58"/>
      <c r="X13" s="54">
        <v>74.75</v>
      </c>
      <c r="Y13" s="58"/>
      <c r="Z13" s="54">
        <v>108.7</v>
      </c>
      <c r="AA13" s="58"/>
      <c r="AB13" s="58"/>
      <c r="AC13" s="72"/>
      <c r="AD13" s="58"/>
      <c r="AE13" s="57"/>
      <c r="AF13" s="57"/>
      <c r="AG13" s="57"/>
      <c r="AH13" s="57"/>
      <c r="AI13" s="53"/>
      <c r="AJ13" s="57"/>
      <c r="AK13" s="53">
        <f>SUM(T13:AJ13)</f>
        <v>266.64999999999998</v>
      </c>
      <c r="AL13" s="54">
        <f>ROUND((S13-AK13),2)</f>
        <v>527.41</v>
      </c>
      <c r="AM13" s="10" t="str">
        <f>+A13</f>
        <v>09</v>
      </c>
    </row>
    <row r="14" spans="1:39" ht="24" customHeight="1" x14ac:dyDescent="0.25">
      <c r="A14" s="11" t="s">
        <v>58</v>
      </c>
      <c r="B14" s="12" t="s">
        <v>65</v>
      </c>
      <c r="C14" s="13">
        <v>1101079950</v>
      </c>
      <c r="D14" s="13" t="s">
        <v>29</v>
      </c>
      <c r="E14" s="13">
        <v>59600049</v>
      </c>
      <c r="F14" s="13">
        <v>2</v>
      </c>
      <c r="G14" s="13">
        <v>2101020477</v>
      </c>
      <c r="H14" s="14" t="s">
        <v>42</v>
      </c>
      <c r="I14" s="55" t="s">
        <v>46</v>
      </c>
      <c r="J14" s="60" t="s">
        <v>30</v>
      </c>
      <c r="K14" s="60" t="s">
        <v>51</v>
      </c>
      <c r="L14" s="67">
        <v>1676</v>
      </c>
      <c r="M14" s="64">
        <v>895</v>
      </c>
      <c r="N14" s="64">
        <f t="shared" si="0"/>
        <v>2571</v>
      </c>
      <c r="O14" s="53">
        <f t="shared" si="2"/>
        <v>286.67</v>
      </c>
      <c r="P14" s="53">
        <f t="shared" si="3"/>
        <v>12.86</v>
      </c>
      <c r="Q14" s="53">
        <f t="shared" si="4"/>
        <v>2870.53</v>
      </c>
      <c r="R14" s="53">
        <f t="shared" si="5"/>
        <v>214.16</v>
      </c>
      <c r="S14" s="70">
        <f t="shared" si="6"/>
        <v>2785.16</v>
      </c>
      <c r="T14" s="53">
        <f t="shared" si="1"/>
        <v>291.81</v>
      </c>
      <c r="U14" s="58"/>
      <c r="V14" s="58"/>
      <c r="W14" s="58"/>
      <c r="X14" s="54">
        <v>36</v>
      </c>
      <c r="Y14" s="58"/>
      <c r="Z14" s="54">
        <v>190.14</v>
      </c>
      <c r="AA14" s="58"/>
      <c r="AB14" s="58"/>
      <c r="AC14" s="54">
        <v>500</v>
      </c>
      <c r="AD14" s="58"/>
      <c r="AE14" s="57"/>
      <c r="AF14" s="57"/>
      <c r="AG14" s="53">
        <f>12.16+2.38+3.22</f>
        <v>17.759999999999998</v>
      </c>
      <c r="AH14" s="57"/>
      <c r="AI14" s="53">
        <v>7</v>
      </c>
      <c r="AJ14" s="53">
        <v>15.27</v>
      </c>
      <c r="AK14" s="53">
        <f>SUM(T14:AJ14)</f>
        <v>1057.98</v>
      </c>
      <c r="AL14" s="54">
        <f>ROUND((S14-AK14),2)</f>
        <v>1727.18</v>
      </c>
      <c r="AM14" s="16" t="str">
        <f>+A14</f>
        <v>10</v>
      </c>
    </row>
    <row r="15" spans="1:39" ht="24" customHeight="1" x14ac:dyDescent="0.25">
      <c r="A15" s="5" t="s">
        <v>63</v>
      </c>
      <c r="B15" s="12" t="s">
        <v>66</v>
      </c>
      <c r="C15" s="13" t="s">
        <v>67</v>
      </c>
      <c r="D15" s="13" t="s">
        <v>29</v>
      </c>
      <c r="E15" s="13">
        <v>59600049</v>
      </c>
      <c r="F15" s="13">
        <v>2</v>
      </c>
      <c r="G15" s="13">
        <v>2101055778</v>
      </c>
      <c r="H15" s="14" t="s">
        <v>42</v>
      </c>
      <c r="I15" s="55" t="s">
        <v>46</v>
      </c>
      <c r="J15" s="60" t="s">
        <v>30</v>
      </c>
      <c r="K15" s="60" t="s">
        <v>51</v>
      </c>
      <c r="L15" s="67">
        <v>1676</v>
      </c>
      <c r="M15" s="64">
        <v>358</v>
      </c>
      <c r="N15" s="64">
        <f t="shared" si="0"/>
        <v>2034</v>
      </c>
      <c r="O15" s="53">
        <f t="shared" si="2"/>
        <v>226.79</v>
      </c>
      <c r="P15" s="53">
        <f t="shared" si="3"/>
        <v>10.17</v>
      </c>
      <c r="Q15" s="53">
        <f t="shared" si="4"/>
        <v>2270.96</v>
      </c>
      <c r="R15" s="53">
        <f t="shared" si="5"/>
        <v>169.43</v>
      </c>
      <c r="S15" s="70">
        <f t="shared" si="6"/>
        <v>2203.4299999999998</v>
      </c>
      <c r="T15" s="53">
        <f t="shared" si="1"/>
        <v>230.86</v>
      </c>
      <c r="U15" s="58"/>
      <c r="V15" s="58"/>
      <c r="W15" s="58"/>
      <c r="X15" s="54">
        <v>126</v>
      </c>
      <c r="Y15" s="58"/>
      <c r="Z15" s="54">
        <v>168.49</v>
      </c>
      <c r="AA15" s="58"/>
      <c r="AB15" s="58"/>
      <c r="AC15" s="58"/>
      <c r="AD15" s="58"/>
      <c r="AE15" s="57"/>
      <c r="AF15" s="57"/>
      <c r="AG15" s="53">
        <f>2.38+3.21</f>
        <v>5.59</v>
      </c>
      <c r="AH15" s="57"/>
      <c r="AI15" s="53"/>
      <c r="AJ15" s="53">
        <v>17.309999999999999</v>
      </c>
      <c r="AK15" s="53">
        <f>SUM(T15:AJ15)</f>
        <v>548.25</v>
      </c>
      <c r="AL15" s="54">
        <f>ROUND((S15-AK15),2)</f>
        <v>1655.18</v>
      </c>
      <c r="AM15" s="10" t="str">
        <f>+A15</f>
        <v>11</v>
      </c>
    </row>
    <row r="16" spans="1:39" ht="24" customHeight="1" x14ac:dyDescent="0.25">
      <c r="A16" s="11" t="s">
        <v>64</v>
      </c>
      <c r="B16" s="12" t="s">
        <v>69</v>
      </c>
      <c r="C16" s="13">
        <v>1102449814</v>
      </c>
      <c r="D16" s="13" t="s">
        <v>29</v>
      </c>
      <c r="E16" s="13">
        <v>59600049</v>
      </c>
      <c r="F16" s="13">
        <v>2</v>
      </c>
      <c r="G16" s="13">
        <v>2101049519</v>
      </c>
      <c r="H16" s="14" t="s">
        <v>70</v>
      </c>
      <c r="I16" s="55" t="s">
        <v>71</v>
      </c>
      <c r="J16" s="60" t="s">
        <v>30</v>
      </c>
      <c r="K16" s="60" t="s">
        <v>58</v>
      </c>
      <c r="L16" s="67">
        <v>1086</v>
      </c>
      <c r="M16" s="64"/>
      <c r="N16" s="64">
        <f t="shared" ref="N16:N33" si="7">L16+M16</f>
        <v>1086</v>
      </c>
      <c r="O16" s="53">
        <f t="shared" si="2"/>
        <v>121.09</v>
      </c>
      <c r="P16" s="53">
        <f t="shared" si="3"/>
        <v>5.43</v>
      </c>
      <c r="Q16" s="53">
        <f t="shared" si="4"/>
        <v>1212.52</v>
      </c>
      <c r="R16" s="53">
        <f t="shared" si="5"/>
        <v>90.46</v>
      </c>
      <c r="S16" s="70">
        <f t="shared" si="6"/>
        <v>1176.46</v>
      </c>
      <c r="T16" s="53">
        <f t="shared" si="1"/>
        <v>123.26</v>
      </c>
      <c r="U16" s="58"/>
      <c r="V16" s="58"/>
      <c r="W16" s="58"/>
      <c r="X16" s="54">
        <v>5</v>
      </c>
      <c r="Y16" s="58"/>
      <c r="Z16" s="58"/>
      <c r="AA16" s="54">
        <v>129.69</v>
      </c>
      <c r="AB16" s="54">
        <v>35</v>
      </c>
      <c r="AC16" s="72">
        <v>200</v>
      </c>
      <c r="AD16" s="58"/>
      <c r="AE16" s="57"/>
      <c r="AF16" s="57"/>
      <c r="AG16" s="57"/>
      <c r="AH16" s="57"/>
      <c r="AI16" s="53"/>
      <c r="AJ16" s="57"/>
      <c r="AK16" s="53">
        <f>SUM(T16:AJ16)</f>
        <v>492.95</v>
      </c>
      <c r="AL16" s="54">
        <f>ROUND((S16-AK16),2)</f>
        <v>683.51</v>
      </c>
      <c r="AM16" s="16" t="str">
        <f>+A16</f>
        <v>12</v>
      </c>
    </row>
    <row r="17" spans="1:39" ht="24" customHeight="1" x14ac:dyDescent="0.25">
      <c r="A17" s="5" t="s">
        <v>51</v>
      </c>
      <c r="B17" s="12" t="s">
        <v>73</v>
      </c>
      <c r="C17" s="13">
        <v>1101953501</v>
      </c>
      <c r="D17" s="13" t="s">
        <v>29</v>
      </c>
      <c r="E17" s="13">
        <v>59600049</v>
      </c>
      <c r="F17" s="13">
        <v>2</v>
      </c>
      <c r="G17" s="13">
        <v>2101042957</v>
      </c>
      <c r="H17" s="14" t="s">
        <v>74</v>
      </c>
      <c r="I17" s="55" t="s">
        <v>75</v>
      </c>
      <c r="J17" s="60" t="s">
        <v>30</v>
      </c>
      <c r="K17" s="60" t="s">
        <v>76</v>
      </c>
      <c r="L17" s="67">
        <v>901</v>
      </c>
      <c r="M17" s="64"/>
      <c r="N17" s="64">
        <f t="shared" si="7"/>
        <v>901</v>
      </c>
      <c r="O17" s="53">
        <f t="shared" si="2"/>
        <v>100.46</v>
      </c>
      <c r="P17" s="53">
        <f t="shared" si="3"/>
        <v>4.51</v>
      </c>
      <c r="Q17" s="53">
        <f t="shared" si="4"/>
        <v>1005.97</v>
      </c>
      <c r="R17" s="53">
        <f t="shared" si="5"/>
        <v>75.05</v>
      </c>
      <c r="S17" s="70">
        <f t="shared" si="6"/>
        <v>976.05</v>
      </c>
      <c r="T17" s="53">
        <f t="shared" si="1"/>
        <v>102.26</v>
      </c>
      <c r="U17" s="58"/>
      <c r="V17" s="54">
        <v>362</v>
      </c>
      <c r="W17" s="58"/>
      <c r="X17" s="54"/>
      <c r="Y17" s="58"/>
      <c r="Z17" s="54">
        <v>232.28</v>
      </c>
      <c r="AA17" s="58"/>
      <c r="AB17" s="58"/>
      <c r="AC17" s="54">
        <v>250</v>
      </c>
      <c r="AD17" s="58"/>
      <c r="AE17" s="57"/>
      <c r="AF17" s="57"/>
      <c r="AG17" s="57"/>
      <c r="AH17" s="57"/>
      <c r="AI17" s="53"/>
      <c r="AJ17" s="57"/>
      <c r="AK17" s="53">
        <f>SUM(T17:AJ17)</f>
        <v>946.54</v>
      </c>
      <c r="AL17" s="54">
        <f>ROUND((S17-AK17),2)</f>
        <v>29.51</v>
      </c>
      <c r="AM17" s="10" t="str">
        <f>+A17</f>
        <v>13</v>
      </c>
    </row>
    <row r="18" spans="1:39" ht="24" customHeight="1" x14ac:dyDescent="0.25">
      <c r="A18" s="11" t="s">
        <v>68</v>
      </c>
      <c r="B18" s="12" t="s">
        <v>78</v>
      </c>
      <c r="C18" s="13">
        <v>1102187513</v>
      </c>
      <c r="D18" s="13" t="s">
        <v>29</v>
      </c>
      <c r="E18" s="13">
        <v>59600049</v>
      </c>
      <c r="F18" s="13">
        <v>2</v>
      </c>
      <c r="G18" s="13">
        <v>2900071117</v>
      </c>
      <c r="H18" s="14" t="s">
        <v>42</v>
      </c>
      <c r="I18" s="55" t="s">
        <v>46</v>
      </c>
      <c r="J18" s="60" t="s">
        <v>30</v>
      </c>
      <c r="K18" s="60">
        <v>13</v>
      </c>
      <c r="L18" s="67">
        <v>1676</v>
      </c>
      <c r="M18" s="64"/>
      <c r="N18" s="64">
        <f t="shared" si="7"/>
        <v>1676</v>
      </c>
      <c r="O18" s="53">
        <f t="shared" si="2"/>
        <v>186.87</v>
      </c>
      <c r="P18" s="53">
        <f t="shared" si="3"/>
        <v>8.3800000000000008</v>
      </c>
      <c r="Q18" s="53">
        <f t="shared" si="4"/>
        <v>1871.25</v>
      </c>
      <c r="R18" s="53">
        <f t="shared" si="5"/>
        <v>139.61000000000001</v>
      </c>
      <c r="S18" s="70">
        <f t="shared" si="6"/>
        <v>1815.6100000000001</v>
      </c>
      <c r="T18" s="53">
        <f t="shared" si="1"/>
        <v>190.23</v>
      </c>
      <c r="U18" s="58"/>
      <c r="V18" s="58"/>
      <c r="W18" s="58"/>
      <c r="X18" s="54">
        <v>10</v>
      </c>
      <c r="Y18" s="58"/>
      <c r="Z18" s="54">
        <v>286.47000000000003</v>
      </c>
      <c r="AA18" s="58"/>
      <c r="AB18" s="58"/>
      <c r="AC18" s="58"/>
      <c r="AD18" s="58"/>
      <c r="AE18" s="57"/>
      <c r="AF18" s="57"/>
      <c r="AG18" s="57"/>
      <c r="AH18" s="57"/>
      <c r="AI18" s="53"/>
      <c r="AJ18" s="53">
        <v>14.27</v>
      </c>
      <c r="AK18" s="53">
        <f>SUM(T18:AJ18)</f>
        <v>500.97</v>
      </c>
      <c r="AL18" s="54">
        <f>ROUND((S18-AK18),2)</f>
        <v>1314.64</v>
      </c>
      <c r="AM18" s="16" t="str">
        <f>+A18</f>
        <v>14</v>
      </c>
    </row>
    <row r="19" spans="1:39" ht="24" customHeight="1" x14ac:dyDescent="0.25">
      <c r="A19" s="5" t="s">
        <v>72</v>
      </c>
      <c r="B19" s="12" t="s">
        <v>80</v>
      </c>
      <c r="C19" s="13">
        <v>1103191746</v>
      </c>
      <c r="D19" s="13" t="s">
        <v>29</v>
      </c>
      <c r="E19" s="13">
        <v>59600049</v>
      </c>
      <c r="F19" s="13">
        <v>2</v>
      </c>
      <c r="G19" s="13">
        <v>2101060678</v>
      </c>
      <c r="H19" s="14" t="s">
        <v>81</v>
      </c>
      <c r="I19" s="55" t="s">
        <v>82</v>
      </c>
      <c r="J19" s="60" t="s">
        <v>30</v>
      </c>
      <c r="K19" s="60">
        <v>8</v>
      </c>
      <c r="L19" s="67">
        <v>901</v>
      </c>
      <c r="M19" s="64"/>
      <c r="N19" s="64">
        <f t="shared" si="7"/>
        <v>901</v>
      </c>
      <c r="O19" s="53">
        <f t="shared" si="2"/>
        <v>100.46</v>
      </c>
      <c r="P19" s="53">
        <f t="shared" si="3"/>
        <v>4.51</v>
      </c>
      <c r="Q19" s="53">
        <f t="shared" si="4"/>
        <v>1005.97</v>
      </c>
      <c r="R19" s="53">
        <v>0</v>
      </c>
      <c r="S19" s="70">
        <f t="shared" si="6"/>
        <v>901</v>
      </c>
      <c r="T19" s="53">
        <f t="shared" si="1"/>
        <v>102.26</v>
      </c>
      <c r="U19" s="58"/>
      <c r="V19" s="58"/>
      <c r="W19" s="58"/>
      <c r="X19" s="54">
        <v>76.349999999999994</v>
      </c>
      <c r="Y19" s="58"/>
      <c r="Z19" s="54">
        <v>139.08000000000001</v>
      </c>
      <c r="AA19" s="58"/>
      <c r="AB19" s="58"/>
      <c r="AC19" s="54"/>
      <c r="AD19" s="58"/>
      <c r="AE19" s="57"/>
      <c r="AF19" s="57"/>
      <c r="AG19" s="57"/>
      <c r="AH19" s="57"/>
      <c r="AI19" s="53"/>
      <c r="AJ19" s="57"/>
      <c r="AK19" s="53">
        <f>SUM(T19:AJ19)</f>
        <v>317.69000000000005</v>
      </c>
      <c r="AL19" s="54">
        <f>ROUND((S19-AK19),2)</f>
        <v>583.30999999999995</v>
      </c>
      <c r="AM19" s="10" t="str">
        <f>+A19</f>
        <v>15</v>
      </c>
    </row>
    <row r="20" spans="1:39" ht="24" customHeight="1" x14ac:dyDescent="0.25">
      <c r="A20" s="11" t="s">
        <v>77</v>
      </c>
      <c r="B20" s="12" t="s">
        <v>84</v>
      </c>
      <c r="C20" s="13">
        <v>1102136981</v>
      </c>
      <c r="D20" s="13" t="s">
        <v>29</v>
      </c>
      <c r="E20" s="13">
        <v>59600049</v>
      </c>
      <c r="F20" s="13">
        <v>2</v>
      </c>
      <c r="G20" s="13">
        <v>2101062050</v>
      </c>
      <c r="H20" s="14" t="s">
        <v>34</v>
      </c>
      <c r="I20" s="55" t="s">
        <v>35</v>
      </c>
      <c r="J20" s="60" t="s">
        <v>30</v>
      </c>
      <c r="K20" s="60" t="s">
        <v>36</v>
      </c>
      <c r="L20" s="67">
        <v>935</v>
      </c>
      <c r="M20" s="64"/>
      <c r="N20" s="64">
        <f t="shared" si="7"/>
        <v>935</v>
      </c>
      <c r="O20" s="53">
        <f t="shared" si="2"/>
        <v>104.25</v>
      </c>
      <c r="P20" s="53">
        <f t="shared" si="3"/>
        <v>4.68</v>
      </c>
      <c r="Q20" s="53">
        <f t="shared" si="4"/>
        <v>1043.93</v>
      </c>
      <c r="R20" s="53">
        <f t="shared" si="5"/>
        <v>77.89</v>
      </c>
      <c r="S20" s="70">
        <f t="shared" si="6"/>
        <v>1012.89</v>
      </c>
      <c r="T20" s="53">
        <f t="shared" si="1"/>
        <v>106.12</v>
      </c>
      <c r="U20" s="58"/>
      <c r="V20" s="58"/>
      <c r="W20" s="54">
        <v>2.96</v>
      </c>
      <c r="X20" s="54">
        <v>107.22</v>
      </c>
      <c r="Y20" s="54">
        <v>199.4</v>
      </c>
      <c r="Z20" s="54">
        <v>118.53</v>
      </c>
      <c r="AA20" s="58"/>
      <c r="AB20" s="58"/>
      <c r="AC20" s="54">
        <v>338</v>
      </c>
      <c r="AD20" s="54">
        <v>11.5</v>
      </c>
      <c r="AE20" s="57"/>
      <c r="AF20" s="53">
        <v>53.83</v>
      </c>
      <c r="AG20" s="57"/>
      <c r="AH20" s="57"/>
      <c r="AI20" s="53"/>
      <c r="AJ20" s="57"/>
      <c r="AK20" s="53">
        <f>SUM(T20:AJ20)</f>
        <v>937.56000000000006</v>
      </c>
      <c r="AL20" s="54">
        <f>ROUND((S20-AK20),2)</f>
        <v>75.33</v>
      </c>
      <c r="AM20" s="16" t="str">
        <f>+A20</f>
        <v>16</v>
      </c>
    </row>
    <row r="21" spans="1:39" ht="24" customHeight="1" x14ac:dyDescent="0.25">
      <c r="A21" s="5" t="s">
        <v>79</v>
      </c>
      <c r="B21" s="44" t="s">
        <v>142</v>
      </c>
      <c r="C21" s="45">
        <v>1102923651</v>
      </c>
      <c r="D21" s="45" t="s">
        <v>29</v>
      </c>
      <c r="E21" s="45">
        <v>59600049</v>
      </c>
      <c r="F21" s="45">
        <v>2</v>
      </c>
      <c r="G21" s="45">
        <v>2101039058</v>
      </c>
      <c r="H21" s="46" t="s">
        <v>42</v>
      </c>
      <c r="I21" s="56" t="s">
        <v>46</v>
      </c>
      <c r="J21" s="60" t="s">
        <v>30</v>
      </c>
      <c r="K21" s="61" t="s">
        <v>51</v>
      </c>
      <c r="L21" s="68">
        <v>1676</v>
      </c>
      <c r="M21" s="64"/>
      <c r="N21" s="64">
        <f t="shared" si="7"/>
        <v>1676</v>
      </c>
      <c r="O21" s="53">
        <f t="shared" si="2"/>
        <v>186.87</v>
      </c>
      <c r="P21" s="53">
        <f t="shared" si="3"/>
        <v>8.3800000000000008</v>
      </c>
      <c r="Q21" s="53">
        <f t="shared" si="4"/>
        <v>1871.25</v>
      </c>
      <c r="R21" s="53">
        <f t="shared" si="5"/>
        <v>139.61000000000001</v>
      </c>
      <c r="S21" s="70">
        <f t="shared" si="6"/>
        <v>1815.6100000000001</v>
      </c>
      <c r="T21" s="53">
        <f t="shared" si="1"/>
        <v>190.23</v>
      </c>
      <c r="U21" s="58"/>
      <c r="V21" s="58"/>
      <c r="W21" s="58"/>
      <c r="X21" s="54"/>
      <c r="Y21" s="54">
        <v>88.5</v>
      </c>
      <c r="Z21" s="54">
        <v>56.22</v>
      </c>
      <c r="AA21" s="58"/>
      <c r="AB21" s="58"/>
      <c r="AC21" s="54">
        <v>900</v>
      </c>
      <c r="AD21" s="54">
        <v>38</v>
      </c>
      <c r="AE21" s="57"/>
      <c r="AF21" s="57"/>
      <c r="AG21" s="57"/>
      <c r="AH21" s="57"/>
      <c r="AI21" s="53"/>
      <c r="AJ21" s="53">
        <v>14.27</v>
      </c>
      <c r="AK21" s="53">
        <f>SUM(T21:AJ21)</f>
        <v>1287.22</v>
      </c>
      <c r="AL21" s="54">
        <f>ROUND((S21-AK21),2)</f>
        <v>528.39</v>
      </c>
      <c r="AM21" s="10" t="str">
        <f>+A21</f>
        <v>17</v>
      </c>
    </row>
    <row r="22" spans="1:39" ht="24" customHeight="1" x14ac:dyDescent="0.25">
      <c r="A22" s="11" t="s">
        <v>83</v>
      </c>
      <c r="B22" s="12" t="s">
        <v>89</v>
      </c>
      <c r="C22" s="13" t="s">
        <v>90</v>
      </c>
      <c r="D22" s="13" t="s">
        <v>29</v>
      </c>
      <c r="E22" s="13">
        <v>59600049</v>
      </c>
      <c r="F22" s="13">
        <v>2</v>
      </c>
      <c r="G22" s="13" t="s">
        <v>91</v>
      </c>
      <c r="H22" s="14" t="s">
        <v>92</v>
      </c>
      <c r="I22" s="55" t="s">
        <v>60</v>
      </c>
      <c r="J22" s="60" t="s">
        <v>30</v>
      </c>
      <c r="K22" s="60" t="s">
        <v>62</v>
      </c>
      <c r="L22" s="67">
        <v>733</v>
      </c>
      <c r="M22" s="64"/>
      <c r="N22" s="64">
        <f t="shared" si="7"/>
        <v>733</v>
      </c>
      <c r="O22" s="53">
        <f t="shared" si="2"/>
        <v>81.73</v>
      </c>
      <c r="P22" s="53">
        <f t="shared" si="3"/>
        <v>3.67</v>
      </c>
      <c r="Q22" s="53">
        <f t="shared" si="4"/>
        <v>818.4</v>
      </c>
      <c r="R22" s="53">
        <f t="shared" si="5"/>
        <v>61.06</v>
      </c>
      <c r="S22" s="70">
        <f t="shared" si="6"/>
        <v>794.06</v>
      </c>
      <c r="T22" s="53">
        <f t="shared" si="1"/>
        <v>83.2</v>
      </c>
      <c r="U22" s="58"/>
      <c r="V22" s="58"/>
      <c r="W22" s="58"/>
      <c r="X22" s="54"/>
      <c r="Y22" s="58"/>
      <c r="Z22" s="58"/>
      <c r="AA22" s="58"/>
      <c r="AB22" s="58"/>
      <c r="AC22" s="54">
        <v>513.1</v>
      </c>
      <c r="AD22" s="58"/>
      <c r="AE22" s="57"/>
      <c r="AF22" s="57"/>
      <c r="AG22" s="57"/>
      <c r="AH22" s="57"/>
      <c r="AI22" s="53"/>
      <c r="AJ22" s="57"/>
      <c r="AK22" s="53">
        <f>SUM(T22:AJ22)</f>
        <v>596.30000000000007</v>
      </c>
      <c r="AL22" s="54">
        <f>ROUND((S22-AK22),2)</f>
        <v>197.76</v>
      </c>
      <c r="AM22" s="16" t="str">
        <f>+A22</f>
        <v>18</v>
      </c>
    </row>
    <row r="23" spans="1:39" ht="24" customHeight="1" x14ac:dyDescent="0.25">
      <c r="A23" s="5" t="s">
        <v>85</v>
      </c>
      <c r="B23" s="12" t="s">
        <v>94</v>
      </c>
      <c r="C23" s="13">
        <v>1101302782</v>
      </c>
      <c r="D23" s="13" t="s">
        <v>29</v>
      </c>
      <c r="E23" s="13">
        <v>59600049</v>
      </c>
      <c r="F23" s="13">
        <v>2</v>
      </c>
      <c r="G23" s="13">
        <v>2101048475</v>
      </c>
      <c r="H23" s="14" t="s">
        <v>95</v>
      </c>
      <c r="I23" s="55" t="s">
        <v>96</v>
      </c>
      <c r="J23" s="60" t="s">
        <v>30</v>
      </c>
      <c r="K23" s="60" t="s">
        <v>97</v>
      </c>
      <c r="L23" s="67">
        <v>593.27</v>
      </c>
      <c r="M23" s="64"/>
      <c r="N23" s="64">
        <f t="shared" si="7"/>
        <v>593.27</v>
      </c>
      <c r="O23" s="53">
        <f t="shared" si="2"/>
        <v>66.150000000000006</v>
      </c>
      <c r="P23" s="53">
        <f t="shared" si="3"/>
        <v>2.97</v>
      </c>
      <c r="Q23" s="53">
        <f t="shared" si="4"/>
        <v>662.39</v>
      </c>
      <c r="R23" s="53">
        <f t="shared" si="5"/>
        <v>49.42</v>
      </c>
      <c r="S23" s="70">
        <f t="shared" si="6"/>
        <v>642.68999999999994</v>
      </c>
      <c r="T23" s="53">
        <f t="shared" si="1"/>
        <v>67.34</v>
      </c>
      <c r="U23" s="58"/>
      <c r="V23" s="58"/>
      <c r="W23" s="58"/>
      <c r="X23" s="54">
        <v>105</v>
      </c>
      <c r="Y23" s="58"/>
      <c r="Z23" s="54">
        <v>104.9</v>
      </c>
      <c r="AA23" s="58"/>
      <c r="AB23" s="58"/>
      <c r="AC23" s="54"/>
      <c r="AD23" s="58"/>
      <c r="AE23" s="53">
        <f>20.23</f>
        <v>20.23</v>
      </c>
      <c r="AF23" s="53">
        <v>16</v>
      </c>
      <c r="AG23" s="57"/>
      <c r="AH23" s="57"/>
      <c r="AI23" s="53"/>
      <c r="AJ23" s="57"/>
      <c r="AK23" s="53">
        <f>SUM(T23:AJ23)</f>
        <v>313.47000000000003</v>
      </c>
      <c r="AL23" s="54">
        <f>ROUND((S23-AK23),2)</f>
        <v>329.22</v>
      </c>
      <c r="AM23" s="10" t="str">
        <f>+A23</f>
        <v>19</v>
      </c>
    </row>
    <row r="24" spans="1:39" ht="24" customHeight="1" x14ac:dyDescent="0.25">
      <c r="A24" s="11" t="s">
        <v>87</v>
      </c>
      <c r="B24" s="12" t="s">
        <v>99</v>
      </c>
      <c r="C24" s="13">
        <v>1102064647</v>
      </c>
      <c r="D24" s="13" t="s">
        <v>29</v>
      </c>
      <c r="E24" s="13">
        <v>59600049</v>
      </c>
      <c r="F24" s="13">
        <v>2</v>
      </c>
      <c r="G24" s="13">
        <v>2101011160</v>
      </c>
      <c r="H24" s="14" t="s">
        <v>42</v>
      </c>
      <c r="I24" s="55" t="s">
        <v>46</v>
      </c>
      <c r="J24" s="60" t="s">
        <v>30</v>
      </c>
      <c r="K24" s="60" t="s">
        <v>51</v>
      </c>
      <c r="L24" s="67">
        <v>1676</v>
      </c>
      <c r="M24" s="64"/>
      <c r="N24" s="64">
        <f t="shared" si="7"/>
        <v>1676</v>
      </c>
      <c r="O24" s="53">
        <f t="shared" si="2"/>
        <v>186.87</v>
      </c>
      <c r="P24" s="53">
        <f t="shared" si="3"/>
        <v>8.3800000000000008</v>
      </c>
      <c r="Q24" s="53">
        <f t="shared" si="4"/>
        <v>1871.25</v>
      </c>
      <c r="R24" s="53">
        <f t="shared" si="5"/>
        <v>139.61000000000001</v>
      </c>
      <c r="S24" s="70">
        <f t="shared" si="6"/>
        <v>1815.6100000000001</v>
      </c>
      <c r="T24" s="53">
        <f t="shared" si="1"/>
        <v>190.23</v>
      </c>
      <c r="U24" s="58"/>
      <c r="V24" s="58"/>
      <c r="W24" s="58"/>
      <c r="X24" s="54">
        <v>5</v>
      </c>
      <c r="Y24" s="58"/>
      <c r="Z24" s="58"/>
      <c r="AA24" s="58"/>
      <c r="AB24" s="58"/>
      <c r="AC24" s="54"/>
      <c r="AD24" s="54">
        <v>23</v>
      </c>
      <c r="AE24" s="57"/>
      <c r="AF24" s="57"/>
      <c r="AG24" s="57"/>
      <c r="AH24" s="57"/>
      <c r="AI24" s="53"/>
      <c r="AJ24" s="53">
        <v>14.7</v>
      </c>
      <c r="AK24" s="53">
        <f>SUM(T24:AJ24)</f>
        <v>232.92999999999998</v>
      </c>
      <c r="AL24" s="54">
        <f>ROUND((S24-AK24),2)</f>
        <v>1582.68</v>
      </c>
      <c r="AM24" s="16" t="str">
        <f>+A24</f>
        <v>20</v>
      </c>
    </row>
    <row r="25" spans="1:39" ht="24" customHeight="1" x14ac:dyDescent="0.25">
      <c r="A25" s="5" t="s">
        <v>88</v>
      </c>
      <c r="B25" s="12" t="s">
        <v>141</v>
      </c>
      <c r="C25" s="13" t="s">
        <v>101</v>
      </c>
      <c r="D25" s="13" t="s">
        <v>29</v>
      </c>
      <c r="E25" s="13">
        <v>59600049</v>
      </c>
      <c r="F25" s="13" t="s">
        <v>102</v>
      </c>
      <c r="G25" s="13" t="s">
        <v>103</v>
      </c>
      <c r="H25" s="47" t="s">
        <v>104</v>
      </c>
      <c r="I25" s="55" t="s">
        <v>105</v>
      </c>
      <c r="J25" s="60" t="s">
        <v>30</v>
      </c>
      <c r="K25" s="60"/>
      <c r="L25" s="67">
        <v>622</v>
      </c>
      <c r="M25" s="64"/>
      <c r="N25" s="64">
        <f t="shared" si="7"/>
        <v>622</v>
      </c>
      <c r="O25" s="53">
        <f t="shared" si="2"/>
        <v>69.349999999999994</v>
      </c>
      <c r="P25" s="53">
        <f t="shared" si="3"/>
        <v>3.11</v>
      </c>
      <c r="Q25" s="53">
        <f t="shared" si="4"/>
        <v>694.46</v>
      </c>
      <c r="R25" s="53">
        <f t="shared" si="5"/>
        <v>51.81</v>
      </c>
      <c r="S25" s="70">
        <f t="shared" si="6"/>
        <v>673.81</v>
      </c>
      <c r="T25" s="53">
        <f t="shared" si="1"/>
        <v>70.599999999999994</v>
      </c>
      <c r="U25" s="58"/>
      <c r="V25" s="58"/>
      <c r="W25" s="58"/>
      <c r="X25" s="54">
        <v>88.49</v>
      </c>
      <c r="Y25" s="58"/>
      <c r="Z25" s="54">
        <v>17.149999999999999</v>
      </c>
      <c r="AA25" s="54">
        <v>231.41</v>
      </c>
      <c r="AB25" s="58"/>
      <c r="AC25" s="54"/>
      <c r="AD25" s="58"/>
      <c r="AE25" s="57"/>
      <c r="AF25" s="57"/>
      <c r="AG25" s="57"/>
      <c r="AH25" s="57"/>
      <c r="AI25" s="53"/>
      <c r="AJ25" s="57"/>
      <c r="AK25" s="53">
        <f>SUM(T25:AJ25)</f>
        <v>407.65</v>
      </c>
      <c r="AL25" s="54">
        <f>ROUND((S25-AK25),2)</f>
        <v>266.16000000000003</v>
      </c>
      <c r="AM25" s="10" t="str">
        <f>+A25</f>
        <v>21</v>
      </c>
    </row>
    <row r="26" spans="1:39" s="50" customFormat="1" ht="24" customHeight="1" x14ac:dyDescent="0.25">
      <c r="A26" s="11" t="s">
        <v>93</v>
      </c>
      <c r="B26" s="12" t="s">
        <v>140</v>
      </c>
      <c r="C26" s="13"/>
      <c r="D26" s="13"/>
      <c r="E26" s="13"/>
      <c r="F26" s="13"/>
      <c r="G26" s="13"/>
      <c r="H26" s="14"/>
      <c r="I26" s="55" t="s">
        <v>86</v>
      </c>
      <c r="J26" s="62" t="s">
        <v>30</v>
      </c>
      <c r="K26" s="60"/>
      <c r="L26" s="67">
        <v>3061</v>
      </c>
      <c r="M26" s="64"/>
      <c r="N26" s="64">
        <f t="shared" si="7"/>
        <v>3061</v>
      </c>
      <c r="O26" s="53">
        <f t="shared" si="2"/>
        <v>341.3</v>
      </c>
      <c r="P26" s="53">
        <f t="shared" si="3"/>
        <v>15.31</v>
      </c>
      <c r="Q26" s="53">
        <f t="shared" si="4"/>
        <v>3417.61</v>
      </c>
      <c r="R26" s="53">
        <f t="shared" si="5"/>
        <v>254.98</v>
      </c>
      <c r="S26" s="70">
        <f t="shared" si="6"/>
        <v>3315.98</v>
      </c>
      <c r="T26" s="53">
        <f t="shared" si="1"/>
        <v>347.42</v>
      </c>
      <c r="U26" s="58"/>
      <c r="V26" s="58"/>
      <c r="W26" s="58"/>
      <c r="X26" s="54">
        <v>20</v>
      </c>
      <c r="Y26" s="58"/>
      <c r="Z26" s="58"/>
      <c r="AA26" s="54">
        <v>95.29</v>
      </c>
      <c r="AB26" s="58"/>
      <c r="AC26" s="54"/>
      <c r="AD26" s="58"/>
      <c r="AE26" s="57"/>
      <c r="AF26" s="57"/>
      <c r="AG26" s="57"/>
      <c r="AH26" s="57"/>
      <c r="AI26" s="53"/>
      <c r="AJ26" s="73">
        <v>127.46</v>
      </c>
      <c r="AK26" s="53">
        <f>SUM(T26:AJ26)</f>
        <v>590.17000000000007</v>
      </c>
      <c r="AL26" s="54">
        <f>ROUND((S26-AK26),2)</f>
        <v>2725.81</v>
      </c>
      <c r="AM26" s="16" t="str">
        <f>+A26</f>
        <v>22</v>
      </c>
    </row>
    <row r="27" spans="1:39" ht="24" customHeight="1" x14ac:dyDescent="0.25">
      <c r="A27" s="5" t="s">
        <v>98</v>
      </c>
      <c r="B27" s="12" t="s">
        <v>107</v>
      </c>
      <c r="C27" s="13">
        <v>1101407631</v>
      </c>
      <c r="D27" s="13" t="s">
        <v>29</v>
      </c>
      <c r="E27" s="13">
        <v>59600049</v>
      </c>
      <c r="F27" s="13">
        <v>2</v>
      </c>
      <c r="G27" s="13">
        <v>2101038522</v>
      </c>
      <c r="H27" s="14" t="s">
        <v>108</v>
      </c>
      <c r="I27" s="55" t="s">
        <v>109</v>
      </c>
      <c r="J27" s="60" t="s">
        <v>30</v>
      </c>
      <c r="K27" s="60" t="s">
        <v>62</v>
      </c>
      <c r="L27" s="67">
        <v>733</v>
      </c>
      <c r="M27" s="64"/>
      <c r="N27" s="64">
        <f t="shared" si="7"/>
        <v>733</v>
      </c>
      <c r="O27" s="53">
        <f t="shared" si="2"/>
        <v>81.73</v>
      </c>
      <c r="P27" s="53">
        <f t="shared" si="3"/>
        <v>3.67</v>
      </c>
      <c r="Q27" s="53">
        <f t="shared" si="4"/>
        <v>818.4</v>
      </c>
      <c r="R27" s="53">
        <v>0</v>
      </c>
      <c r="S27" s="70">
        <f t="shared" si="6"/>
        <v>733</v>
      </c>
      <c r="T27" s="53">
        <f t="shared" si="1"/>
        <v>83.2</v>
      </c>
      <c r="U27" s="58"/>
      <c r="V27" s="58"/>
      <c r="W27" s="58"/>
      <c r="X27" s="54">
        <v>10</v>
      </c>
      <c r="Y27" s="58"/>
      <c r="Z27" s="58"/>
      <c r="AA27" s="54">
        <v>246.85</v>
      </c>
      <c r="AB27" s="58"/>
      <c r="AC27" s="54"/>
      <c r="AD27" s="58"/>
      <c r="AE27" s="57"/>
      <c r="AF27" s="57"/>
      <c r="AG27" s="57"/>
      <c r="AH27" s="57"/>
      <c r="AI27" s="53"/>
      <c r="AJ27" s="57"/>
      <c r="AK27" s="53">
        <f>SUM(T27:AJ27)</f>
        <v>340.05</v>
      </c>
      <c r="AL27" s="54">
        <f>ROUND((S27-AK27),2)</f>
        <v>392.95</v>
      </c>
      <c r="AM27" s="10" t="str">
        <f>+A27</f>
        <v>23</v>
      </c>
    </row>
    <row r="28" spans="1:39" ht="24" customHeight="1" x14ac:dyDescent="0.25">
      <c r="A28" s="11" t="s">
        <v>100</v>
      </c>
      <c r="B28" s="12" t="s">
        <v>111</v>
      </c>
      <c r="C28" s="13">
        <v>1101468989</v>
      </c>
      <c r="D28" s="13" t="s">
        <v>29</v>
      </c>
      <c r="E28" s="13">
        <v>59600049</v>
      </c>
      <c r="F28" s="13">
        <v>2</v>
      </c>
      <c r="G28" s="13">
        <v>2900376506</v>
      </c>
      <c r="H28" s="14" t="s">
        <v>112</v>
      </c>
      <c r="I28" s="55" t="s">
        <v>113</v>
      </c>
      <c r="J28" s="60" t="s">
        <v>30</v>
      </c>
      <c r="K28" s="60" t="s">
        <v>63</v>
      </c>
      <c r="L28" s="67">
        <v>1212</v>
      </c>
      <c r="M28" s="64"/>
      <c r="N28" s="64">
        <f t="shared" si="7"/>
        <v>1212</v>
      </c>
      <c r="O28" s="53">
        <f t="shared" si="2"/>
        <v>135.13999999999999</v>
      </c>
      <c r="P28" s="53">
        <f t="shared" si="3"/>
        <v>6.06</v>
      </c>
      <c r="Q28" s="53">
        <f t="shared" si="4"/>
        <v>1353.1999999999998</v>
      </c>
      <c r="R28" s="53">
        <f t="shared" si="5"/>
        <v>100.96</v>
      </c>
      <c r="S28" s="70">
        <f t="shared" si="6"/>
        <v>1312.96</v>
      </c>
      <c r="T28" s="53">
        <f t="shared" si="1"/>
        <v>137.56</v>
      </c>
      <c r="U28" s="58"/>
      <c r="V28" s="58"/>
      <c r="W28" s="58"/>
      <c r="X28" s="54"/>
      <c r="Y28" s="58"/>
      <c r="Z28" s="58"/>
      <c r="AA28" s="58"/>
      <c r="AB28" s="58"/>
      <c r="AC28" s="54" t="s">
        <v>131</v>
      </c>
      <c r="AD28" s="58"/>
      <c r="AE28" s="57"/>
      <c r="AF28" s="57"/>
      <c r="AG28" s="57"/>
      <c r="AH28" s="53">
        <v>15</v>
      </c>
      <c r="AI28" s="53"/>
      <c r="AJ28" s="53">
        <v>15.07</v>
      </c>
      <c r="AK28" s="53">
        <f>SUM(T28:AJ28)</f>
        <v>167.63</v>
      </c>
      <c r="AL28" s="54">
        <f>ROUND((S28-AK28),2)</f>
        <v>1145.33</v>
      </c>
      <c r="AM28" s="16" t="str">
        <f>+A28</f>
        <v>24</v>
      </c>
    </row>
    <row r="29" spans="1:39" ht="24" customHeight="1" x14ac:dyDescent="0.25">
      <c r="A29" s="5" t="s">
        <v>106</v>
      </c>
      <c r="B29" s="12" t="s">
        <v>115</v>
      </c>
      <c r="C29" s="13">
        <v>1102252861</v>
      </c>
      <c r="D29" s="13" t="s">
        <v>29</v>
      </c>
      <c r="E29" s="13">
        <v>59600049</v>
      </c>
      <c r="F29" s="13">
        <v>2</v>
      </c>
      <c r="G29" s="13">
        <v>2101062292</v>
      </c>
      <c r="H29" s="14" t="s">
        <v>116</v>
      </c>
      <c r="I29" s="55" t="s">
        <v>57</v>
      </c>
      <c r="J29" s="60" t="s">
        <v>30</v>
      </c>
      <c r="K29" s="60" t="s">
        <v>31</v>
      </c>
      <c r="L29" s="67">
        <v>986</v>
      </c>
      <c r="M29" s="64"/>
      <c r="N29" s="64">
        <f t="shared" si="7"/>
        <v>986</v>
      </c>
      <c r="O29" s="53">
        <f t="shared" si="2"/>
        <v>109.94</v>
      </c>
      <c r="P29" s="53">
        <f t="shared" si="3"/>
        <v>4.93</v>
      </c>
      <c r="Q29" s="53">
        <f t="shared" si="4"/>
        <v>1100.8700000000001</v>
      </c>
      <c r="R29" s="53">
        <f t="shared" si="5"/>
        <v>82.13</v>
      </c>
      <c r="S29" s="70">
        <f t="shared" si="6"/>
        <v>1068.1300000000001</v>
      </c>
      <c r="T29" s="53">
        <f t="shared" si="1"/>
        <v>111.91</v>
      </c>
      <c r="U29" s="58"/>
      <c r="V29" s="58"/>
      <c r="W29" s="58"/>
      <c r="X29" s="54">
        <v>289</v>
      </c>
      <c r="Y29" s="58"/>
      <c r="Z29" s="58"/>
      <c r="AA29" s="58"/>
      <c r="AB29" s="58"/>
      <c r="AC29" s="54">
        <v>585</v>
      </c>
      <c r="AD29" s="58"/>
      <c r="AE29" s="57"/>
      <c r="AF29" s="57"/>
      <c r="AG29" s="57"/>
      <c r="AH29" s="57"/>
      <c r="AI29" s="53"/>
      <c r="AJ29" s="57"/>
      <c r="AK29" s="53">
        <f>SUM(T29:AJ29)</f>
        <v>985.91</v>
      </c>
      <c r="AL29" s="54">
        <f>ROUND((S29-AK29),2)</f>
        <v>82.22</v>
      </c>
      <c r="AM29" s="10" t="str">
        <f>+A29</f>
        <v>25</v>
      </c>
    </row>
    <row r="30" spans="1:39" ht="24" customHeight="1" x14ac:dyDescent="0.25">
      <c r="A30" s="11" t="s">
        <v>110</v>
      </c>
      <c r="B30" s="12" t="s">
        <v>118</v>
      </c>
      <c r="C30" s="13">
        <v>1101560272</v>
      </c>
      <c r="D30" s="13" t="s">
        <v>29</v>
      </c>
      <c r="E30" s="13">
        <v>59600049</v>
      </c>
      <c r="F30" s="13">
        <v>2</v>
      </c>
      <c r="G30" s="13" t="s">
        <v>119</v>
      </c>
      <c r="H30" s="14" t="s">
        <v>120</v>
      </c>
      <c r="I30" s="55" t="s">
        <v>121</v>
      </c>
      <c r="J30" s="60" t="s">
        <v>30</v>
      </c>
      <c r="K30" s="60">
        <v>10</v>
      </c>
      <c r="L30" s="67">
        <v>1150</v>
      </c>
      <c r="M30" s="64"/>
      <c r="N30" s="64">
        <f t="shared" si="7"/>
        <v>1150</v>
      </c>
      <c r="O30" s="53">
        <f t="shared" si="2"/>
        <v>128.22999999999999</v>
      </c>
      <c r="P30" s="53">
        <f t="shared" si="3"/>
        <v>5.75</v>
      </c>
      <c r="Q30" s="53">
        <f t="shared" si="4"/>
        <v>1283.98</v>
      </c>
      <c r="R30" s="53">
        <f t="shared" si="5"/>
        <v>95.8</v>
      </c>
      <c r="S30" s="70">
        <f t="shared" si="6"/>
        <v>1245.8</v>
      </c>
      <c r="T30" s="53">
        <f t="shared" si="1"/>
        <v>130.53</v>
      </c>
      <c r="U30" s="58"/>
      <c r="V30" s="58"/>
      <c r="W30" s="58"/>
      <c r="X30" s="54">
        <v>5</v>
      </c>
      <c r="Y30" s="54">
        <v>106.12</v>
      </c>
      <c r="Z30" s="54">
        <v>83.34</v>
      </c>
      <c r="AA30" s="54">
        <v>530.59</v>
      </c>
      <c r="AB30" s="58"/>
      <c r="AC30" s="72"/>
      <c r="AD30" s="58"/>
      <c r="AE30" s="57"/>
      <c r="AF30" s="57"/>
      <c r="AG30" s="57"/>
      <c r="AH30" s="57"/>
      <c r="AI30" s="53"/>
      <c r="AJ30" s="57"/>
      <c r="AK30" s="53">
        <f>SUM(T30:AJ30)</f>
        <v>855.58</v>
      </c>
      <c r="AL30" s="54">
        <f>ROUND((S30-AK30),2)</f>
        <v>390.22</v>
      </c>
      <c r="AM30" s="16" t="str">
        <f>+A30</f>
        <v>26</v>
      </c>
    </row>
    <row r="31" spans="1:39" ht="24" customHeight="1" x14ac:dyDescent="0.25">
      <c r="A31" s="5" t="s">
        <v>114</v>
      </c>
      <c r="B31" s="12" t="s">
        <v>123</v>
      </c>
      <c r="C31" s="13">
        <v>1102225750</v>
      </c>
      <c r="D31" s="13" t="s">
        <v>29</v>
      </c>
      <c r="E31" s="13">
        <v>59600049</v>
      </c>
      <c r="F31" s="13">
        <v>2</v>
      </c>
      <c r="G31" s="13">
        <v>2101045238</v>
      </c>
      <c r="H31" s="14" t="s">
        <v>42</v>
      </c>
      <c r="I31" s="55" t="s">
        <v>46</v>
      </c>
      <c r="J31" s="60" t="s">
        <v>30</v>
      </c>
      <c r="K31" s="60" t="s">
        <v>63</v>
      </c>
      <c r="L31" s="67">
        <v>1676</v>
      </c>
      <c r="M31" s="64"/>
      <c r="N31" s="64">
        <f t="shared" si="7"/>
        <v>1676</v>
      </c>
      <c r="O31" s="53">
        <f t="shared" si="2"/>
        <v>186.87</v>
      </c>
      <c r="P31" s="53">
        <f t="shared" si="3"/>
        <v>8.3800000000000008</v>
      </c>
      <c r="Q31" s="53">
        <f t="shared" si="4"/>
        <v>1871.25</v>
      </c>
      <c r="R31" s="53">
        <f t="shared" si="5"/>
        <v>139.61000000000001</v>
      </c>
      <c r="S31" s="70">
        <f t="shared" si="6"/>
        <v>1815.6100000000001</v>
      </c>
      <c r="T31" s="53">
        <f t="shared" si="1"/>
        <v>190.23</v>
      </c>
      <c r="U31" s="58"/>
      <c r="V31" s="54">
        <v>108.3</v>
      </c>
      <c r="W31" s="54">
        <v>331</v>
      </c>
      <c r="X31" s="54">
        <v>5</v>
      </c>
      <c r="Y31" s="58"/>
      <c r="Z31" s="54">
        <v>51.68</v>
      </c>
      <c r="AA31" s="58"/>
      <c r="AB31" s="58"/>
      <c r="AC31" s="54"/>
      <c r="AD31" s="54">
        <v>160</v>
      </c>
      <c r="AE31" s="57"/>
      <c r="AF31" s="57"/>
      <c r="AG31" s="57"/>
      <c r="AH31" s="57"/>
      <c r="AI31" s="53"/>
      <c r="AJ31" s="53">
        <v>14.7</v>
      </c>
      <c r="AK31" s="53">
        <f>SUM(T31:AJ31)</f>
        <v>860.91</v>
      </c>
      <c r="AL31" s="54">
        <f>ROUND((S31-AK31),2)</f>
        <v>954.7</v>
      </c>
      <c r="AM31" s="10" t="str">
        <f>+A31</f>
        <v>27</v>
      </c>
    </row>
    <row r="32" spans="1:39" ht="24" customHeight="1" x14ac:dyDescent="0.25">
      <c r="A32" s="11" t="s">
        <v>117</v>
      </c>
      <c r="B32" s="12" t="s">
        <v>124</v>
      </c>
      <c r="C32" s="13" t="s">
        <v>125</v>
      </c>
      <c r="D32" s="13" t="s">
        <v>29</v>
      </c>
      <c r="E32" s="13">
        <v>59600049</v>
      </c>
      <c r="F32" s="13">
        <v>2</v>
      </c>
      <c r="G32" s="13">
        <v>2900022094</v>
      </c>
      <c r="H32" s="14" t="s">
        <v>42</v>
      </c>
      <c r="I32" s="55" t="s">
        <v>46</v>
      </c>
      <c r="J32" s="60" t="s">
        <v>30</v>
      </c>
      <c r="K32" s="60">
        <v>11</v>
      </c>
      <c r="L32" s="67">
        <v>1676</v>
      </c>
      <c r="M32" s="64"/>
      <c r="N32" s="64">
        <f t="shared" si="7"/>
        <v>1676</v>
      </c>
      <c r="O32" s="53">
        <f t="shared" si="2"/>
        <v>186.87</v>
      </c>
      <c r="P32" s="53">
        <f t="shared" si="3"/>
        <v>8.3800000000000008</v>
      </c>
      <c r="Q32" s="53">
        <f t="shared" si="4"/>
        <v>1871.25</v>
      </c>
      <c r="R32" s="53">
        <f t="shared" si="5"/>
        <v>139.61000000000001</v>
      </c>
      <c r="S32" s="70">
        <f t="shared" si="6"/>
        <v>1815.6100000000001</v>
      </c>
      <c r="T32" s="53">
        <f t="shared" si="1"/>
        <v>190.23</v>
      </c>
      <c r="U32" s="58"/>
      <c r="V32" s="58"/>
      <c r="W32" s="58"/>
      <c r="X32" s="54">
        <v>5</v>
      </c>
      <c r="Y32" s="58"/>
      <c r="Z32" s="58"/>
      <c r="AA32" s="54">
        <v>187.72</v>
      </c>
      <c r="AB32" s="58"/>
      <c r="AC32" s="54">
        <v>1173.2</v>
      </c>
      <c r="AD32" s="58"/>
      <c r="AE32" s="57"/>
      <c r="AF32" s="57"/>
      <c r="AG32" s="57"/>
      <c r="AH32" s="57"/>
      <c r="AI32" s="53"/>
      <c r="AJ32" s="53">
        <v>14.6</v>
      </c>
      <c r="AK32" s="53">
        <f>SUM(T32:AJ32)</f>
        <v>1570.75</v>
      </c>
      <c r="AL32" s="54">
        <f>ROUND((S32-AK32),2)</f>
        <v>244.86</v>
      </c>
      <c r="AM32" s="16" t="str">
        <f>+A32</f>
        <v>28</v>
      </c>
    </row>
    <row r="33" spans="1:39" ht="24" customHeight="1" x14ac:dyDescent="0.25">
      <c r="A33" s="5" t="s">
        <v>122</v>
      </c>
      <c r="B33" s="12" t="s">
        <v>126</v>
      </c>
      <c r="C33" s="13" t="s">
        <v>127</v>
      </c>
      <c r="D33" s="13" t="s">
        <v>29</v>
      </c>
      <c r="E33" s="13">
        <v>59600049</v>
      </c>
      <c r="F33" s="13">
        <v>2</v>
      </c>
      <c r="G33" s="13">
        <v>2101057164</v>
      </c>
      <c r="H33" s="14" t="s">
        <v>54</v>
      </c>
      <c r="I33" s="55" t="s">
        <v>128</v>
      </c>
      <c r="J33" s="60" t="s">
        <v>30</v>
      </c>
      <c r="K33" s="60">
        <v>7</v>
      </c>
      <c r="L33" s="67">
        <v>817</v>
      </c>
      <c r="M33" s="64"/>
      <c r="N33" s="64">
        <f t="shared" si="7"/>
        <v>817</v>
      </c>
      <c r="O33" s="53">
        <f t="shared" si="2"/>
        <v>91.1</v>
      </c>
      <c r="P33" s="53">
        <f t="shared" si="3"/>
        <v>4.09</v>
      </c>
      <c r="Q33" s="53">
        <f t="shared" si="4"/>
        <v>912.19</v>
      </c>
      <c r="R33" s="53">
        <f t="shared" si="5"/>
        <v>68.06</v>
      </c>
      <c r="S33" s="70">
        <f t="shared" si="6"/>
        <v>885.06</v>
      </c>
      <c r="T33" s="53">
        <f t="shared" si="1"/>
        <v>92.73</v>
      </c>
      <c r="U33" s="58"/>
      <c r="V33" s="58"/>
      <c r="W33" s="58"/>
      <c r="X33" s="54">
        <v>10</v>
      </c>
      <c r="Y33" s="58"/>
      <c r="Z33" s="54">
        <v>164.49</v>
      </c>
      <c r="AA33" s="58"/>
      <c r="AB33" s="58"/>
      <c r="AC33" s="54">
        <v>571.9</v>
      </c>
      <c r="AD33" s="58"/>
      <c r="AE33" s="57"/>
      <c r="AF33" s="57"/>
      <c r="AG33" s="57"/>
      <c r="AH33" s="57"/>
      <c r="AI33" s="53"/>
      <c r="AJ33" s="57"/>
      <c r="AK33" s="53">
        <f>SUM(T33:AJ33)</f>
        <v>839.12</v>
      </c>
      <c r="AL33" s="54">
        <f>ROUND((S33-AK33),2)</f>
        <v>45.94</v>
      </c>
      <c r="AM33" s="10" t="str">
        <f>+A33</f>
        <v>29</v>
      </c>
    </row>
    <row r="34" spans="1:39" x14ac:dyDescent="0.25">
      <c r="A34" s="17"/>
      <c r="B34" s="18" t="s">
        <v>129</v>
      </c>
      <c r="C34" s="19"/>
      <c r="D34" s="19"/>
      <c r="E34" s="19"/>
      <c r="F34" s="19"/>
      <c r="G34" s="19"/>
      <c r="H34" s="19"/>
      <c r="I34" s="20"/>
      <c r="J34" s="21"/>
      <c r="K34" s="22"/>
      <c r="L34" s="69">
        <f>SUM(L5:L33)</f>
        <v>35577.270000000004</v>
      </c>
      <c r="M34" s="69">
        <f t="shared" ref="M34:AK34" si="8">SUM(M5:M33)</f>
        <v>1253</v>
      </c>
      <c r="N34" s="69">
        <f t="shared" si="8"/>
        <v>36830.270000000004</v>
      </c>
      <c r="O34" s="69">
        <f t="shared" si="8"/>
        <v>4106.57</v>
      </c>
      <c r="P34" s="69">
        <f t="shared" si="8"/>
        <v>184.22</v>
      </c>
      <c r="Q34" s="69">
        <f t="shared" si="8"/>
        <v>41121.060000000012</v>
      </c>
      <c r="R34" s="69">
        <f t="shared" si="8"/>
        <v>2724.1800000000007</v>
      </c>
      <c r="S34" s="69">
        <f t="shared" si="8"/>
        <v>39554.450000000004</v>
      </c>
      <c r="T34" s="69">
        <f t="shared" si="8"/>
        <v>4180.28</v>
      </c>
      <c r="U34" s="69">
        <f t="shared" si="8"/>
        <v>0</v>
      </c>
      <c r="V34" s="69">
        <f t="shared" si="8"/>
        <v>470.3</v>
      </c>
      <c r="W34" s="69">
        <f t="shared" si="8"/>
        <v>599.30999999999995</v>
      </c>
      <c r="X34" s="69">
        <f t="shared" si="8"/>
        <v>1195.17</v>
      </c>
      <c r="Y34" s="69">
        <f t="shared" si="8"/>
        <v>485.83000000000004</v>
      </c>
      <c r="Z34" s="74">
        <f t="shared" si="8"/>
        <v>2965.9600000000009</v>
      </c>
      <c r="AA34" s="69">
        <f t="shared" si="8"/>
        <v>2097.14</v>
      </c>
      <c r="AB34" s="69">
        <f t="shared" si="8"/>
        <v>35</v>
      </c>
      <c r="AC34" s="69">
        <f t="shared" si="8"/>
        <v>5824.36</v>
      </c>
      <c r="AD34" s="69">
        <f t="shared" si="8"/>
        <v>255.5</v>
      </c>
      <c r="AE34" s="69">
        <f t="shared" si="8"/>
        <v>20.23</v>
      </c>
      <c r="AF34" s="69">
        <f t="shared" si="8"/>
        <v>79.83</v>
      </c>
      <c r="AG34" s="69">
        <f t="shared" si="8"/>
        <v>27.119999999999997</v>
      </c>
      <c r="AH34" s="69">
        <f t="shared" si="8"/>
        <v>15</v>
      </c>
      <c r="AI34" s="69">
        <f t="shared" si="8"/>
        <v>7</v>
      </c>
      <c r="AJ34" s="69">
        <f t="shared" si="8"/>
        <v>281.13</v>
      </c>
      <c r="AK34" s="69">
        <f t="shared" si="8"/>
        <v>18539.159999999993</v>
      </c>
      <c r="AL34" s="69">
        <f>SUM(AL5:AL33)</f>
        <v>21015.29</v>
      </c>
      <c r="AM34" s="23"/>
    </row>
    <row r="35" spans="1:39" x14ac:dyDescent="0.25">
      <c r="I35" s="24"/>
      <c r="J35" s="25"/>
      <c r="AB35" s="26"/>
    </row>
    <row r="42" spans="1:39" x14ac:dyDescent="0.25">
      <c r="B42" s="75"/>
      <c r="C42" s="75"/>
      <c r="L42" t="s">
        <v>131</v>
      </c>
    </row>
    <row r="43" spans="1:39" ht="15.75" x14ac:dyDescent="0.25">
      <c r="B43" s="52" t="s">
        <v>138</v>
      </c>
      <c r="D43" s="40" t="s">
        <v>133</v>
      </c>
      <c r="H43" s="40"/>
      <c r="L43" s="40"/>
      <c r="M43" s="40"/>
      <c r="N43" s="40"/>
      <c r="R43" s="40"/>
      <c r="U43" s="40"/>
      <c r="Y43" s="40"/>
      <c r="Z43" s="28"/>
      <c r="AA43" s="29"/>
      <c r="AF43" s="40"/>
    </row>
    <row r="44" spans="1:39" x14ac:dyDescent="0.25">
      <c r="B44" s="51" t="s">
        <v>136</v>
      </c>
      <c r="D44" s="40" t="s">
        <v>134</v>
      </c>
      <c r="H44" s="40"/>
      <c r="L44" s="40"/>
      <c r="M44" s="40"/>
      <c r="N44" s="40"/>
      <c r="R44" s="40"/>
      <c r="U44" s="40"/>
      <c r="Y44" s="40"/>
      <c r="Z44" s="31"/>
      <c r="AA44" s="29"/>
      <c r="AC44" s="43"/>
      <c r="AF44" s="30"/>
    </row>
    <row r="45" spans="1:39" x14ac:dyDescent="0.25">
      <c r="J45" s="32"/>
      <c r="K45" s="27"/>
      <c r="L45" s="27"/>
      <c r="M45" s="27"/>
      <c r="N45" s="27"/>
      <c r="O45" s="27"/>
      <c r="P45" s="32"/>
      <c r="Q45" s="27"/>
      <c r="R45" s="29"/>
      <c r="S45" s="29"/>
      <c r="T45" s="29"/>
      <c r="U45" s="33"/>
      <c r="V45" s="33"/>
      <c r="W45" s="33"/>
      <c r="X45" s="29"/>
      <c r="Y45" s="29"/>
      <c r="Z45" s="29"/>
      <c r="AA45" s="29"/>
    </row>
    <row r="46" spans="1:39" x14ac:dyDescent="0.25">
      <c r="J46" s="34"/>
      <c r="K46" s="35"/>
      <c r="L46" s="28"/>
      <c r="M46" s="28"/>
      <c r="N46" s="28"/>
      <c r="O46" s="35"/>
      <c r="P46" s="35"/>
      <c r="Q46" s="35"/>
      <c r="R46" s="36"/>
      <c r="S46" s="36"/>
      <c r="T46" s="36"/>
      <c r="U46" s="37"/>
      <c r="V46" s="37"/>
      <c r="W46" s="37"/>
      <c r="X46" s="36"/>
      <c r="Y46" s="36"/>
      <c r="Z46" s="36"/>
      <c r="AA46" s="36"/>
    </row>
    <row r="47" spans="1:39" x14ac:dyDescent="0.25">
      <c r="C47" s="38"/>
      <c r="P47" s="39"/>
      <c r="Q47" s="35"/>
      <c r="R47" s="36"/>
      <c r="S47" s="36"/>
      <c r="T47" s="36"/>
      <c r="U47" s="37"/>
      <c r="V47" s="37"/>
      <c r="W47" s="37"/>
      <c r="X47" s="36"/>
      <c r="Y47" s="36"/>
      <c r="Z47" s="36"/>
      <c r="AA47" s="36"/>
    </row>
  </sheetData>
  <sortState ref="B5:AH34">
    <sortCondition ref="B5"/>
  </sortState>
  <mergeCells count="3">
    <mergeCell ref="B42:C42"/>
    <mergeCell ref="A1:AM1"/>
    <mergeCell ref="A2:AM2"/>
  </mergeCells>
  <pageMargins left="0.70866141732283472" right="0.70866141732283472" top="1.3385826771653544" bottom="0.74803149606299213" header="0.31496062992125984" footer="0.31496062992125984"/>
  <pageSetup paperSize="8" scale="5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2013-12-26T20:26:56Z</dcterms:modified>
</cp:coreProperties>
</file>