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65" yWindow="165" windowWidth="6840" windowHeight="2535" firstSheet="2" activeTab="2"/>
  </bookViews>
  <sheets>
    <sheet name="VIALSUR EP-2013 (2)" sheetId="2" state="hidden" r:id="rId1"/>
    <sheet name="2DO TRIMESTRE (3)" sheetId="8" state="hidden" r:id="rId2"/>
    <sheet name="VIALSUR EP-2013 (3)" sheetId="7" r:id="rId3"/>
    <sheet name="Hoja1" sheetId="6" r:id="rId4"/>
    <sheet name="VIALSUR EP-2013" sheetId="1" state="hidden" r:id="rId5"/>
    <sheet name="1ER TRIMESTRE" sheetId="3" r:id="rId6"/>
    <sheet name="2DO TRIMESTRE (2)" sheetId="4" r:id="rId7"/>
    <sheet name="INVERSION ACUMULADA" sheetId="5" r:id="rId8"/>
  </sheets>
  <externalReferences>
    <externalReference r:id="rId9"/>
  </externalReferences>
  <definedNames>
    <definedName name="_xlnm._FilterDatabase" localSheetId="4" hidden="1">'VIALSUR EP-2013'!$A$19:$DK$40</definedName>
    <definedName name="_xlnm._FilterDatabase" localSheetId="0" hidden="1">'VIALSUR EP-2013 (2)'!$A$19:$BV$41</definedName>
    <definedName name="_xlnm._FilterDatabase" localSheetId="2" hidden="1">'VIALSUR EP-2013 (3)'!$A$19:$DZ$40</definedName>
    <definedName name="_xlnm.Print_Area" localSheetId="4">'VIALSUR EP-2013'!$A$1:$CN$42</definedName>
    <definedName name="_xlnm.Print_Area" localSheetId="0">'VIALSUR EP-2013 (2)'!$A$1:$BU$42</definedName>
    <definedName name="_xlnm.Print_Area" localSheetId="2">'VIALSUR EP-2013 (3)'!$A$1:$DD$42</definedName>
    <definedName name="poa" localSheetId="6">#REF!</definedName>
    <definedName name="poa" localSheetId="1">#REF!</definedName>
    <definedName name="poa" localSheetId="7">#REF!</definedName>
    <definedName name="poa" comment="área de edición" localSheetId="4">'VIALSUR EP-2013'!$A$1:$DJ$41</definedName>
    <definedName name="poa" comment="área de edición" localSheetId="0">'VIALSUR EP-2013 (2)'!$A$1:$BU$41</definedName>
    <definedName name="poa" comment="área de edición" localSheetId="2">'VIALSUR EP-2013 (3)'!$A$1:$DY$41</definedName>
    <definedName name="poa">#REF!</definedName>
    <definedName name="poa_1" localSheetId="6">#REF!</definedName>
    <definedName name="poa_1" localSheetId="1">#REF!</definedName>
    <definedName name="poa_1" localSheetId="7">#REF!</definedName>
    <definedName name="poa_1" localSheetId="0">#REF!</definedName>
    <definedName name="poa_1" localSheetId="2">#REF!</definedName>
    <definedName name="poa_1">#REF!</definedName>
    <definedName name="POA_CONSO" localSheetId="6">#REF!</definedName>
    <definedName name="POA_CONSO" localSheetId="1">#REF!</definedName>
    <definedName name="POA_CONSO" localSheetId="7">#REF!</definedName>
    <definedName name="POA_CONSO" localSheetId="0">#REF!</definedName>
    <definedName name="POA_CONSO" localSheetId="2">#REF!</definedName>
    <definedName name="POA_CONSO">#REF!</definedName>
    <definedName name="POA_TRIM1" localSheetId="6">#REF!</definedName>
    <definedName name="POA_TRIM1" localSheetId="1">#REF!</definedName>
    <definedName name="POA_TRIM1" localSheetId="7">#REF!</definedName>
    <definedName name="POA_TRIM1" localSheetId="0">#REF!</definedName>
    <definedName name="POA_TRIM1" localSheetId="2">#REF!</definedName>
    <definedName name="POA_TRIM1">#REF!</definedName>
    <definedName name="_xlnm.Print_Titles" localSheetId="4">'VIALSUR EP-2013'!$16:$19</definedName>
    <definedName name="_xlnm.Print_Titles" localSheetId="0">'VIALSUR EP-2013 (2)'!$16:$19</definedName>
    <definedName name="_xlnm.Print_Titles" localSheetId="2">'VIALSUR EP-2013 (3)'!$16:$19</definedName>
  </definedNames>
  <calcPr calcId="145621"/>
</workbook>
</file>

<file path=xl/calcChain.xml><?xml version="1.0" encoding="utf-8"?>
<calcChain xmlns="http://schemas.openxmlformats.org/spreadsheetml/2006/main">
  <c r="DA39" i="7" l="1"/>
  <c r="DA38" i="7"/>
  <c r="DA37" i="7"/>
  <c r="DA34" i="7"/>
  <c r="DA33" i="7"/>
  <c r="DA32" i="7"/>
  <c r="DA31" i="7"/>
  <c r="DA30" i="7"/>
  <c r="DA29" i="7"/>
  <c r="DA28" i="7"/>
  <c r="DA27" i="7"/>
  <c r="DA26" i="7"/>
  <c r="DA25" i="7"/>
  <c r="DA24" i="7"/>
  <c r="DA23" i="7"/>
  <c r="DA22" i="7"/>
  <c r="DA21" i="7"/>
  <c r="DA20" i="7"/>
  <c r="DD40" i="7" l="1"/>
  <c r="DD39" i="7"/>
  <c r="DD38" i="7"/>
  <c r="DD37" i="7"/>
  <c r="DD36" i="7"/>
  <c r="DD35" i="7"/>
  <c r="DD34" i="7"/>
  <c r="DD33" i="7"/>
  <c r="DD32" i="7"/>
  <c r="DD31" i="7"/>
  <c r="DD30" i="7"/>
  <c r="DD29" i="7"/>
  <c r="DD28" i="7"/>
  <c r="DD27" i="7"/>
  <c r="DD26" i="7"/>
  <c r="DD25" i="7"/>
  <c r="DD24" i="7"/>
  <c r="DD23" i="7"/>
  <c r="DD22" i="7"/>
  <c r="DD21" i="7"/>
  <c r="CI26" i="7"/>
  <c r="AN39" i="7"/>
  <c r="AP39" i="7" s="1"/>
  <c r="R40" i="7"/>
  <c r="R36" i="7"/>
  <c r="DD20" i="7"/>
  <c r="CM41" i="7"/>
  <c r="CW40" i="7"/>
  <c r="DC40" i="7" s="1"/>
  <c r="CT40" i="7"/>
  <c r="CS40" i="7"/>
  <c r="CV40" i="7" s="1"/>
  <c r="CW39" i="7"/>
  <c r="CT39" i="7"/>
  <c r="CW38" i="7"/>
  <c r="DC38" i="7" s="1"/>
  <c r="CT38" i="7"/>
  <c r="CZ38" i="7" s="1"/>
  <c r="CW37" i="7"/>
  <c r="CT37" i="7"/>
  <c r="CZ37" i="7" s="1"/>
  <c r="CW36" i="7"/>
  <c r="CT36" i="7"/>
  <c r="CS36" i="7"/>
  <c r="CW35" i="7"/>
  <c r="CT35" i="7"/>
  <c r="CW34" i="7"/>
  <c r="DC34" i="7" s="1"/>
  <c r="CT34" i="7"/>
  <c r="CZ34" i="7" s="1"/>
  <c r="CW33" i="7"/>
  <c r="DC33" i="7" s="1"/>
  <c r="CT33" i="7"/>
  <c r="CW32" i="7"/>
  <c r="CT32" i="7"/>
  <c r="CZ32" i="7" s="1"/>
  <c r="CW31" i="7"/>
  <c r="DC31" i="7" s="1"/>
  <c r="CT31" i="7"/>
  <c r="CW30" i="7"/>
  <c r="DC30" i="7" s="1"/>
  <c r="CT30" i="7"/>
  <c r="CZ30" i="7" s="1"/>
  <c r="CW29" i="7"/>
  <c r="DC29" i="7" s="1"/>
  <c r="CT29" i="7"/>
  <c r="CW28" i="7"/>
  <c r="DC28" i="7" s="1"/>
  <c r="CT28" i="7"/>
  <c r="CW23" i="7"/>
  <c r="CT23" i="7"/>
  <c r="CS23" i="7"/>
  <c r="CU23" i="7" s="1"/>
  <c r="CW22" i="7"/>
  <c r="CV22" i="7"/>
  <c r="CT22" i="7"/>
  <c r="CS22" i="7"/>
  <c r="CU22" i="7" s="1"/>
  <c r="CW21" i="7"/>
  <c r="CT21" i="7"/>
  <c r="CS21" i="7"/>
  <c r="CW20" i="7"/>
  <c r="CT20" i="7"/>
  <c r="CS20" i="7"/>
  <c r="CY20" i="7" s="1"/>
  <c r="CN35" i="7"/>
  <c r="CQ35" i="7" s="1"/>
  <c r="CQ41" i="7" s="1"/>
  <c r="CR24" i="7"/>
  <c r="CR25" i="7" s="1"/>
  <c r="CR26" i="7" s="1"/>
  <c r="CR27" i="7" s="1"/>
  <c r="CO24" i="7"/>
  <c r="CI35" i="7"/>
  <c r="CL35" i="7" s="1"/>
  <c r="CJ24" i="7"/>
  <c r="CJ25" i="7" s="1"/>
  <c r="CJ26" i="7" s="1"/>
  <c r="CL26" i="7" s="1"/>
  <c r="CM24" i="7"/>
  <c r="CM25" i="7" s="1"/>
  <c r="CM26" i="7" s="1"/>
  <c r="CM27" i="7" s="1"/>
  <c r="CE24" i="7"/>
  <c r="CE25" i="7" s="1"/>
  <c r="CE26" i="7" s="1"/>
  <c r="CH24" i="7"/>
  <c r="CH25" i="7" s="1"/>
  <c r="CH26" i="7" s="1"/>
  <c r="CH27" i="7" s="1"/>
  <c r="BW41" i="7"/>
  <c r="BR41" i="7"/>
  <c r="BM41" i="7"/>
  <c r="O41" i="7"/>
  <c r="N41" i="7"/>
  <c r="M41" i="7"/>
  <c r="CB40" i="7"/>
  <c r="BY40" i="7"/>
  <c r="BX40" i="7"/>
  <c r="CA40" i="7" s="1"/>
  <c r="BV40" i="7"/>
  <c r="BU40" i="7"/>
  <c r="BQ40" i="7"/>
  <c r="BP40" i="7"/>
  <c r="BL40" i="7"/>
  <c r="BK40" i="7"/>
  <c r="BG40" i="7"/>
  <c r="BD40" i="7"/>
  <c r="CZ40" i="7" s="1"/>
  <c r="BC40" i="7"/>
  <c r="BA40" i="7"/>
  <c r="AZ40" i="7"/>
  <c r="AV40" i="7"/>
  <c r="AU40" i="7"/>
  <c r="AQ40" i="7"/>
  <c r="AP40" i="7"/>
  <c r="AL40" i="7"/>
  <c r="AI40" i="7"/>
  <c r="AH40" i="7"/>
  <c r="AJ40" i="7" s="1"/>
  <c r="AF40" i="7"/>
  <c r="AE40" i="7"/>
  <c r="AA40" i="7"/>
  <c r="Z40" i="7"/>
  <c r="V40" i="7"/>
  <c r="U40" i="7"/>
  <c r="P40" i="7"/>
  <c r="CN39" i="7"/>
  <c r="CI39" i="7"/>
  <c r="CD39" i="7"/>
  <c r="CB39" i="7"/>
  <c r="DC39" i="7" s="1"/>
  <c r="BY39" i="7"/>
  <c r="CZ39" i="7" s="1"/>
  <c r="BS39" i="7"/>
  <c r="BU39" i="7" s="1"/>
  <c r="BN39" i="7"/>
  <c r="BQ39" i="7" s="1"/>
  <c r="BI39" i="7"/>
  <c r="BG39" i="7"/>
  <c r="BD39" i="7"/>
  <c r="AX39" i="7"/>
  <c r="AS39" i="7"/>
  <c r="AQ39" i="7"/>
  <c r="AL39" i="7"/>
  <c r="AI39" i="7"/>
  <c r="AC39" i="7"/>
  <c r="AE39" i="7" s="1"/>
  <c r="X39" i="7"/>
  <c r="AA39" i="7" s="1"/>
  <c r="S39" i="7"/>
  <c r="V39" i="7" s="1"/>
  <c r="Q39" i="7"/>
  <c r="CN38" i="7"/>
  <c r="CI38" i="7"/>
  <c r="CD38" i="7"/>
  <c r="CB38" i="7"/>
  <c r="BY38" i="7"/>
  <c r="BS38" i="7"/>
  <c r="BN38" i="7"/>
  <c r="BP38" i="7" s="1"/>
  <c r="BI38" i="7"/>
  <c r="BG38" i="7"/>
  <c r="BD38" i="7"/>
  <c r="AX38" i="7"/>
  <c r="AS38" i="7"/>
  <c r="AV38" i="7" s="1"/>
  <c r="AQ38" i="7"/>
  <c r="AP38" i="7"/>
  <c r="AL38" i="7"/>
  <c r="AI38" i="7"/>
  <c r="AC38" i="7"/>
  <c r="AE38" i="7" s="1"/>
  <c r="X38" i="7"/>
  <c r="U38" i="7"/>
  <c r="S38" i="7"/>
  <c r="V38" i="7" s="1"/>
  <c r="Q38" i="7"/>
  <c r="CN37" i="7"/>
  <c r="CI37" i="7"/>
  <c r="CD37" i="7"/>
  <c r="CB37" i="7"/>
  <c r="DC37" i="7" s="1"/>
  <c r="BY37" i="7"/>
  <c r="BS37" i="7"/>
  <c r="BN37" i="7"/>
  <c r="BI37" i="7"/>
  <c r="BL37" i="7" s="1"/>
  <c r="BG37" i="7"/>
  <c r="BD37" i="7"/>
  <c r="AX37" i="7"/>
  <c r="BA37" i="7" s="1"/>
  <c r="AS37" i="7"/>
  <c r="AU37" i="7" s="1"/>
  <c r="AQ37" i="7"/>
  <c r="AP37" i="7"/>
  <c r="AL37" i="7"/>
  <c r="AI37" i="7"/>
  <c r="AH37" i="7"/>
  <c r="AJ37" i="7" s="1"/>
  <c r="AF37" i="7"/>
  <c r="AE37" i="7"/>
  <c r="AA37" i="7"/>
  <c r="Z37" i="7"/>
  <c r="V37" i="7"/>
  <c r="U37" i="7"/>
  <c r="Q37" i="7"/>
  <c r="CB36" i="7"/>
  <c r="DC36" i="7" s="1"/>
  <c r="BY36" i="7"/>
  <c r="BX36" i="7"/>
  <c r="BV36" i="7"/>
  <c r="BU36" i="7"/>
  <c r="BQ36" i="7"/>
  <c r="BP36" i="7"/>
  <c r="BL36" i="7"/>
  <c r="BK36" i="7"/>
  <c r="BG36" i="7"/>
  <c r="BD36" i="7"/>
  <c r="CZ36" i="7" s="1"/>
  <c r="BC36" i="7"/>
  <c r="BE36" i="7" s="1"/>
  <c r="BA36" i="7"/>
  <c r="AZ36" i="7"/>
  <c r="AV36" i="7"/>
  <c r="AU36" i="7"/>
  <c r="AQ36" i="7"/>
  <c r="AP36" i="7"/>
  <c r="AL36" i="7"/>
  <c r="AI36" i="7"/>
  <c r="AH36" i="7"/>
  <c r="AF36" i="7"/>
  <c r="AE36" i="7"/>
  <c r="AA36" i="7"/>
  <c r="Z36" i="7"/>
  <c r="V36" i="7"/>
  <c r="U36" i="7"/>
  <c r="Q36" i="7"/>
  <c r="CD35" i="7"/>
  <c r="CG35" i="7" s="1"/>
  <c r="CB35" i="7"/>
  <c r="DC35" i="7" s="1"/>
  <c r="DA35" i="7" s="1"/>
  <c r="BY35" i="7"/>
  <c r="BS35" i="7"/>
  <c r="BV35" i="7" s="1"/>
  <c r="BN35" i="7"/>
  <c r="BI35" i="7"/>
  <c r="BK35" i="7" s="1"/>
  <c r="BG35" i="7"/>
  <c r="AX35" i="7"/>
  <c r="AT35" i="7"/>
  <c r="AY35" i="7" s="1"/>
  <c r="AS35" i="7"/>
  <c r="AN35" i="7"/>
  <c r="AP35" i="7" s="1"/>
  <c r="AL35" i="7"/>
  <c r="AI35" i="7"/>
  <c r="AC35" i="7"/>
  <c r="AF35" i="7" s="1"/>
  <c r="X35" i="7"/>
  <c r="Z35" i="7" s="1"/>
  <c r="S35" i="7"/>
  <c r="V35" i="7" s="1"/>
  <c r="Q35" i="7"/>
  <c r="CN34" i="7"/>
  <c r="CI34" i="7"/>
  <c r="CD34" i="7"/>
  <c r="CF34" i="7" s="1"/>
  <c r="CB34" i="7"/>
  <c r="BY34" i="7"/>
  <c r="BS34" i="7"/>
  <c r="BV34" i="7" s="1"/>
  <c r="BN34" i="7"/>
  <c r="BP34" i="7" s="1"/>
  <c r="BI34" i="7"/>
  <c r="BG34" i="7"/>
  <c r="BD34" i="7"/>
  <c r="AX34" i="7"/>
  <c r="AZ34" i="7" s="1"/>
  <c r="AS34" i="7"/>
  <c r="AN34" i="7"/>
  <c r="AL34" i="7"/>
  <c r="AI34" i="7"/>
  <c r="AC34" i="7"/>
  <c r="AF34" i="7" s="1"/>
  <c r="X34" i="7"/>
  <c r="AA34" i="7" s="1"/>
  <c r="S34" i="7"/>
  <c r="V34" i="7" s="1"/>
  <c r="Q34" i="7"/>
  <c r="CN33" i="7"/>
  <c r="CI33" i="7"/>
  <c r="CD33" i="7"/>
  <c r="CF33" i="7" s="1"/>
  <c r="CB33" i="7"/>
  <c r="BY33" i="7"/>
  <c r="CZ33" i="7" s="1"/>
  <c r="BS33" i="7"/>
  <c r="BV33" i="7" s="1"/>
  <c r="BN33" i="7"/>
  <c r="BQ33" i="7" s="1"/>
  <c r="BI33" i="7"/>
  <c r="BL33" i="7" s="1"/>
  <c r="BG33" i="7"/>
  <c r="BD33" i="7"/>
  <c r="AX33" i="7"/>
  <c r="BA33" i="7" s="1"/>
  <c r="AS33" i="7"/>
  <c r="AV33" i="7" s="1"/>
  <c r="AN33" i="7"/>
  <c r="AL33" i="7"/>
  <c r="AI33" i="7"/>
  <c r="AC33" i="7"/>
  <c r="AF33" i="7" s="1"/>
  <c r="X33" i="7"/>
  <c r="Z33" i="7" s="1"/>
  <c r="S33" i="7"/>
  <c r="Q33" i="7"/>
  <c r="CN32" i="7"/>
  <c r="CI32" i="7"/>
  <c r="CD32" i="7"/>
  <c r="CG32" i="7" s="1"/>
  <c r="CB32" i="7"/>
  <c r="BY32" i="7"/>
  <c r="BS32" i="7"/>
  <c r="BN32" i="7"/>
  <c r="BI32" i="7"/>
  <c r="BK32" i="7" s="1"/>
  <c r="BG32" i="7"/>
  <c r="BD32" i="7"/>
  <c r="AX32" i="7"/>
  <c r="AS32" i="7"/>
  <c r="AV32" i="7" s="1"/>
  <c r="AN32" i="7"/>
  <c r="AQ32" i="7" s="1"/>
  <c r="AL32" i="7"/>
  <c r="DC32" i="7" s="1"/>
  <c r="AI32" i="7"/>
  <c r="AC32" i="7"/>
  <c r="AE32" i="7" s="1"/>
  <c r="X32" i="7"/>
  <c r="Z32" i="7" s="1"/>
  <c r="S32" i="7"/>
  <c r="V32" i="7" s="1"/>
  <c r="Q32" i="7"/>
  <c r="CI31" i="7"/>
  <c r="CK31" i="7" s="1"/>
  <c r="CD31" i="7"/>
  <c r="CG31" i="7" s="1"/>
  <c r="CB31" i="7"/>
  <c r="BY31" i="7"/>
  <c r="BS31" i="7"/>
  <c r="BN31" i="7"/>
  <c r="BQ31" i="7" s="1"/>
  <c r="BI31" i="7"/>
  <c r="BL31" i="7" s="1"/>
  <c r="BG31" i="7"/>
  <c r="BD31" i="7"/>
  <c r="CZ31" i="7" s="1"/>
  <c r="AX31" i="7"/>
  <c r="AS31" i="7"/>
  <c r="AU31" i="7" s="1"/>
  <c r="AN31" i="7"/>
  <c r="AQ31" i="7" s="1"/>
  <c r="AL31" i="7"/>
  <c r="AI31" i="7"/>
  <c r="AH31" i="7"/>
  <c r="AJ31" i="7" s="1"/>
  <c r="AF31" i="7"/>
  <c r="AE31" i="7"/>
  <c r="AA31" i="7"/>
  <c r="Z31" i="7"/>
  <c r="V31" i="7"/>
  <c r="U31" i="7"/>
  <c r="Q31" i="7"/>
  <c r="CI30" i="7"/>
  <c r="CL30" i="7" s="1"/>
  <c r="CD30" i="7"/>
  <c r="CB30" i="7"/>
  <c r="BY30" i="7"/>
  <c r="BS30" i="7"/>
  <c r="BV30" i="7" s="1"/>
  <c r="BN30" i="7"/>
  <c r="BQ30" i="7" s="1"/>
  <c r="BI30" i="7"/>
  <c r="BG30" i="7"/>
  <c r="BD30" i="7"/>
  <c r="AX30" i="7"/>
  <c r="AZ30" i="7" s="1"/>
  <c r="AS30" i="7"/>
  <c r="AV30" i="7" s="1"/>
  <c r="AN30" i="7"/>
  <c r="AQ30" i="7" s="1"/>
  <c r="AL30" i="7"/>
  <c r="AI30" i="7"/>
  <c r="AH30" i="7"/>
  <c r="AF30" i="7"/>
  <c r="AE30" i="7"/>
  <c r="AA30" i="7"/>
  <c r="Z30" i="7"/>
  <c r="V30" i="7"/>
  <c r="U30" i="7"/>
  <c r="Q30" i="7"/>
  <c r="CI29" i="7"/>
  <c r="CL29" i="7" s="1"/>
  <c r="CD29" i="7"/>
  <c r="CF29" i="7" s="1"/>
  <c r="CB29" i="7"/>
  <c r="BY29" i="7"/>
  <c r="BS29" i="7"/>
  <c r="BN29" i="7"/>
  <c r="BP29" i="7" s="1"/>
  <c r="BI29" i="7"/>
  <c r="BK29" i="7" s="1"/>
  <c r="BG29" i="7"/>
  <c r="BD29" i="7"/>
  <c r="AX29" i="7"/>
  <c r="BA29" i="7" s="1"/>
  <c r="AS29" i="7"/>
  <c r="AU29" i="7" s="1"/>
  <c r="AN29" i="7"/>
  <c r="AL29" i="7"/>
  <c r="AI29" i="7"/>
  <c r="CZ29" i="7" s="1"/>
  <c r="AH29" i="7"/>
  <c r="AF29" i="7"/>
  <c r="AE29" i="7"/>
  <c r="AA29" i="7"/>
  <c r="Z29" i="7"/>
  <c r="V29" i="7"/>
  <c r="U29" i="7"/>
  <c r="Q29" i="7"/>
  <c r="CB28" i="7"/>
  <c r="BY28" i="7"/>
  <c r="CZ28" i="7" s="1"/>
  <c r="BG28" i="7"/>
  <c r="BD28" i="7"/>
  <c r="AN28" i="7"/>
  <c r="AL28" i="7"/>
  <c r="AI28" i="7"/>
  <c r="AH28" i="7"/>
  <c r="AF28" i="7"/>
  <c r="AE28" i="7"/>
  <c r="AA28" i="7"/>
  <c r="Z28" i="7"/>
  <c r="V28" i="7"/>
  <c r="U28" i="7"/>
  <c r="Q28" i="7"/>
  <c r="BI28" i="7" s="1"/>
  <c r="CI27" i="7"/>
  <c r="CD27" i="7"/>
  <c r="CB27" i="7"/>
  <c r="BT27" i="7"/>
  <c r="BY27" i="7" s="1"/>
  <c r="BS27" i="7"/>
  <c r="BN27" i="7"/>
  <c r="BQ27" i="7" s="1"/>
  <c r="BI27" i="7"/>
  <c r="BB27" i="7"/>
  <c r="AY27" i="7"/>
  <c r="AX27" i="7"/>
  <c r="AW27" i="7"/>
  <c r="AT27" i="7"/>
  <c r="AS27" i="7"/>
  <c r="AR27" i="7"/>
  <c r="AO27" i="7"/>
  <c r="AN27" i="7"/>
  <c r="AP27" i="7" s="1"/>
  <c r="AL27" i="7"/>
  <c r="AI27" i="7"/>
  <c r="AH27" i="7"/>
  <c r="AF27" i="7"/>
  <c r="AE27" i="7"/>
  <c r="AA27" i="7"/>
  <c r="Z27" i="7"/>
  <c r="V27" i="7"/>
  <c r="U27" i="7"/>
  <c r="Q27" i="7"/>
  <c r="CD26" i="7"/>
  <c r="CS26" i="7" s="1"/>
  <c r="CB26" i="7"/>
  <c r="BY26" i="7"/>
  <c r="BS26" i="7"/>
  <c r="BN26" i="7"/>
  <c r="BP26" i="7" s="1"/>
  <c r="BI26" i="7"/>
  <c r="BL26" i="7" s="1"/>
  <c r="BB26" i="7"/>
  <c r="AY26" i="7"/>
  <c r="AX26" i="7"/>
  <c r="AW26" i="7"/>
  <c r="AT26" i="7"/>
  <c r="AS26" i="7"/>
  <c r="AR26" i="7"/>
  <c r="AO26" i="7"/>
  <c r="AN26" i="7"/>
  <c r="AL26" i="7"/>
  <c r="AI26" i="7"/>
  <c r="AH26" i="7"/>
  <c r="AJ26" i="7" s="1"/>
  <c r="AF26" i="7"/>
  <c r="AE26" i="7"/>
  <c r="AA26" i="7"/>
  <c r="Z26" i="7"/>
  <c r="V26" i="7"/>
  <c r="U26" i="7"/>
  <c r="Q26" i="7"/>
  <c r="CI25" i="7"/>
  <c r="CD25" i="7"/>
  <c r="CB25" i="7"/>
  <c r="BT25" i="7"/>
  <c r="BS25" i="7"/>
  <c r="BO25" i="7"/>
  <c r="BO41" i="7" s="1"/>
  <c r="BO42" i="7" s="1"/>
  <c r="BN25" i="7"/>
  <c r="BJ25" i="7"/>
  <c r="BI25" i="7"/>
  <c r="BB25" i="7"/>
  <c r="AY25" i="7"/>
  <c r="AX25" i="7"/>
  <c r="AW25" i="7"/>
  <c r="AT25" i="7"/>
  <c r="AS25" i="7"/>
  <c r="AR25" i="7"/>
  <c r="AO25" i="7"/>
  <c r="AN25" i="7"/>
  <c r="AL25" i="7"/>
  <c r="AI25" i="7"/>
  <c r="AH25" i="7"/>
  <c r="AJ25" i="7" s="1"/>
  <c r="AF25" i="7"/>
  <c r="AE25" i="7"/>
  <c r="AA25" i="7"/>
  <c r="Z25" i="7"/>
  <c r="V25" i="7"/>
  <c r="U25" i="7"/>
  <c r="Q25" i="7"/>
  <c r="CI24" i="7"/>
  <c r="CD24" i="7"/>
  <c r="CS24" i="7" s="1"/>
  <c r="CB24" i="7"/>
  <c r="BS24" i="7"/>
  <c r="BN24" i="7"/>
  <c r="BQ24" i="7" s="1"/>
  <c r="BJ24" i="7"/>
  <c r="BY24" i="7" s="1"/>
  <c r="BI24" i="7"/>
  <c r="BB24" i="7"/>
  <c r="AY24" i="7"/>
  <c r="AX24" i="7"/>
  <c r="BA24" i="7" s="1"/>
  <c r="AW24" i="7"/>
  <c r="AT24" i="7"/>
  <c r="AS24" i="7"/>
  <c r="AR24" i="7"/>
  <c r="AO24" i="7"/>
  <c r="AN24" i="7"/>
  <c r="AL24" i="7"/>
  <c r="AI24" i="7"/>
  <c r="AH24" i="7"/>
  <c r="AJ24" i="7" s="1"/>
  <c r="AF24" i="7"/>
  <c r="AE24" i="7"/>
  <c r="AA24" i="7"/>
  <c r="Z24" i="7"/>
  <c r="V24" i="7"/>
  <c r="U24" i="7"/>
  <c r="Q24" i="7"/>
  <c r="CB23" i="7"/>
  <c r="BY23" i="7"/>
  <c r="BX23" i="7"/>
  <c r="BZ23" i="7" s="1"/>
  <c r="BV23" i="7"/>
  <c r="BU23" i="7"/>
  <c r="BQ23" i="7"/>
  <c r="BP23" i="7"/>
  <c r="BL23" i="7"/>
  <c r="BK23" i="7"/>
  <c r="BG23" i="7"/>
  <c r="BD23" i="7"/>
  <c r="BC23" i="7"/>
  <c r="BA23" i="7"/>
  <c r="AZ23" i="7"/>
  <c r="AV23" i="7"/>
  <c r="AU23" i="7"/>
  <c r="AQ23" i="7"/>
  <c r="AP23" i="7"/>
  <c r="AC23" i="7"/>
  <c r="X23" i="7"/>
  <c r="S23" i="7"/>
  <c r="R23" i="7" s="1"/>
  <c r="Q23" i="7"/>
  <c r="CB22" i="7"/>
  <c r="BY22" i="7"/>
  <c r="BX22" i="7"/>
  <c r="BV22" i="7"/>
  <c r="BU22" i="7"/>
  <c r="BQ22" i="7"/>
  <c r="BP22" i="7"/>
  <c r="BL22" i="7"/>
  <c r="BK22" i="7"/>
  <c r="BG22" i="7"/>
  <c r="BD22" i="7"/>
  <c r="BC22" i="7"/>
  <c r="BA22" i="7"/>
  <c r="AZ22" i="7"/>
  <c r="AV22" i="7"/>
  <c r="AU22" i="7"/>
  <c r="AQ22" i="7"/>
  <c r="AP22" i="7"/>
  <c r="AC22" i="7"/>
  <c r="AD22" i="7" s="1"/>
  <c r="X22" i="7"/>
  <c r="Y22" i="7" s="1"/>
  <c r="S22" i="7"/>
  <c r="Q22" i="7"/>
  <c r="CB21" i="7"/>
  <c r="BY21" i="7"/>
  <c r="BX21" i="7"/>
  <c r="BV21" i="7"/>
  <c r="BU21" i="7"/>
  <c r="BQ21" i="7"/>
  <c r="BP21" i="7"/>
  <c r="BL21" i="7"/>
  <c r="BK21" i="7"/>
  <c r="BG21" i="7"/>
  <c r="BD21" i="7"/>
  <c r="BC21" i="7"/>
  <c r="BA21" i="7"/>
  <c r="AZ21" i="7"/>
  <c r="AV21" i="7"/>
  <c r="AU21" i="7"/>
  <c r="AQ21" i="7"/>
  <c r="AP21" i="7"/>
  <c r="AC21" i="7"/>
  <c r="AD21" i="7" s="1"/>
  <c r="AG21" i="7" s="1"/>
  <c r="X21" i="7"/>
  <c r="Y21" i="7" s="1"/>
  <c r="AB21" i="7" s="1"/>
  <c r="S21" i="7"/>
  <c r="T21" i="7" s="1"/>
  <c r="Q21" i="7"/>
  <c r="CB20" i="7"/>
  <c r="BY20" i="7"/>
  <c r="BX20" i="7"/>
  <c r="BZ20" i="7" s="1"/>
  <c r="BV20" i="7"/>
  <c r="BU20" i="7"/>
  <c r="BQ20" i="7"/>
  <c r="BP20" i="7"/>
  <c r="BL20" i="7"/>
  <c r="BK20" i="7"/>
  <c r="BG20" i="7"/>
  <c r="BD20" i="7"/>
  <c r="BC20" i="7"/>
  <c r="BE20" i="7" s="1"/>
  <c r="BA20" i="7"/>
  <c r="AZ20" i="7"/>
  <c r="AV20" i="7"/>
  <c r="AU20" i="7"/>
  <c r="AQ20" i="7"/>
  <c r="AP20" i="7"/>
  <c r="AC20" i="7"/>
  <c r="AD20" i="7" s="1"/>
  <c r="AF20" i="7" s="1"/>
  <c r="X20" i="7"/>
  <c r="S20" i="7"/>
  <c r="AH20" i="7" s="1"/>
  <c r="Q20" i="7"/>
  <c r="DC21" i="7" l="1"/>
  <c r="CY21" i="7"/>
  <c r="CY24" i="7"/>
  <c r="CG34" i="7"/>
  <c r="R24" i="7"/>
  <c r="CW27" i="7"/>
  <c r="R33" i="7"/>
  <c r="CS38" i="7"/>
  <c r="CM42" i="7"/>
  <c r="BL35" i="7"/>
  <c r="R35" i="7"/>
  <c r="AQ25" i="7"/>
  <c r="R27" i="7"/>
  <c r="AV29" i="7"/>
  <c r="BC33" i="7"/>
  <c r="AQ35" i="7"/>
  <c r="CY40" i="7"/>
  <c r="CY36" i="7"/>
  <c r="R29" i="7"/>
  <c r="R22" i="7"/>
  <c r="CL25" i="7"/>
  <c r="CN41" i="7"/>
  <c r="CN42" i="7" s="1"/>
  <c r="R38" i="7"/>
  <c r="BX39" i="7"/>
  <c r="CG29" i="7"/>
  <c r="CO25" i="7"/>
  <c r="CT25" i="7" s="1"/>
  <c r="CZ25" i="7" s="1"/>
  <c r="CS25" i="7"/>
  <c r="BX30" i="7"/>
  <c r="CA30" i="7" s="1"/>
  <c r="AA32" i="7"/>
  <c r="R37" i="7"/>
  <c r="BQ25" i="7"/>
  <c r="CS27" i="7"/>
  <c r="Z39" i="7"/>
  <c r="CV36" i="7"/>
  <c r="CH41" i="7"/>
  <c r="CH42" i="7" s="1"/>
  <c r="R30" i="7"/>
  <c r="CL24" i="7"/>
  <c r="AF39" i="7"/>
  <c r="R20" i="7"/>
  <c r="R32" i="7"/>
  <c r="R31" i="7"/>
  <c r="CI41" i="7"/>
  <c r="CI42" i="7" s="1"/>
  <c r="CR41" i="7"/>
  <c r="CR42" i="7" s="1"/>
  <c r="R21" i="7"/>
  <c r="CS30" i="7"/>
  <c r="CY30" i="7" s="1"/>
  <c r="CS37" i="7"/>
  <c r="CV21" i="7"/>
  <c r="CW24" i="7"/>
  <c r="DC24" i="7" s="1"/>
  <c r="R25" i="7"/>
  <c r="R34" i="7"/>
  <c r="R26" i="7"/>
  <c r="R39" i="7"/>
  <c r="CU38" i="7"/>
  <c r="CV38" i="7"/>
  <c r="CV37" i="7"/>
  <c r="CS39" i="7"/>
  <c r="AY41" i="7"/>
  <c r="CL31" i="7"/>
  <c r="BD26" i="7"/>
  <c r="CS33" i="7"/>
  <c r="CY33" i="7" s="1"/>
  <c r="BT41" i="7"/>
  <c r="BT42" i="7" s="1"/>
  <c r="U32" i="7"/>
  <c r="BL32" i="7"/>
  <c r="AQ33" i="7"/>
  <c r="CG30" i="7"/>
  <c r="CW26" i="7"/>
  <c r="DC26" i="7" s="1"/>
  <c r="BB41" i="7"/>
  <c r="BB42" i="7" s="1"/>
  <c r="CG25" i="7"/>
  <c r="BQ26" i="7"/>
  <c r="BX27" i="7"/>
  <c r="CA27" i="7" s="1"/>
  <c r="BL29" i="7"/>
  <c r="AU32" i="7"/>
  <c r="BU33" i="7"/>
  <c r="BR42" i="7"/>
  <c r="CV20" i="7"/>
  <c r="CV23" i="7"/>
  <c r="CS35" i="7"/>
  <c r="CY35" i="7" s="1"/>
  <c r="CG24" i="7"/>
  <c r="BQ34" i="7"/>
  <c r="AP33" i="7"/>
  <c r="AZ37" i="7"/>
  <c r="CF30" i="7"/>
  <c r="CS31" i="7"/>
  <c r="AA35" i="7"/>
  <c r="BM42" i="7"/>
  <c r="CU31" i="7"/>
  <c r="AV24" i="7"/>
  <c r="AV31" i="7"/>
  <c r="AZ33" i="7"/>
  <c r="BX33" i="7"/>
  <c r="BZ33" i="7" s="1"/>
  <c r="BW42" i="7"/>
  <c r="CW25" i="7"/>
  <c r="CS32" i="7"/>
  <c r="CU35" i="7"/>
  <c r="AU25" i="7"/>
  <c r="CT24" i="7"/>
  <c r="BV39" i="7"/>
  <c r="AV27" i="7"/>
  <c r="BU27" i="7"/>
  <c r="CK24" i="7"/>
  <c r="CW41" i="7"/>
  <c r="CW42" i="7" s="1"/>
  <c r="CS29" i="7"/>
  <c r="CY29" i="7" s="1"/>
  <c r="CS34" i="7"/>
  <c r="CU21" i="7"/>
  <c r="CU37" i="7"/>
  <c r="CU20" i="7"/>
  <c r="CU24" i="7"/>
  <c r="CU36" i="7"/>
  <c r="CU40" i="7"/>
  <c r="CO26" i="7"/>
  <c r="CT26" i="7" s="1"/>
  <c r="BF22" i="7"/>
  <c r="CK35" i="7"/>
  <c r="AK30" i="7"/>
  <c r="CP35" i="7"/>
  <c r="CF35" i="7"/>
  <c r="CE27" i="7"/>
  <c r="CE41" i="7" s="1"/>
  <c r="CE42" i="7" s="1"/>
  <c r="CG26" i="7"/>
  <c r="CF26" i="7"/>
  <c r="CJ27" i="7"/>
  <c r="CJ41" i="7" s="1"/>
  <c r="CK26" i="7"/>
  <c r="AB22" i="7"/>
  <c r="Z22" i="7"/>
  <c r="BP30" i="7"/>
  <c r="AU27" i="7"/>
  <c r="BA30" i="7"/>
  <c r="BA34" i="7"/>
  <c r="AE35" i="7"/>
  <c r="BL39" i="7"/>
  <c r="AR41" i="7"/>
  <c r="AR42" i="7" s="1"/>
  <c r="BX24" i="7"/>
  <c r="BD27" i="7"/>
  <c r="AU30" i="7"/>
  <c r="BK30" i="7"/>
  <c r="CF25" i="7"/>
  <c r="CG33" i="7"/>
  <c r="CK30" i="7"/>
  <c r="BJ41" i="7"/>
  <c r="BJ42" i="7" s="1"/>
  <c r="BP25" i="7"/>
  <c r="BV27" i="7"/>
  <c r="BL30" i="7"/>
  <c r="BC34" i="7"/>
  <c r="BE34" i="7" s="1"/>
  <c r="BC37" i="7"/>
  <c r="BC38" i="7"/>
  <c r="BF38" i="7" s="1"/>
  <c r="AG20" i="7"/>
  <c r="BK26" i="7"/>
  <c r="AZ29" i="7"/>
  <c r="BU34" i="7"/>
  <c r="BP27" i="7"/>
  <c r="BQ29" i="7"/>
  <c r="BU30" i="7"/>
  <c r="AE33" i="7"/>
  <c r="AU33" i="7"/>
  <c r="BK37" i="7"/>
  <c r="CF31" i="7"/>
  <c r="AA33" i="7"/>
  <c r="AV26" i="7"/>
  <c r="CA21" i="7"/>
  <c r="BC25" i="7"/>
  <c r="BG26" i="7"/>
  <c r="AP31" i="7"/>
  <c r="BK33" i="7"/>
  <c r="AE34" i="7"/>
  <c r="U35" i="7"/>
  <c r="AH35" i="7"/>
  <c r="AJ35" i="7" s="1"/>
  <c r="BU35" i="7"/>
  <c r="BX37" i="7"/>
  <c r="BP39" i="7"/>
  <c r="CF24" i="7"/>
  <c r="CK25" i="7"/>
  <c r="CK29" i="7"/>
  <c r="BK27" i="7"/>
  <c r="AP25" i="7"/>
  <c r="Z34" i="7"/>
  <c r="BD35" i="7"/>
  <c r="CZ35" i="7" s="1"/>
  <c r="BF40" i="7"/>
  <c r="CF32" i="7"/>
  <c r="AK27" i="7"/>
  <c r="BE22" i="7"/>
  <c r="BX31" i="7"/>
  <c r="AK31" i="7"/>
  <c r="CA36" i="7"/>
  <c r="BE40" i="7"/>
  <c r="AK29" i="7"/>
  <c r="BV31" i="7"/>
  <c r="BZ21" i="7"/>
  <c r="AK25" i="7"/>
  <c r="AJ27" i="7"/>
  <c r="BZ36" i="7"/>
  <c r="BF20" i="7"/>
  <c r="AZ24" i="7"/>
  <c r="AJ30" i="7"/>
  <c r="BP31" i="7"/>
  <c r="BU31" i="7"/>
  <c r="AZ31" i="7"/>
  <c r="BK24" i="7"/>
  <c r="AK26" i="7"/>
  <c r="AK37" i="7"/>
  <c r="BL28" i="7"/>
  <c r="BK28" i="7"/>
  <c r="AY42" i="7"/>
  <c r="W21" i="7"/>
  <c r="AL21" i="7" s="1"/>
  <c r="AI21" i="7"/>
  <c r="CZ21" i="7" s="1"/>
  <c r="AG22" i="7"/>
  <c r="AF22" i="7"/>
  <c r="AE22" i="7"/>
  <c r="AE23" i="7"/>
  <c r="AP24" i="7"/>
  <c r="BC24" i="7"/>
  <c r="AQ24" i="7"/>
  <c r="AN41" i="7"/>
  <c r="AN42" i="7" s="1"/>
  <c r="AK36" i="7"/>
  <c r="AJ36" i="7"/>
  <c r="X41" i="7"/>
  <c r="X42" i="7" s="1"/>
  <c r="Y20" i="7"/>
  <c r="AA20" i="7" s="1"/>
  <c r="AF21" i="7"/>
  <c r="AE21" i="7"/>
  <c r="CA22" i="7"/>
  <c r="BZ22" i="7"/>
  <c r="AD23" i="7"/>
  <c r="AG23" i="7" s="1"/>
  <c r="BP32" i="7"/>
  <c r="BQ32" i="7"/>
  <c r="BU38" i="7"/>
  <c r="BV38" i="7"/>
  <c r="BX25" i="7"/>
  <c r="BL25" i="7"/>
  <c r="BK25" i="7"/>
  <c r="Z38" i="7"/>
  <c r="AA38" i="7"/>
  <c r="BA32" i="7"/>
  <c r="BC32" i="7"/>
  <c r="CD28" i="7"/>
  <c r="CD41" i="7" s="1"/>
  <c r="BN28" i="7"/>
  <c r="BS28" i="7"/>
  <c r="BS41" i="7" s="1"/>
  <c r="BS42" i="7" s="1"/>
  <c r="CI28" i="7"/>
  <c r="AS28" i="7"/>
  <c r="AX28" i="7"/>
  <c r="AZ32" i="7"/>
  <c r="BA39" i="7"/>
  <c r="AZ39" i="7"/>
  <c r="AH21" i="7"/>
  <c r="V21" i="7"/>
  <c r="U21" i="7"/>
  <c r="AW41" i="7"/>
  <c r="AW42" i="7" s="1"/>
  <c r="AH23" i="7"/>
  <c r="CY23" i="7" s="1"/>
  <c r="BD24" i="7"/>
  <c r="AO41" i="7"/>
  <c r="BU32" i="7"/>
  <c r="BV32" i="7"/>
  <c r="BA25" i="7"/>
  <c r="AZ25" i="7"/>
  <c r="AZ27" i="7"/>
  <c r="BA27" i="7"/>
  <c r="AJ29" i="7"/>
  <c r="AP34" i="7"/>
  <c r="BX34" i="7"/>
  <c r="BK34" i="7"/>
  <c r="BL34" i="7"/>
  <c r="AZ35" i="7"/>
  <c r="BQ35" i="7"/>
  <c r="BX35" i="7"/>
  <c r="BQ37" i="7"/>
  <c r="AC41" i="7"/>
  <c r="AC42" i="7" s="1"/>
  <c r="CA20" i="7"/>
  <c r="Z21" i="7"/>
  <c r="BF21" i="7"/>
  <c r="BE21" i="7"/>
  <c r="AA22" i="7"/>
  <c r="AH22" i="7"/>
  <c r="CY22" i="7" s="1"/>
  <c r="AU26" i="7"/>
  <c r="BZ30" i="7"/>
  <c r="AQ34" i="7"/>
  <c r="BA35" i="7"/>
  <c r="BP35" i="7"/>
  <c r="BU37" i="7"/>
  <c r="BV37" i="7"/>
  <c r="BZ40" i="7"/>
  <c r="AP28" i="7"/>
  <c r="AQ28" i="7"/>
  <c r="BV24" i="7"/>
  <c r="BE23" i="7"/>
  <c r="BU24" i="7"/>
  <c r="AA21" i="7"/>
  <c r="Y23" i="7"/>
  <c r="AB23" i="7" s="1"/>
  <c r="BF23" i="7"/>
  <c r="CA23" i="7"/>
  <c r="AT41" i="7"/>
  <c r="BG24" i="7"/>
  <c r="BV25" i="7"/>
  <c r="BU25" i="7"/>
  <c r="BV26" i="7"/>
  <c r="BX26" i="7"/>
  <c r="BC29" i="7"/>
  <c r="AP29" i="7"/>
  <c r="AQ29" i="7"/>
  <c r="BX32" i="7"/>
  <c r="BC35" i="7"/>
  <c r="AH38" i="7"/>
  <c r="BZ39" i="7"/>
  <c r="CA39" i="7"/>
  <c r="BC26" i="7"/>
  <c r="AQ26" i="7"/>
  <c r="AP26" i="7"/>
  <c r="AQ27" i="7"/>
  <c r="BC27" i="7"/>
  <c r="T23" i="7"/>
  <c r="U23" i="7" s="1"/>
  <c r="BP37" i="7"/>
  <c r="AH39" i="7"/>
  <c r="U39" i="7"/>
  <c r="AE20" i="7"/>
  <c r="BI41" i="7"/>
  <c r="BI42" i="7" s="1"/>
  <c r="BL24" i="7"/>
  <c r="AV25" i="7"/>
  <c r="BU26" i="7"/>
  <c r="AK28" i="7"/>
  <c r="AJ28" i="7"/>
  <c r="P41" i="7"/>
  <c r="Q40" i="7"/>
  <c r="Q41" i="7" s="1"/>
  <c r="AX41" i="7"/>
  <c r="AX42" i="7" s="1"/>
  <c r="S41" i="7"/>
  <c r="S42" i="7" s="1"/>
  <c r="BD25" i="7"/>
  <c r="BY25" i="7"/>
  <c r="AZ26" i="7"/>
  <c r="BA26" i="7"/>
  <c r="BG27" i="7"/>
  <c r="BK31" i="7"/>
  <c r="AP32" i="7"/>
  <c r="BP33" i="7"/>
  <c r="AH34" i="7"/>
  <c r="AV37" i="7"/>
  <c r="AF38" i="7"/>
  <c r="AU38" i="7"/>
  <c r="BX38" i="7"/>
  <c r="BK38" i="7"/>
  <c r="BL38" i="7"/>
  <c r="T22" i="7"/>
  <c r="U22" i="7" s="1"/>
  <c r="BV29" i="7"/>
  <c r="BX29" i="7"/>
  <c r="BE33" i="7"/>
  <c r="BF33" i="7"/>
  <c r="AU35" i="7"/>
  <c r="AV35" i="7"/>
  <c r="BF36" i="7"/>
  <c r="BC39" i="7"/>
  <c r="AU39" i="7"/>
  <c r="AK40" i="7"/>
  <c r="DB40" i="7" s="1"/>
  <c r="AH33" i="7"/>
  <c r="U33" i="7"/>
  <c r="V33" i="7"/>
  <c r="AU34" i="7"/>
  <c r="AV34" i="7"/>
  <c r="T20" i="7"/>
  <c r="CB41" i="7"/>
  <c r="CB42" i="7" s="1"/>
  <c r="AK24" i="7"/>
  <c r="AU24" i="7"/>
  <c r="BP24" i="7"/>
  <c r="BG25" i="7"/>
  <c r="BU29" i="7"/>
  <c r="AP30" i="7"/>
  <c r="BC30" i="7"/>
  <c r="BA31" i="7"/>
  <c r="BC31" i="7"/>
  <c r="AF32" i="7"/>
  <c r="AH32" i="7"/>
  <c r="U34" i="7"/>
  <c r="AZ38" i="7"/>
  <c r="BA38" i="7"/>
  <c r="BQ38" i="7"/>
  <c r="AV39" i="7"/>
  <c r="BK39" i="7"/>
  <c r="BL27" i="7"/>
  <c r="CZ26" i="7" l="1"/>
  <c r="CV26" i="7"/>
  <c r="CU26" i="7"/>
  <c r="DB36" i="7"/>
  <c r="CY32" i="7"/>
  <c r="CZ24" i="7"/>
  <c r="DC27" i="7"/>
  <c r="CY34" i="7"/>
  <c r="CY39" i="7"/>
  <c r="CY25" i="7"/>
  <c r="CY27" i="7"/>
  <c r="CY31" i="7"/>
  <c r="CY37" i="7"/>
  <c r="CY38" i="7"/>
  <c r="DC25" i="7"/>
  <c r="CY26" i="7"/>
  <c r="CD42" i="7"/>
  <c r="CG42" i="7" s="1"/>
  <c r="CF41" i="7"/>
  <c r="CJ42" i="7"/>
  <c r="CL42" i="7" s="1"/>
  <c r="CK41" i="7"/>
  <c r="CV32" i="7"/>
  <c r="BZ27" i="7"/>
  <c r="AS41" i="7"/>
  <c r="AS42" i="7" s="1"/>
  <c r="R28" i="7"/>
  <c r="AG41" i="7"/>
  <c r="AG42" i="7" s="1"/>
  <c r="CV35" i="7"/>
  <c r="CV25" i="7"/>
  <c r="CV33" i="7"/>
  <c r="CV31" i="7"/>
  <c r="CV30" i="7"/>
  <c r="DB30" i="7" s="1"/>
  <c r="BV42" i="7"/>
  <c r="CU30" i="7"/>
  <c r="BL41" i="7"/>
  <c r="CU29" i="7"/>
  <c r="CA31" i="7"/>
  <c r="CA24" i="7"/>
  <c r="BY41" i="7"/>
  <c r="BY42" i="7" s="1"/>
  <c r="BZ37" i="7"/>
  <c r="CA33" i="7"/>
  <c r="CS28" i="7"/>
  <c r="AQ41" i="7"/>
  <c r="CU39" i="7"/>
  <c r="CU34" i="7"/>
  <c r="CV34" i="7"/>
  <c r="CU33" i="7"/>
  <c r="CU32" i="7"/>
  <c r="CG27" i="7"/>
  <c r="CG41" i="7" s="1"/>
  <c r="CF27" i="7"/>
  <c r="AD41" i="7"/>
  <c r="AE41" i="7" s="1"/>
  <c r="CV29" i="7"/>
  <c r="CV39" i="7"/>
  <c r="CU25" i="7"/>
  <c r="CV24" i="7"/>
  <c r="AK35" i="7"/>
  <c r="CO27" i="7"/>
  <c r="CA37" i="7"/>
  <c r="BE38" i="7"/>
  <c r="BF34" i="7"/>
  <c r="BE25" i="7"/>
  <c r="BZ24" i="7"/>
  <c r="CF28" i="7"/>
  <c r="CG28" i="7"/>
  <c r="BF37" i="7"/>
  <c r="DB37" i="7" s="1"/>
  <c r="BE37" i="7"/>
  <c r="BC28" i="7"/>
  <c r="BC41" i="7" s="1"/>
  <c r="AA23" i="7"/>
  <c r="AA41" i="7" s="1"/>
  <c r="CL28" i="7"/>
  <c r="CK28" i="7"/>
  <c r="AF23" i="7"/>
  <c r="AF41" i="7" s="1"/>
  <c r="Z23" i="7"/>
  <c r="CK27" i="7"/>
  <c r="CL27" i="7"/>
  <c r="BZ31" i="7"/>
  <c r="BD41" i="7"/>
  <c r="BD42" i="7" s="1"/>
  <c r="AZ41" i="7"/>
  <c r="BZ29" i="7"/>
  <c r="CA29" i="7"/>
  <c r="T41" i="7"/>
  <c r="AI20" i="7"/>
  <c r="CZ20" i="7" s="1"/>
  <c r="W20" i="7"/>
  <c r="V20" i="7"/>
  <c r="W23" i="7"/>
  <c r="AL23" i="7" s="1"/>
  <c r="DC23" i="7" s="1"/>
  <c r="AI23" i="7"/>
  <c r="CZ23" i="7" s="1"/>
  <c r="CA32" i="7"/>
  <c r="BZ32" i="7"/>
  <c r="AO42" i="7"/>
  <c r="AQ42" i="7" s="1"/>
  <c r="AP41" i="7"/>
  <c r="CA25" i="7"/>
  <c r="BZ25" i="7"/>
  <c r="AB20" i="7"/>
  <c r="AB41" i="7" s="1"/>
  <c r="AB42" i="7" s="1"/>
  <c r="Y41" i="7"/>
  <c r="BE31" i="7"/>
  <c r="BF31" i="7"/>
  <c r="CA38" i="7"/>
  <c r="DB38" i="7" s="1"/>
  <c r="BZ38" i="7"/>
  <c r="AJ34" i="7"/>
  <c r="AK34" i="7"/>
  <c r="BV28" i="7"/>
  <c r="BV41" i="7" s="1"/>
  <c r="BU28" i="7"/>
  <c r="BL42" i="7"/>
  <c r="Z20" i="7"/>
  <c r="BF39" i="7"/>
  <c r="BE39" i="7"/>
  <c r="BF25" i="7"/>
  <c r="BE27" i="7"/>
  <c r="BF27" i="7"/>
  <c r="BZ34" i="7"/>
  <c r="CA34" i="7"/>
  <c r="BP28" i="7"/>
  <c r="BN41" i="7"/>
  <c r="BQ28" i="7"/>
  <c r="BQ41" i="7" s="1"/>
  <c r="BG41" i="7"/>
  <c r="BG42" i="7" s="1"/>
  <c r="BK41" i="7"/>
  <c r="BF24" i="7"/>
  <c r="BE24" i="7"/>
  <c r="BF29" i="7"/>
  <c r="BE29" i="7"/>
  <c r="BE32" i="7"/>
  <c r="BF32" i="7"/>
  <c r="BU41" i="7"/>
  <c r="BE35" i="7"/>
  <c r="BF35" i="7"/>
  <c r="BZ26" i="7"/>
  <c r="CA26" i="7"/>
  <c r="V23" i="7"/>
  <c r="BA28" i="7"/>
  <c r="BA41" i="7" s="1"/>
  <c r="AZ28" i="7"/>
  <c r="BE30" i="7"/>
  <c r="BF30" i="7"/>
  <c r="AK39" i="7"/>
  <c r="AJ39" i="7"/>
  <c r="AK38" i="7"/>
  <c r="AJ38" i="7"/>
  <c r="AT42" i="7"/>
  <c r="AV42" i="7" s="1"/>
  <c r="AJ21" i="7"/>
  <c r="AK21" i="7"/>
  <c r="DB21" i="7" s="1"/>
  <c r="AD42" i="7"/>
  <c r="AF42" i="7" s="1"/>
  <c r="U20" i="7"/>
  <c r="AK33" i="7"/>
  <c r="AJ33" i="7"/>
  <c r="AI22" i="7"/>
  <c r="CZ22" i="7" s="1"/>
  <c r="W22" i="7"/>
  <c r="AL22" i="7" s="1"/>
  <c r="DC22" i="7" s="1"/>
  <c r="V22" i="7"/>
  <c r="BZ35" i="7"/>
  <c r="CA35" i="7"/>
  <c r="AJ32" i="7"/>
  <c r="AK32" i="7"/>
  <c r="BF26" i="7"/>
  <c r="BE26" i="7"/>
  <c r="AH41" i="7"/>
  <c r="AU28" i="7"/>
  <c r="AV28" i="7"/>
  <c r="AV41" i="7" s="1"/>
  <c r="BA42" i="7"/>
  <c r="BX28" i="7"/>
  <c r="DB29" i="7" l="1"/>
  <c r="AU41" i="7"/>
  <c r="CL41" i="7"/>
  <c r="CY28" i="7"/>
  <c r="DB31" i="7"/>
  <c r="DB32" i="7"/>
  <c r="DB34" i="7"/>
  <c r="DB33" i="7"/>
  <c r="DB39" i="7"/>
  <c r="CT27" i="7"/>
  <c r="CZ27" i="7" s="1"/>
  <c r="CO41" i="7"/>
  <c r="BX41" i="7"/>
  <c r="BZ41" i="7" s="1"/>
  <c r="CV28" i="7"/>
  <c r="CU28" i="7"/>
  <c r="CS41" i="7"/>
  <c r="CS42" i="7" s="1"/>
  <c r="BF28" i="7"/>
  <c r="BF41" i="7" s="1"/>
  <c r="BE28" i="7"/>
  <c r="BE41" i="7"/>
  <c r="AK22" i="7"/>
  <c r="DB22" i="7" s="1"/>
  <c r="AJ23" i="7"/>
  <c r="AJ22" i="7"/>
  <c r="AK23" i="7"/>
  <c r="DB23" i="7" s="1"/>
  <c r="BZ28" i="7"/>
  <c r="CA28" i="7"/>
  <c r="V41" i="7"/>
  <c r="AN43" i="7"/>
  <c r="BC42" i="7"/>
  <c r="BF42" i="7" s="1"/>
  <c r="BN42" i="7"/>
  <c r="BQ42" i="7" s="1"/>
  <c r="BP41" i="7"/>
  <c r="AL20" i="7"/>
  <c r="DC20" i="7" s="1"/>
  <c r="DC41" i="7" s="1"/>
  <c r="W41" i="7"/>
  <c r="W42" i="7" s="1"/>
  <c r="S43" i="7"/>
  <c r="AH42" i="7"/>
  <c r="Y42" i="7"/>
  <c r="AA42" i="7" s="1"/>
  <c r="Z41" i="7"/>
  <c r="AI41" i="7"/>
  <c r="AK20" i="7"/>
  <c r="DB20" i="7" s="1"/>
  <c r="AJ20" i="7"/>
  <c r="T42" i="7"/>
  <c r="V42" i="7" s="1"/>
  <c r="U41" i="7"/>
  <c r="DC42" i="7" l="1"/>
  <c r="DB28" i="7"/>
  <c r="DB41" i="7" s="1"/>
  <c r="BX42" i="7"/>
  <c r="CA42" i="7" s="1"/>
  <c r="CU27" i="7"/>
  <c r="CT41" i="7"/>
  <c r="CT42" i="7" s="1"/>
  <c r="CV42" i="7" s="1"/>
  <c r="CV27" i="7"/>
  <c r="CY41" i="7"/>
  <c r="CY42" i="7" s="1"/>
  <c r="CO42" i="7"/>
  <c r="CQ42" i="7" s="1"/>
  <c r="CP41" i="7"/>
  <c r="CZ41" i="7"/>
  <c r="CZ42" i="7" s="1"/>
  <c r="DB42" i="7" s="1"/>
  <c r="CA41" i="7"/>
  <c r="CU41" i="7"/>
  <c r="CV41" i="7"/>
  <c r="AK41" i="7"/>
  <c r="AL41" i="7"/>
  <c r="AL42" i="7" s="1"/>
  <c r="AI42" i="7"/>
  <c r="AK42" i="7" s="1"/>
  <c r="AJ41" i="7"/>
  <c r="DA41" i="7" l="1"/>
  <c r="B27" i="5" l="1"/>
  <c r="B26" i="5"/>
  <c r="B25" i="5"/>
  <c r="BY35" i="1" l="1"/>
  <c r="CF3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6" i="1"/>
  <c r="CF37" i="1"/>
  <c r="CF38" i="1"/>
  <c r="BZ38" i="1"/>
  <c r="BT25" i="1"/>
  <c r="BO25" i="1"/>
  <c r="BJ25" i="1"/>
  <c r="BT27" i="1"/>
  <c r="BJ24" i="1"/>
  <c r="CG39" i="1"/>
  <c r="BX40" i="1" l="1"/>
  <c r="BS39" i="1"/>
  <c r="BS38" i="1"/>
  <c r="BS37" i="1"/>
  <c r="BS35" i="1"/>
  <c r="BS34" i="1"/>
  <c r="BS33" i="1"/>
  <c r="BS32" i="1"/>
  <c r="BS31" i="1"/>
  <c r="BS30" i="1"/>
  <c r="BS29" i="1"/>
  <c r="BS27" i="1"/>
  <c r="BS26" i="1"/>
  <c r="BS25" i="1"/>
  <c r="BS24" i="1"/>
  <c r="BN39" i="1"/>
  <c r="BN38" i="1"/>
  <c r="BN37" i="1"/>
  <c r="BN35" i="1"/>
  <c r="BN34" i="1"/>
  <c r="BN33" i="1"/>
  <c r="BN32" i="1"/>
  <c r="BN31" i="1"/>
  <c r="BN30" i="1"/>
  <c r="BN29" i="1"/>
  <c r="BN27" i="1"/>
  <c r="BN26" i="1"/>
  <c r="BN25" i="1"/>
  <c r="BN24" i="1"/>
  <c r="BI39" i="1"/>
  <c r="BI38" i="1"/>
  <c r="BI37" i="1"/>
  <c r="BI35" i="1"/>
  <c r="BI34" i="1"/>
  <c r="BI33" i="1"/>
  <c r="BI32" i="1"/>
  <c r="BI31" i="1"/>
  <c r="BI30" i="1"/>
  <c r="BK30" i="1" s="1"/>
  <c r="BI29" i="1"/>
  <c r="BI27" i="1"/>
  <c r="BI26" i="1"/>
  <c r="BI25" i="1"/>
  <c r="BI24" i="1"/>
  <c r="BV40" i="1"/>
  <c r="BU40" i="1"/>
  <c r="BV36" i="1"/>
  <c r="BU36" i="1"/>
  <c r="BU23" i="1"/>
  <c r="BV22" i="1"/>
  <c r="BU22" i="1"/>
  <c r="BV21" i="1"/>
  <c r="BU21" i="1"/>
  <c r="BV20" i="1"/>
  <c r="BU20" i="1"/>
  <c r="BQ40" i="1"/>
  <c r="BP40" i="1"/>
  <c r="BQ36" i="1"/>
  <c r="BP36" i="1"/>
  <c r="BQ23" i="1"/>
  <c r="BP23" i="1"/>
  <c r="BQ22" i="1"/>
  <c r="BP22" i="1"/>
  <c r="BQ21" i="1"/>
  <c r="BP21" i="1"/>
  <c r="BQ20" i="1"/>
  <c r="BP20" i="1"/>
  <c r="BL40" i="1"/>
  <c r="BL36" i="1"/>
  <c r="BL23" i="1"/>
  <c r="BL22" i="1"/>
  <c r="BL21" i="1"/>
  <c r="BL20" i="1"/>
  <c r="BA40" i="1"/>
  <c r="BA36" i="1"/>
  <c r="BA23" i="1"/>
  <c r="BA22" i="1"/>
  <c r="BA21" i="1"/>
  <c r="BA20" i="1"/>
  <c r="AV40" i="1"/>
  <c r="AV36" i="1"/>
  <c r="AV23" i="1"/>
  <c r="AV22" i="1"/>
  <c r="AV21" i="1"/>
  <c r="AV20" i="1"/>
  <c r="AQ40" i="1"/>
  <c r="AQ39" i="1"/>
  <c r="AQ38" i="1"/>
  <c r="AQ37" i="1"/>
  <c r="AQ36" i="1"/>
  <c r="AQ23" i="1"/>
  <c r="AQ22" i="1"/>
  <c r="AQ21" i="1"/>
  <c r="AQ20" i="1"/>
  <c r="BK40" i="1"/>
  <c r="BK36" i="1"/>
  <c r="BK23" i="1"/>
  <c r="BK22" i="1"/>
  <c r="BK21" i="1"/>
  <c r="BK20" i="1"/>
  <c r="BL30" i="1" l="1"/>
  <c r="CB40" i="1"/>
  <c r="BY40" i="1"/>
  <c r="BZ40" i="1"/>
  <c r="CB39" i="1"/>
  <c r="BY39" i="1"/>
  <c r="CB38" i="1"/>
  <c r="BY38" i="1"/>
  <c r="CB37" i="1"/>
  <c r="BY37" i="1"/>
  <c r="CB36" i="1"/>
  <c r="BY36" i="1"/>
  <c r="BX36" i="1"/>
  <c r="CB35" i="1"/>
  <c r="CB34" i="1"/>
  <c r="BY34" i="1"/>
  <c r="CB33" i="1"/>
  <c r="BY33" i="1"/>
  <c r="CB32" i="1"/>
  <c r="BY32" i="1"/>
  <c r="CB31" i="1"/>
  <c r="BY31" i="1"/>
  <c r="CB30" i="1"/>
  <c r="BY30" i="1"/>
  <c r="CB29" i="1"/>
  <c r="BY29" i="1"/>
  <c r="CB28" i="1"/>
  <c r="BY28" i="1"/>
  <c r="CB27" i="1"/>
  <c r="BY27" i="1"/>
  <c r="CB26" i="1"/>
  <c r="BY26" i="1"/>
  <c r="CB25" i="1"/>
  <c r="BY25" i="1"/>
  <c r="CB24" i="1"/>
  <c r="BY24" i="1"/>
  <c r="CB23" i="1"/>
  <c r="BX23" i="1"/>
  <c r="CB22" i="1"/>
  <c r="BY22" i="1"/>
  <c r="BX22" i="1"/>
  <c r="CB21" i="1"/>
  <c r="BY21" i="1"/>
  <c r="BX21" i="1"/>
  <c r="CB20" i="1"/>
  <c r="BY20" i="1"/>
  <c r="BX20" i="1"/>
  <c r="BZ20" i="1" s="1"/>
  <c r="BW41" i="1"/>
  <c r="BV23" i="1"/>
  <c r="BJ41" i="1"/>
  <c r="BM41" i="1"/>
  <c r="BR41" i="1"/>
  <c r="BO41" i="1"/>
  <c r="BX35" i="1" l="1"/>
  <c r="CA35" i="1" s="1"/>
  <c r="BX30" i="1"/>
  <c r="BZ30" i="1" s="1"/>
  <c r="BX38" i="1"/>
  <c r="CA38" i="1" s="1"/>
  <c r="BX29" i="1"/>
  <c r="CA29" i="1" s="1"/>
  <c r="BX31" i="1"/>
  <c r="CA31" i="1" s="1"/>
  <c r="CA36" i="1"/>
  <c r="BY23" i="1"/>
  <c r="CA23" i="1" s="1"/>
  <c r="CB41" i="1"/>
  <c r="CA22" i="1"/>
  <c r="BV33" i="1"/>
  <c r="BU33" i="1"/>
  <c r="BP33" i="1"/>
  <c r="BQ33" i="1"/>
  <c r="BV25" i="1"/>
  <c r="BU25" i="1"/>
  <c r="BL32" i="1"/>
  <c r="BK32" i="1"/>
  <c r="BX32" i="1"/>
  <c r="BP25" i="1"/>
  <c r="BQ25" i="1"/>
  <c r="BX33" i="1"/>
  <c r="CA33" i="1" s="1"/>
  <c r="CA21" i="1"/>
  <c r="BZ21" i="1"/>
  <c r="BX25" i="1"/>
  <c r="CA25" i="1" s="1"/>
  <c r="BK24" i="1"/>
  <c r="BL24" i="1"/>
  <c r="BQ26" i="1"/>
  <c r="BP26" i="1"/>
  <c r="BV26" i="1"/>
  <c r="BU26" i="1"/>
  <c r="BK34" i="1"/>
  <c r="BL34" i="1"/>
  <c r="BQ35" i="1"/>
  <c r="BP35" i="1"/>
  <c r="BV27" i="1"/>
  <c r="BU27" i="1"/>
  <c r="BX26" i="1"/>
  <c r="CA26" i="1" s="1"/>
  <c r="BK26" i="1"/>
  <c r="BL26" i="1"/>
  <c r="BL35" i="1"/>
  <c r="BK35" i="1"/>
  <c r="BP37" i="1"/>
  <c r="BQ37" i="1"/>
  <c r="BU37" i="1"/>
  <c r="BV37" i="1"/>
  <c r="BX24" i="1"/>
  <c r="CA40" i="1"/>
  <c r="BL27" i="1"/>
  <c r="BK27" i="1"/>
  <c r="BL37" i="1"/>
  <c r="BK37" i="1"/>
  <c r="BP29" i="1"/>
  <c r="BQ29" i="1"/>
  <c r="BP38" i="1"/>
  <c r="BQ38" i="1"/>
  <c r="BV29" i="1"/>
  <c r="BU29" i="1"/>
  <c r="BV38" i="1"/>
  <c r="BU38" i="1"/>
  <c r="BL38" i="1"/>
  <c r="BK38" i="1"/>
  <c r="BP30" i="1"/>
  <c r="BQ30" i="1"/>
  <c r="BQ39" i="1"/>
  <c r="BP39" i="1"/>
  <c r="BV30" i="1"/>
  <c r="BU30" i="1"/>
  <c r="BV39" i="1"/>
  <c r="BU39" i="1"/>
  <c r="BX27" i="1"/>
  <c r="CA27" i="1" s="1"/>
  <c r="BX34" i="1"/>
  <c r="BZ34" i="1" s="1"/>
  <c r="BL29" i="1"/>
  <c r="BK29" i="1"/>
  <c r="BL39" i="1"/>
  <c r="BK39" i="1"/>
  <c r="BQ31" i="1"/>
  <c r="BP31" i="1"/>
  <c r="BU31" i="1"/>
  <c r="BV31" i="1"/>
  <c r="BX37" i="1"/>
  <c r="BX39" i="1"/>
  <c r="CA39" i="1" s="1"/>
  <c r="BL31" i="1"/>
  <c r="BK31" i="1"/>
  <c r="BP24" i="1"/>
  <c r="BQ24" i="1"/>
  <c r="BQ32" i="1"/>
  <c r="BP32" i="1"/>
  <c r="BU24" i="1"/>
  <c r="BV24" i="1"/>
  <c r="BU32" i="1"/>
  <c r="BV32" i="1"/>
  <c r="BT41" i="1"/>
  <c r="BQ34" i="1"/>
  <c r="BP34" i="1"/>
  <c r="BQ27" i="1"/>
  <c r="BP27" i="1"/>
  <c r="BL33" i="1"/>
  <c r="BK33" i="1"/>
  <c r="BV34" i="1"/>
  <c r="BU34" i="1"/>
  <c r="BL25" i="1"/>
  <c r="BK25" i="1"/>
  <c r="BU35" i="1"/>
  <c r="BV35" i="1"/>
  <c r="CA20" i="1"/>
  <c r="BZ22" i="1"/>
  <c r="BZ23" i="1"/>
  <c r="BZ36" i="1"/>
  <c r="BZ31" i="1" l="1"/>
  <c r="BZ33" i="1"/>
  <c r="BZ29" i="1"/>
  <c r="BZ35" i="1"/>
  <c r="CA30" i="1"/>
  <c r="BZ39" i="1"/>
  <c r="BY41" i="1"/>
  <c r="CA34" i="1"/>
  <c r="BZ27" i="1"/>
  <c r="BZ24" i="1"/>
  <c r="CA24" i="1"/>
  <c r="CA37" i="1"/>
  <c r="BZ37" i="1"/>
  <c r="BZ25" i="1"/>
  <c r="BZ26" i="1"/>
  <c r="BZ32" i="1"/>
  <c r="CA32" i="1"/>
  <c r="CM36" i="1"/>
  <c r="CM23" i="1"/>
  <c r="CM22" i="1"/>
  <c r="CM21" i="1"/>
  <c r="CM20" i="1"/>
  <c r="CM40" i="1"/>
  <c r="BG40" i="1"/>
  <c r="BD40" i="1"/>
  <c r="BC40" i="1"/>
  <c r="BG39" i="1"/>
  <c r="BD39" i="1"/>
  <c r="BG38" i="1"/>
  <c r="BD38" i="1"/>
  <c r="BG37" i="1"/>
  <c r="BD37" i="1"/>
  <c r="BG36" i="1"/>
  <c r="BD36" i="1"/>
  <c r="BC36" i="1"/>
  <c r="BG35" i="1"/>
  <c r="BG34" i="1"/>
  <c r="BD34" i="1"/>
  <c r="BG33" i="1"/>
  <c r="BD33" i="1"/>
  <c r="BG32" i="1"/>
  <c r="BD32" i="1"/>
  <c r="BG31" i="1"/>
  <c r="BD31" i="1"/>
  <c r="BG30" i="1"/>
  <c r="BD30" i="1"/>
  <c r="BG29" i="1"/>
  <c r="BD29" i="1"/>
  <c r="BG28" i="1"/>
  <c r="BD28" i="1"/>
  <c r="BG23" i="1"/>
  <c r="BD23" i="1"/>
  <c r="BC23" i="1"/>
  <c r="BG22" i="1"/>
  <c r="BD22" i="1"/>
  <c r="BC22" i="1"/>
  <c r="BG21" i="1"/>
  <c r="BD21" i="1"/>
  <c r="BC21" i="1"/>
  <c r="BG20" i="1"/>
  <c r="BD20" i="1"/>
  <c r="BC20" i="1"/>
  <c r="AN31" i="1"/>
  <c r="AQ31" i="1" s="1"/>
  <c r="AT35" i="1"/>
  <c r="AZ40" i="1"/>
  <c r="AZ36" i="1"/>
  <c r="AZ23" i="1"/>
  <c r="AZ22" i="1"/>
  <c r="AZ21" i="1"/>
  <c r="AZ20" i="1"/>
  <c r="AU40" i="1"/>
  <c r="AU36" i="1"/>
  <c r="AU23" i="1"/>
  <c r="AU22" i="1"/>
  <c r="AU21" i="1"/>
  <c r="AU20" i="1"/>
  <c r="AP40" i="1"/>
  <c r="AP39" i="1"/>
  <c r="AP38" i="1"/>
  <c r="AP37" i="1"/>
  <c r="AP36" i="1"/>
  <c r="AP23" i="1"/>
  <c r="AP22" i="1"/>
  <c r="AP21" i="1"/>
  <c r="AP20" i="1"/>
  <c r="AO24" i="1"/>
  <c r="AO25" i="1"/>
  <c r="AO26" i="1"/>
  <c r="AO27" i="1"/>
  <c r="AE40" i="1"/>
  <c r="AE37" i="1"/>
  <c r="AE36" i="1"/>
  <c r="AE31" i="1"/>
  <c r="AE30" i="1"/>
  <c r="AE29" i="1"/>
  <c r="AE28" i="1"/>
  <c r="AE27" i="1"/>
  <c r="AE26" i="1"/>
  <c r="AE25" i="1"/>
  <c r="AE24" i="1"/>
  <c r="Z40" i="1"/>
  <c r="Z37" i="1"/>
  <c r="Z36" i="1"/>
  <c r="Z31" i="1"/>
  <c r="Z30" i="1"/>
  <c r="Z29" i="1"/>
  <c r="Z28" i="1"/>
  <c r="Z27" i="1"/>
  <c r="Z26" i="1"/>
  <c r="Z25" i="1"/>
  <c r="Z24" i="1"/>
  <c r="BE21" i="1" l="1"/>
  <c r="BF36" i="1"/>
  <c r="BF40" i="1"/>
  <c r="BF20" i="1"/>
  <c r="BF23" i="1"/>
  <c r="BF22" i="1"/>
  <c r="BF21" i="1"/>
  <c r="AO41" i="1"/>
  <c r="BE40" i="1"/>
  <c r="BE23" i="1"/>
  <c r="BE20" i="1"/>
  <c r="BE36" i="1"/>
  <c r="BE22" i="1"/>
  <c r="AP31" i="1"/>
  <c r="AY25" i="1" l="1"/>
  <c r="BB25" i="1"/>
  <c r="BB27" i="1"/>
  <c r="AY27" i="1"/>
  <c r="BB26" i="1"/>
  <c r="AY26" i="1"/>
  <c r="AY24" i="1"/>
  <c r="BB24" i="1"/>
  <c r="AY35" i="1"/>
  <c r="AT27" i="1"/>
  <c r="AT26" i="1"/>
  <c r="AT25" i="1"/>
  <c r="AT24" i="1"/>
  <c r="AW27" i="1"/>
  <c r="AW26" i="1"/>
  <c r="AW25" i="1"/>
  <c r="AW24" i="1"/>
  <c r="BB41" i="1" l="1"/>
  <c r="BD25" i="1"/>
  <c r="BD26" i="1"/>
  <c r="BD27" i="1"/>
  <c r="AT41" i="1"/>
  <c r="BD24" i="1"/>
  <c r="AW41" i="1"/>
  <c r="AY41" i="1"/>
  <c r="BD35" i="1"/>
  <c r="AR27" i="1"/>
  <c r="BG27" i="1" s="1"/>
  <c r="AR26" i="1"/>
  <c r="BG26" i="1" s="1"/>
  <c r="AR25" i="1"/>
  <c r="BG25" i="1" s="1"/>
  <c r="AR24" i="1"/>
  <c r="BG24" i="1" l="1"/>
  <c r="AR41" i="1"/>
  <c r="BD41" i="1"/>
  <c r="AK42" i="2"/>
  <c r="AJ42" i="2"/>
  <c r="P41" i="2"/>
  <c r="O41" i="2"/>
  <c r="N41" i="2"/>
  <c r="M41" i="2"/>
  <c r="AY40" i="2"/>
  <c r="AT40" i="2"/>
  <c r="AO40" i="2"/>
  <c r="AZ40" i="2" s="1"/>
  <c r="AL40" i="2"/>
  <c r="AI40" i="2"/>
  <c r="AH40" i="2"/>
  <c r="AK40" i="2" s="1"/>
  <c r="AF40" i="2"/>
  <c r="AE40" i="2"/>
  <c r="AA40" i="2"/>
  <c r="Z40" i="2"/>
  <c r="V40" i="2"/>
  <c r="U40" i="2"/>
  <c r="R40" i="2"/>
  <c r="Q40" i="2"/>
  <c r="P40" i="2"/>
  <c r="AX39" i="2"/>
  <c r="AY39" i="2" s="1"/>
  <c r="AW39" i="2"/>
  <c r="AV39" i="2"/>
  <c r="AU39" i="2"/>
  <c r="AS39" i="2"/>
  <c r="AR39" i="2"/>
  <c r="AQ39" i="2"/>
  <c r="AP39" i="2"/>
  <c r="AT39" i="2" s="1"/>
  <c r="AL39" i="2"/>
  <c r="AI39" i="2"/>
  <c r="AF39" i="2"/>
  <c r="AE39" i="2"/>
  <c r="AC39" i="2"/>
  <c r="X39" i="2"/>
  <c r="AA39" i="2" s="1"/>
  <c r="S39" i="2"/>
  <c r="V39" i="2" s="1"/>
  <c r="R39" i="2"/>
  <c r="Q39" i="2"/>
  <c r="AX38" i="2"/>
  <c r="AW38" i="2"/>
  <c r="AV38" i="2"/>
  <c r="AU38" i="2"/>
  <c r="AY38" i="2" s="1"/>
  <c r="AT38" i="2"/>
  <c r="AS38" i="2"/>
  <c r="AR38" i="2"/>
  <c r="AQ38" i="2"/>
  <c r="AP38" i="2"/>
  <c r="AL38" i="2"/>
  <c r="AI38" i="2"/>
  <c r="AF38" i="2"/>
  <c r="AE38" i="2"/>
  <c r="AC38" i="2"/>
  <c r="X38" i="2"/>
  <c r="U38" i="2"/>
  <c r="S38" i="2"/>
  <c r="V38" i="2" s="1"/>
  <c r="Q38" i="2"/>
  <c r="AY37" i="2"/>
  <c r="AX37" i="2"/>
  <c r="AW37" i="2"/>
  <c r="AV37" i="2"/>
  <c r="AU37" i="2"/>
  <c r="AS37" i="2"/>
  <c r="AR37" i="2"/>
  <c r="AQ37" i="2"/>
  <c r="AP37" i="2"/>
  <c r="AL37" i="2"/>
  <c r="AJ37" i="2"/>
  <c r="AI37" i="2"/>
  <c r="AH37" i="2"/>
  <c r="AO37" i="2" s="1"/>
  <c r="AF37" i="2"/>
  <c r="AE37" i="2"/>
  <c r="AA37" i="2"/>
  <c r="Z37" i="2"/>
  <c r="V37" i="2"/>
  <c r="U37" i="2"/>
  <c r="Q37" i="2"/>
  <c r="AO36" i="2"/>
  <c r="AL36" i="2"/>
  <c r="AI36" i="2"/>
  <c r="AH36" i="2"/>
  <c r="AK36" i="2" s="1"/>
  <c r="AF36" i="2"/>
  <c r="AE36" i="2"/>
  <c r="AA36" i="2"/>
  <c r="Z36" i="2"/>
  <c r="V36" i="2"/>
  <c r="U36" i="2"/>
  <c r="R36" i="2"/>
  <c r="Q36" i="2"/>
  <c r="AX35" i="2"/>
  <c r="AX41" i="2" s="1"/>
  <c r="AW35" i="2"/>
  <c r="AV35" i="2"/>
  <c r="AU35" i="2"/>
  <c r="AS35" i="2"/>
  <c r="AR35" i="2"/>
  <c r="AQ35" i="2"/>
  <c r="AP35" i="2"/>
  <c r="AT35" i="2" s="1"/>
  <c r="AN35" i="2"/>
  <c r="AL35" i="2"/>
  <c r="AI35" i="2"/>
  <c r="AF35" i="2"/>
  <c r="AE35" i="2"/>
  <c r="AC35" i="2"/>
  <c r="X35" i="2"/>
  <c r="AA35" i="2" s="1"/>
  <c r="S35" i="2"/>
  <c r="R35" i="2" s="1"/>
  <c r="Q35" i="2"/>
  <c r="AX34" i="2"/>
  <c r="AW34" i="2"/>
  <c r="AV34" i="2"/>
  <c r="AU34" i="2"/>
  <c r="AY34" i="2" s="1"/>
  <c r="AT34" i="2"/>
  <c r="AS34" i="2"/>
  <c r="AR34" i="2"/>
  <c r="AQ34" i="2"/>
  <c r="AP34" i="2"/>
  <c r="AN34" i="2"/>
  <c r="AL34" i="2"/>
  <c r="AI34" i="2"/>
  <c r="AF34" i="2"/>
  <c r="AC34" i="2"/>
  <c r="AE34" i="2" s="1"/>
  <c r="AA34" i="2"/>
  <c r="Z34" i="2"/>
  <c r="X34" i="2"/>
  <c r="S34" i="2"/>
  <c r="V34" i="2" s="1"/>
  <c r="Q34" i="2"/>
  <c r="AY33" i="2"/>
  <c r="AX33" i="2"/>
  <c r="AW33" i="2"/>
  <c r="AV33" i="2"/>
  <c r="AU33" i="2"/>
  <c r="AS33" i="2"/>
  <c r="AR33" i="2"/>
  <c r="AQ33" i="2"/>
  <c r="AP33" i="2"/>
  <c r="AN33" i="2"/>
  <c r="AL33" i="2"/>
  <c r="AI33" i="2"/>
  <c r="AH33" i="2"/>
  <c r="AE33" i="2"/>
  <c r="AC33" i="2"/>
  <c r="AF33" i="2" s="1"/>
  <c r="AA33" i="2"/>
  <c r="X33" i="2"/>
  <c r="V33" i="2"/>
  <c r="U33" i="2"/>
  <c r="S33" i="2"/>
  <c r="Q33" i="2"/>
  <c r="AX32" i="2"/>
  <c r="AW32" i="2"/>
  <c r="AV32" i="2"/>
  <c r="AU32" i="2"/>
  <c r="AS32" i="2"/>
  <c r="AR32" i="2"/>
  <c r="AQ32" i="2"/>
  <c r="AP32" i="2"/>
  <c r="AT32" i="2" s="1"/>
  <c r="AN32" i="2"/>
  <c r="AL32" i="2"/>
  <c r="AI32" i="2"/>
  <c r="AC32" i="2"/>
  <c r="AF32" i="2" s="1"/>
  <c r="Z32" i="2"/>
  <c r="X32" i="2"/>
  <c r="AA32" i="2" s="1"/>
  <c r="V32" i="2"/>
  <c r="S32" i="2"/>
  <c r="Q32" i="2"/>
  <c r="AX31" i="2"/>
  <c r="AW31" i="2"/>
  <c r="AV31" i="2"/>
  <c r="AU31" i="2"/>
  <c r="AY31" i="2" s="1"/>
  <c r="AS31" i="2"/>
  <c r="AT31" i="2" s="1"/>
  <c r="AR31" i="2"/>
  <c r="AQ31" i="2"/>
  <c r="AP31" i="2"/>
  <c r="AO31" i="2"/>
  <c r="AL31" i="2"/>
  <c r="AJ31" i="2"/>
  <c r="AI31" i="2"/>
  <c r="AK31" i="2" s="1"/>
  <c r="AH31" i="2"/>
  <c r="AF31" i="2"/>
  <c r="AE31" i="2"/>
  <c r="AA31" i="2"/>
  <c r="Z31" i="2"/>
  <c r="V31" i="2"/>
  <c r="U31" i="2"/>
  <c r="Q31" i="2"/>
  <c r="AW30" i="2"/>
  <c r="AV30" i="2"/>
  <c r="AU30" i="2"/>
  <c r="AY30" i="2" s="1"/>
  <c r="AT30" i="2"/>
  <c r="AS30" i="2"/>
  <c r="AR30" i="2"/>
  <c r="AQ30" i="2"/>
  <c r="AP30" i="2"/>
  <c r="AO30" i="2"/>
  <c r="AN30" i="2"/>
  <c r="R30" i="2" s="1"/>
  <c r="AL30" i="2"/>
  <c r="AK30" i="2"/>
  <c r="AJ30" i="2"/>
  <c r="AI30" i="2"/>
  <c r="AH30" i="2"/>
  <c r="AF30" i="2"/>
  <c r="AE30" i="2"/>
  <c r="AA30" i="2"/>
  <c r="Z30" i="2"/>
  <c r="V30" i="2"/>
  <c r="U30" i="2"/>
  <c r="Q30" i="2"/>
  <c r="AW29" i="2"/>
  <c r="AV29" i="2"/>
  <c r="AU29" i="2"/>
  <c r="AY29" i="2" s="1"/>
  <c r="AT29" i="2"/>
  <c r="AS29" i="2"/>
  <c r="AR29" i="2"/>
  <c r="AQ29" i="2"/>
  <c r="AP29" i="2"/>
  <c r="AN29" i="2"/>
  <c r="AL29" i="2"/>
  <c r="AK29" i="2"/>
  <c r="AI29" i="2"/>
  <c r="AH29" i="2"/>
  <c r="AJ29" i="2" s="1"/>
  <c r="AF29" i="2"/>
  <c r="AE29" i="2"/>
  <c r="AA29" i="2"/>
  <c r="Z29" i="2"/>
  <c r="V29" i="2"/>
  <c r="U29" i="2"/>
  <c r="Q29" i="2"/>
  <c r="AV28" i="2"/>
  <c r="AU28" i="2"/>
  <c r="AN28" i="2"/>
  <c r="AL28" i="2"/>
  <c r="AI28" i="2"/>
  <c r="AH28" i="2"/>
  <c r="AK28" i="2" s="1"/>
  <c r="AF28" i="2"/>
  <c r="AE28" i="2"/>
  <c r="AA28" i="2"/>
  <c r="Z28" i="2"/>
  <c r="V28" i="2"/>
  <c r="U28" i="2"/>
  <c r="Q28" i="2"/>
  <c r="AS28" i="2" s="1"/>
  <c r="AW27" i="2"/>
  <c r="AV27" i="2"/>
  <c r="AY27" i="2" s="1"/>
  <c r="AU27" i="2"/>
  <c r="AS27" i="2"/>
  <c r="AR27" i="2"/>
  <c r="AQ27" i="2"/>
  <c r="AP27" i="2"/>
  <c r="AT27" i="2" s="1"/>
  <c r="AN27" i="2"/>
  <c r="AL27" i="2"/>
  <c r="AJ27" i="2"/>
  <c r="AI27" i="2"/>
  <c r="AK27" i="2" s="1"/>
  <c r="AH27" i="2"/>
  <c r="AF27" i="2"/>
  <c r="AE27" i="2"/>
  <c r="AA27" i="2"/>
  <c r="Z27" i="2"/>
  <c r="V27" i="2"/>
  <c r="U27" i="2"/>
  <c r="Q27" i="2"/>
  <c r="AY26" i="2"/>
  <c r="AW26" i="2"/>
  <c r="AV26" i="2"/>
  <c r="AU26" i="2"/>
  <c r="AS26" i="2"/>
  <c r="AR26" i="2"/>
  <c r="AQ26" i="2"/>
  <c r="AP26" i="2"/>
  <c r="AO26" i="2"/>
  <c r="AN26" i="2"/>
  <c r="AL26" i="2"/>
  <c r="AJ26" i="2"/>
  <c r="AI26" i="2"/>
  <c r="AH26" i="2"/>
  <c r="AK26" i="2" s="1"/>
  <c r="AF26" i="2"/>
  <c r="AE26" i="2"/>
  <c r="AA26" i="2"/>
  <c r="Z26" i="2"/>
  <c r="V26" i="2"/>
  <c r="U26" i="2"/>
  <c r="Q26" i="2"/>
  <c r="AY25" i="2"/>
  <c r="AW25" i="2"/>
  <c r="AV25" i="2"/>
  <c r="AU25" i="2"/>
  <c r="AS25" i="2"/>
  <c r="AR25" i="2"/>
  <c r="AQ25" i="2"/>
  <c r="AP25" i="2"/>
  <c r="AN25" i="2"/>
  <c r="AL25" i="2"/>
  <c r="AI25" i="2"/>
  <c r="AH25" i="2"/>
  <c r="AF25" i="2"/>
  <c r="AE25" i="2"/>
  <c r="AA25" i="2"/>
  <c r="Z25" i="2"/>
  <c r="V25" i="2"/>
  <c r="U25" i="2"/>
  <c r="Q25" i="2"/>
  <c r="AW24" i="2"/>
  <c r="AV24" i="2"/>
  <c r="AU24" i="2"/>
  <c r="AY24" i="2" s="1"/>
  <c r="AS24" i="2"/>
  <c r="AS41" i="2" s="1"/>
  <c r="AR24" i="2"/>
  <c r="AQ24" i="2"/>
  <c r="R24" i="2" s="1"/>
  <c r="AP24" i="2"/>
  <c r="AN24" i="2"/>
  <c r="AL24" i="2"/>
  <c r="AI24" i="2"/>
  <c r="AH24" i="2"/>
  <c r="AF24" i="2"/>
  <c r="AE24" i="2"/>
  <c r="AA24" i="2"/>
  <c r="Z24" i="2"/>
  <c r="V24" i="2"/>
  <c r="U24" i="2"/>
  <c r="Q24" i="2"/>
  <c r="AY23" i="2"/>
  <c r="AT23" i="2"/>
  <c r="AC23" i="2"/>
  <c r="X23" i="2"/>
  <c r="T23" i="2"/>
  <c r="W23" i="2" s="1"/>
  <c r="S23" i="2"/>
  <c r="Q23" i="2"/>
  <c r="AY22" i="2"/>
  <c r="AT22" i="2"/>
  <c r="AC22" i="2"/>
  <c r="Y22" i="2"/>
  <c r="AB22" i="2" s="1"/>
  <c r="X22" i="2"/>
  <c r="V22" i="2"/>
  <c r="S22" i="2"/>
  <c r="T22" i="2" s="1"/>
  <c r="Q22" i="2"/>
  <c r="AY21" i="2"/>
  <c r="AT21" i="2"/>
  <c r="AF21" i="2"/>
  <c r="AE21" i="2"/>
  <c r="AC21" i="2"/>
  <c r="AD21" i="2" s="1"/>
  <c r="AG21" i="2" s="1"/>
  <c r="X21" i="2"/>
  <c r="S21" i="2"/>
  <c r="Q21" i="2"/>
  <c r="AY20" i="2"/>
  <c r="AT20" i="2"/>
  <c r="AH20" i="2"/>
  <c r="AC20" i="2"/>
  <c r="Y20" i="2"/>
  <c r="X20" i="2"/>
  <c r="X41" i="2" s="1"/>
  <c r="S20" i="2"/>
  <c r="R20" i="2"/>
  <c r="Q20" i="2"/>
  <c r="O41" i="1"/>
  <c r="N41" i="1"/>
  <c r="M41" i="1"/>
  <c r="AL40" i="1"/>
  <c r="CH40" i="1" s="1"/>
  <c r="AI40" i="1"/>
  <c r="CE40" i="1" s="1"/>
  <c r="AH40" i="1"/>
  <c r="AF40" i="1"/>
  <c r="AA40" i="1"/>
  <c r="V40" i="1"/>
  <c r="U40" i="1"/>
  <c r="R40" i="1"/>
  <c r="P40" i="1"/>
  <c r="P41" i="1" s="1"/>
  <c r="CL39" i="1"/>
  <c r="CK39" i="1"/>
  <c r="CJ39" i="1"/>
  <c r="AX39" i="1"/>
  <c r="AS39" i="1"/>
  <c r="AV39" i="1" s="1"/>
  <c r="AL39" i="1"/>
  <c r="CH39" i="1" s="1"/>
  <c r="AI39" i="1"/>
  <c r="CE39" i="1" s="1"/>
  <c r="AC39" i="1"/>
  <c r="AE39" i="1" s="1"/>
  <c r="X39" i="1"/>
  <c r="Z39" i="1" s="1"/>
  <c r="S39" i="1"/>
  <c r="V39" i="1" s="1"/>
  <c r="Q39" i="1"/>
  <c r="CL38" i="1"/>
  <c r="CK38" i="1"/>
  <c r="CJ38" i="1"/>
  <c r="AX38" i="1"/>
  <c r="AS38" i="1"/>
  <c r="AV38" i="1" s="1"/>
  <c r="AL38" i="1"/>
  <c r="CH38" i="1" s="1"/>
  <c r="AI38" i="1"/>
  <c r="CE38" i="1" s="1"/>
  <c r="AC38" i="1"/>
  <c r="X38" i="1"/>
  <c r="Z38" i="1" s="1"/>
  <c r="S38" i="1"/>
  <c r="V38" i="1" s="1"/>
  <c r="Q38" i="1"/>
  <c r="CL37" i="1"/>
  <c r="CK37" i="1"/>
  <c r="CJ37" i="1"/>
  <c r="AX37" i="1"/>
  <c r="AS37" i="1"/>
  <c r="AV37" i="1" s="1"/>
  <c r="AL37" i="1"/>
  <c r="CH37" i="1" s="1"/>
  <c r="AI37" i="1"/>
  <c r="CE37" i="1" s="1"/>
  <c r="AH37" i="1"/>
  <c r="AF37" i="1"/>
  <c r="AA37" i="1"/>
  <c r="V37" i="1"/>
  <c r="U37" i="1"/>
  <c r="Q37" i="1"/>
  <c r="AL36" i="1"/>
  <c r="CH36" i="1" s="1"/>
  <c r="AI36" i="1"/>
  <c r="CE36" i="1" s="1"/>
  <c r="AH36" i="1"/>
  <c r="CN36" i="1" s="1"/>
  <c r="AF36" i="1"/>
  <c r="AA36" i="1"/>
  <c r="V36" i="1"/>
  <c r="U36" i="1"/>
  <c r="R36" i="1"/>
  <c r="Q36" i="1"/>
  <c r="CL35" i="1"/>
  <c r="CK35" i="1"/>
  <c r="CJ35" i="1"/>
  <c r="AX35" i="1"/>
  <c r="AS35" i="1"/>
  <c r="AN35" i="1"/>
  <c r="AQ35" i="1" s="1"/>
  <c r="AL35" i="1"/>
  <c r="CH35" i="1" s="1"/>
  <c r="AI35" i="1"/>
  <c r="CE35" i="1" s="1"/>
  <c r="CF35" i="1" s="1"/>
  <c r="AC35" i="1"/>
  <c r="AE35" i="1" s="1"/>
  <c r="X35" i="1"/>
  <c r="Z35" i="1" s="1"/>
  <c r="S35" i="1"/>
  <c r="Q35" i="1"/>
  <c r="CL34" i="1"/>
  <c r="CK34" i="1"/>
  <c r="CJ34" i="1"/>
  <c r="AX34" i="1"/>
  <c r="AS34" i="1"/>
  <c r="AV34" i="1" s="1"/>
  <c r="AN34" i="1"/>
  <c r="AQ34" i="1" s="1"/>
  <c r="AL34" i="1"/>
  <c r="CH34" i="1" s="1"/>
  <c r="AI34" i="1"/>
  <c r="CE34" i="1" s="1"/>
  <c r="AC34" i="1"/>
  <c r="AE34" i="1" s="1"/>
  <c r="X34" i="1"/>
  <c r="S34" i="1"/>
  <c r="Q34" i="1"/>
  <c r="CL33" i="1"/>
  <c r="CK33" i="1"/>
  <c r="CJ33" i="1"/>
  <c r="AX33" i="1"/>
  <c r="AS33" i="1"/>
  <c r="AN33" i="1"/>
  <c r="AQ33" i="1" s="1"/>
  <c r="AL33" i="1"/>
  <c r="CH33" i="1" s="1"/>
  <c r="AI33" i="1"/>
  <c r="CE33" i="1" s="1"/>
  <c r="AC33" i="1"/>
  <c r="X33" i="1"/>
  <c r="Z33" i="1" s="1"/>
  <c r="S33" i="1"/>
  <c r="U33" i="1" s="1"/>
  <c r="Q33" i="1"/>
  <c r="CL32" i="1"/>
  <c r="CK32" i="1"/>
  <c r="CJ32" i="1"/>
  <c r="AX32" i="1"/>
  <c r="AS32" i="1"/>
  <c r="AN32" i="1"/>
  <c r="AQ32" i="1" s="1"/>
  <c r="AL32" i="1"/>
  <c r="CH32" i="1" s="1"/>
  <c r="AI32" i="1"/>
  <c r="CE32" i="1" s="1"/>
  <c r="AC32" i="1"/>
  <c r="X32" i="1"/>
  <c r="S32" i="1"/>
  <c r="V32" i="1" s="1"/>
  <c r="Q32" i="1"/>
  <c r="CK31" i="1"/>
  <c r="CJ31" i="1"/>
  <c r="AX31" i="1"/>
  <c r="AS31" i="1"/>
  <c r="AV31" i="1" s="1"/>
  <c r="AL31" i="1"/>
  <c r="CH31" i="1" s="1"/>
  <c r="AI31" i="1"/>
  <c r="CE31" i="1" s="1"/>
  <c r="AH31" i="1"/>
  <c r="AF31" i="1"/>
  <c r="AA31" i="1"/>
  <c r="V31" i="1"/>
  <c r="U31" i="1"/>
  <c r="Q31" i="1"/>
  <c r="CK30" i="1"/>
  <c r="CJ30" i="1"/>
  <c r="AX30" i="1"/>
  <c r="AS30" i="1"/>
  <c r="AN30" i="1"/>
  <c r="AQ30" i="1" s="1"/>
  <c r="AL30" i="1"/>
  <c r="CH30" i="1" s="1"/>
  <c r="AI30" i="1"/>
  <c r="CE30" i="1" s="1"/>
  <c r="AH30" i="1"/>
  <c r="AF30" i="1"/>
  <c r="AA30" i="1"/>
  <c r="V30" i="1"/>
  <c r="U30" i="1"/>
  <c r="Q30" i="1"/>
  <c r="CK29" i="1"/>
  <c r="CJ29" i="1"/>
  <c r="AX29" i="1"/>
  <c r="AS29" i="1"/>
  <c r="AN29" i="1"/>
  <c r="AQ29" i="1" s="1"/>
  <c r="AL29" i="1"/>
  <c r="CH29" i="1" s="1"/>
  <c r="AI29" i="1"/>
  <c r="CE29" i="1" s="1"/>
  <c r="AH29" i="1"/>
  <c r="AF29" i="1"/>
  <c r="AA29" i="1"/>
  <c r="V29" i="1"/>
  <c r="U29" i="1"/>
  <c r="Q29" i="1"/>
  <c r="AN28" i="1"/>
  <c r="AQ28" i="1" s="1"/>
  <c r="AL28" i="1"/>
  <c r="CH28" i="1" s="1"/>
  <c r="AI28" i="1"/>
  <c r="CE28" i="1" s="1"/>
  <c r="AH28" i="1"/>
  <c r="AF28" i="1"/>
  <c r="AA28" i="1"/>
  <c r="V28" i="1"/>
  <c r="U28" i="1"/>
  <c r="Q28" i="1"/>
  <c r="CK27" i="1"/>
  <c r="CJ27" i="1"/>
  <c r="AX27" i="1"/>
  <c r="AS27" i="1"/>
  <c r="AN27" i="1"/>
  <c r="AQ27" i="1" s="1"/>
  <c r="AL27" i="1"/>
  <c r="CH27" i="1" s="1"/>
  <c r="AI27" i="1"/>
  <c r="CE27" i="1" s="1"/>
  <c r="AH27" i="1"/>
  <c r="AF27" i="1"/>
  <c r="AA27" i="1"/>
  <c r="V27" i="1"/>
  <c r="U27" i="1"/>
  <c r="Q27" i="1"/>
  <c r="CK26" i="1"/>
  <c r="CJ26" i="1"/>
  <c r="AX26" i="1"/>
  <c r="AS26" i="1"/>
  <c r="AN26" i="1"/>
  <c r="AQ26" i="1" s="1"/>
  <c r="AL26" i="1"/>
  <c r="CH26" i="1" s="1"/>
  <c r="AI26" i="1"/>
  <c r="CE26" i="1" s="1"/>
  <c r="AH26" i="1"/>
  <c r="AF26" i="1"/>
  <c r="AA26" i="1"/>
  <c r="V26" i="1"/>
  <c r="U26" i="1"/>
  <c r="Q26" i="1"/>
  <c r="CK25" i="1"/>
  <c r="CJ25" i="1"/>
  <c r="AX25" i="1"/>
  <c r="AS25" i="1"/>
  <c r="AN25" i="1"/>
  <c r="AQ25" i="1" s="1"/>
  <c r="AL25" i="1"/>
  <c r="CH25" i="1" s="1"/>
  <c r="AI25" i="1"/>
  <c r="CE25" i="1" s="1"/>
  <c r="AH25" i="1"/>
  <c r="AF25" i="1"/>
  <c r="AA25" i="1"/>
  <c r="V25" i="1"/>
  <c r="U25" i="1"/>
  <c r="Q25" i="1"/>
  <c r="CK24" i="1"/>
  <c r="CJ24" i="1"/>
  <c r="AX24" i="1"/>
  <c r="BA24" i="1" s="1"/>
  <c r="AS24" i="1"/>
  <c r="AV24" i="1" s="1"/>
  <c r="AN24" i="1"/>
  <c r="AQ24" i="1" s="1"/>
  <c r="AL24" i="1"/>
  <c r="AI24" i="1"/>
  <c r="CE24" i="1" s="1"/>
  <c r="AH24" i="1"/>
  <c r="AF24" i="1"/>
  <c r="AA24" i="1"/>
  <c r="V24" i="1"/>
  <c r="U24" i="1"/>
  <c r="Q24" i="1"/>
  <c r="AC23" i="1"/>
  <c r="X23" i="1"/>
  <c r="S23" i="1"/>
  <c r="Q23" i="1"/>
  <c r="AC22" i="1"/>
  <c r="X22" i="1"/>
  <c r="S22" i="1"/>
  <c r="Q22" i="1"/>
  <c r="AC21" i="1"/>
  <c r="X21" i="1"/>
  <c r="S21" i="1"/>
  <c r="Q21" i="1"/>
  <c r="AC20" i="1"/>
  <c r="X20" i="1"/>
  <c r="S20" i="1"/>
  <c r="T20" i="1" s="1"/>
  <c r="Q20" i="1"/>
  <c r="BI28" i="1" l="1"/>
  <c r="BN28" i="1"/>
  <c r="BS28" i="1"/>
  <c r="AK27" i="1"/>
  <c r="AK31" i="1"/>
  <c r="CM37" i="1"/>
  <c r="CM32" i="1"/>
  <c r="CM34" i="1"/>
  <c r="CM39" i="1"/>
  <c r="CM26" i="1"/>
  <c r="CN26" i="1" s="1"/>
  <c r="CM30" i="1"/>
  <c r="AK28" i="1"/>
  <c r="AK37" i="1"/>
  <c r="CM38" i="1"/>
  <c r="CN38" i="1" s="1"/>
  <c r="AK25" i="1"/>
  <c r="CM27" i="1"/>
  <c r="CN27" i="1" s="1"/>
  <c r="AK29" i="1"/>
  <c r="AU26" i="1"/>
  <c r="AV26" i="1"/>
  <c r="AZ26" i="1"/>
  <c r="BA26" i="1"/>
  <c r="CJ28" i="1"/>
  <c r="CJ41" i="1" s="1"/>
  <c r="CJ42" i="1" s="1"/>
  <c r="AZ30" i="1"/>
  <c r="BA30" i="1"/>
  <c r="AQ41" i="1"/>
  <c r="CM25" i="1"/>
  <c r="CN25" i="1" s="1"/>
  <c r="AU27" i="1"/>
  <c r="AV27" i="1"/>
  <c r="CM29" i="1"/>
  <c r="CN29" i="1" s="1"/>
  <c r="AZ31" i="1"/>
  <c r="BA31" i="1"/>
  <c r="CM33" i="1"/>
  <c r="CN33" i="1" s="1"/>
  <c r="CM35" i="1"/>
  <c r="AZ38" i="1"/>
  <c r="BA38" i="1"/>
  <c r="BM42" i="1"/>
  <c r="BR42" i="1"/>
  <c r="BW42" i="1"/>
  <c r="CB42" i="1"/>
  <c r="BJ42" i="1"/>
  <c r="BO42" i="1"/>
  <c r="BY42" i="1"/>
  <c r="BT42" i="1"/>
  <c r="AZ39" i="1"/>
  <c r="BA39" i="1"/>
  <c r="AZ32" i="1"/>
  <c r="BA32" i="1"/>
  <c r="AK40" i="1"/>
  <c r="CG40" i="1" s="1"/>
  <c r="CD40" i="1"/>
  <c r="AU33" i="1"/>
  <c r="AV33" i="1"/>
  <c r="AU35" i="1"/>
  <c r="AV35" i="1"/>
  <c r="AZ27" i="1"/>
  <c r="BA27" i="1"/>
  <c r="AK36" i="1"/>
  <c r="CG36" i="1" s="1"/>
  <c r="CD36" i="1"/>
  <c r="AU32" i="1"/>
  <c r="AV32" i="1"/>
  <c r="AU30" i="1"/>
  <c r="AV30" i="1"/>
  <c r="AZ34" i="1"/>
  <c r="BA34" i="1"/>
  <c r="AZ37" i="1"/>
  <c r="BA37" i="1"/>
  <c r="AU25" i="1"/>
  <c r="AV25" i="1"/>
  <c r="AU29" i="1"/>
  <c r="AV29" i="1"/>
  <c r="AZ25" i="1"/>
  <c r="BA25" i="1"/>
  <c r="AK26" i="1"/>
  <c r="AZ29" i="1"/>
  <c r="BA29" i="1"/>
  <c r="AK30" i="1"/>
  <c r="AZ33" i="1"/>
  <c r="BA33" i="1"/>
  <c r="AZ35" i="1"/>
  <c r="BA35" i="1"/>
  <c r="BG41" i="1"/>
  <c r="BG42" i="1" s="1"/>
  <c r="CH24" i="1"/>
  <c r="CO36" i="1"/>
  <c r="CM24" i="1"/>
  <c r="CM31" i="1"/>
  <c r="AJ37" i="1"/>
  <c r="AJ26" i="1"/>
  <c r="AJ27" i="1"/>
  <c r="AJ30" i="1"/>
  <c r="AJ29" i="1"/>
  <c r="AJ40" i="1"/>
  <c r="CF40" i="1" s="1"/>
  <c r="CN40" i="1"/>
  <c r="AP33" i="1"/>
  <c r="BC33" i="1"/>
  <c r="AU37" i="1"/>
  <c r="BC37" i="1"/>
  <c r="CD37" i="1" s="1"/>
  <c r="AP27" i="1"/>
  <c r="BC27" i="1"/>
  <c r="CD27" i="1" s="1"/>
  <c r="AP29" i="1"/>
  <c r="BC29" i="1"/>
  <c r="CD29" i="1" s="1"/>
  <c r="AU39" i="1"/>
  <c r="BC39" i="1"/>
  <c r="BC24" i="1"/>
  <c r="CD24" i="1" s="1"/>
  <c r="AN41" i="1"/>
  <c r="AP41" i="1" s="1"/>
  <c r="AP26" i="1"/>
  <c r="BC26" i="1"/>
  <c r="CD26" i="1" s="1"/>
  <c r="AP30" i="1"/>
  <c r="BC30" i="1"/>
  <c r="CD30" i="1" s="1"/>
  <c r="X41" i="1"/>
  <c r="X42" i="1" s="1"/>
  <c r="BD42" i="1"/>
  <c r="AP28" i="1"/>
  <c r="AU31" i="1"/>
  <c r="BC31" i="1"/>
  <c r="CD31" i="1" s="1"/>
  <c r="AC41" i="1"/>
  <c r="AC42" i="1" s="1"/>
  <c r="AP35" i="1"/>
  <c r="BC35" i="1"/>
  <c r="AU38" i="1"/>
  <c r="BC38" i="1"/>
  <c r="AP32" i="1"/>
  <c r="BC32" i="1"/>
  <c r="AP25" i="1"/>
  <c r="BC25" i="1"/>
  <c r="CD25" i="1" s="1"/>
  <c r="AP34" i="1"/>
  <c r="BC34" i="1"/>
  <c r="BB42" i="1"/>
  <c r="AR42" i="1"/>
  <c r="AT42" i="1"/>
  <c r="AW42" i="1"/>
  <c r="AO42" i="1"/>
  <c r="AY42" i="1"/>
  <c r="Y22" i="1"/>
  <c r="Z22" i="1" s="1"/>
  <c r="AU34" i="1"/>
  <c r="AP24" i="1"/>
  <c r="U38" i="1"/>
  <c r="AA32" i="1"/>
  <c r="Z32" i="1"/>
  <c r="AF33" i="1"/>
  <c r="AE33" i="1"/>
  <c r="AF38" i="1"/>
  <c r="AE38" i="1"/>
  <c r="AU24" i="1"/>
  <c r="AA34" i="1"/>
  <c r="Z34" i="1"/>
  <c r="Y23" i="1"/>
  <c r="Z23" i="1" s="1"/>
  <c r="AF32" i="1"/>
  <c r="AE32" i="1"/>
  <c r="AD22" i="1"/>
  <c r="AG22" i="1" s="1"/>
  <c r="AD23" i="1"/>
  <c r="AE23" i="1" s="1"/>
  <c r="AJ31" i="1"/>
  <c r="AJ36" i="1"/>
  <c r="AZ24" i="1"/>
  <c r="AJ24" i="1"/>
  <c r="AJ25" i="1"/>
  <c r="AJ28" i="1"/>
  <c r="AX28" i="1"/>
  <c r="AH22" i="1"/>
  <c r="CN22" i="1" s="1"/>
  <c r="V33" i="1"/>
  <c r="AA33" i="1"/>
  <c r="R35" i="1"/>
  <c r="R23" i="1"/>
  <c r="AH33" i="1"/>
  <c r="AK33" i="1" s="1"/>
  <c r="AF35" i="1"/>
  <c r="T22" i="1"/>
  <c r="W22" i="1" s="1"/>
  <c r="AD21" i="1"/>
  <c r="AG21" i="1" s="1"/>
  <c r="R37" i="1"/>
  <c r="R27" i="1"/>
  <c r="AF34" i="1"/>
  <c r="R39" i="1"/>
  <c r="AF39" i="1"/>
  <c r="CL41" i="1"/>
  <c r="CL42" i="1" s="1"/>
  <c r="Q40" i="1"/>
  <c r="Q41" i="1" s="1"/>
  <c r="R24" i="1"/>
  <c r="R29" i="1"/>
  <c r="R30" i="1"/>
  <c r="AH32" i="1"/>
  <c r="AK32" i="1" s="1"/>
  <c r="R38" i="1"/>
  <c r="AP41" i="2"/>
  <c r="AB20" i="2"/>
  <c r="AA20" i="2"/>
  <c r="R22" i="2"/>
  <c r="Z20" i="2"/>
  <c r="V21" i="2"/>
  <c r="AD22" i="2"/>
  <c r="AG22" i="2" s="1"/>
  <c r="Z23" i="2"/>
  <c r="AO24" i="2"/>
  <c r="AK24" i="2"/>
  <c r="AJ24" i="2"/>
  <c r="R27" i="2"/>
  <c r="AH32" i="2"/>
  <c r="AF20" i="2"/>
  <c r="AV41" i="2"/>
  <c r="AO27" i="2"/>
  <c r="AZ27" i="2" s="1"/>
  <c r="R29" i="2"/>
  <c r="R31" i="2"/>
  <c r="Y21" i="2"/>
  <c r="AB21" i="2" s="1"/>
  <c r="AI22" i="2"/>
  <c r="W22" i="2"/>
  <c r="AL22" i="2" s="1"/>
  <c r="AW41" i="2"/>
  <c r="AO33" i="2"/>
  <c r="AK33" i="2"/>
  <c r="AJ33" i="2"/>
  <c r="AZ37" i="2"/>
  <c r="AH38" i="2"/>
  <c r="R38" i="2"/>
  <c r="AA38" i="2"/>
  <c r="Z38" i="2"/>
  <c r="Q41" i="2"/>
  <c r="AO20" i="2"/>
  <c r="U22" i="2"/>
  <c r="AF23" i="2"/>
  <c r="AN41" i="2"/>
  <c r="AN42" i="2" s="1"/>
  <c r="AO25" i="2"/>
  <c r="AZ25" i="2" s="1"/>
  <c r="AK25" i="2"/>
  <c r="AJ25" i="2"/>
  <c r="AZ31" i="2"/>
  <c r="V20" i="2"/>
  <c r="AT24" i="2"/>
  <c r="AT26" i="2"/>
  <c r="AZ26" i="2" s="1"/>
  <c r="R26" i="2"/>
  <c r="AE32" i="2"/>
  <c r="AY35" i="2"/>
  <c r="AY28" i="2"/>
  <c r="AH23" i="2"/>
  <c r="R23" i="2"/>
  <c r="V23" i="2"/>
  <c r="U23" i="2"/>
  <c r="AY32" i="2"/>
  <c r="R33" i="2"/>
  <c r="AT33" i="2"/>
  <c r="V35" i="2"/>
  <c r="AH35" i="2"/>
  <c r="U35" i="2"/>
  <c r="AT37" i="2"/>
  <c r="R37" i="2"/>
  <c r="AT25" i="2"/>
  <c r="R25" i="2"/>
  <c r="AZ30" i="2"/>
  <c r="R32" i="2"/>
  <c r="AO28" i="2"/>
  <c r="AW28" i="2"/>
  <c r="U39" i="2"/>
  <c r="AH39" i="2"/>
  <c r="S41" i="2"/>
  <c r="T20" i="2"/>
  <c r="R21" i="2"/>
  <c r="AH21" i="2"/>
  <c r="AD23" i="2"/>
  <c r="AP28" i="2"/>
  <c r="AO29" i="2"/>
  <c r="AZ29" i="2" s="1"/>
  <c r="U32" i="2"/>
  <c r="Z33" i="2"/>
  <c r="R34" i="2"/>
  <c r="AQ28" i="2"/>
  <c r="AQ41" i="2" s="1"/>
  <c r="AD20" i="2"/>
  <c r="T21" i="2"/>
  <c r="Z22" i="2"/>
  <c r="AH22" i="2"/>
  <c r="AR28" i="2"/>
  <c r="AR41" i="2" s="1"/>
  <c r="U34" i="2"/>
  <c r="AH34" i="2"/>
  <c r="Z35" i="2"/>
  <c r="AK37" i="2"/>
  <c r="Z39" i="2"/>
  <c r="AU41" i="2"/>
  <c r="AC41" i="2"/>
  <c r="AE20" i="2"/>
  <c r="U21" i="2"/>
  <c r="AJ28" i="2"/>
  <c r="AJ36" i="2"/>
  <c r="AJ40" i="2"/>
  <c r="AA22" i="2"/>
  <c r="Y23" i="2"/>
  <c r="AD20" i="1"/>
  <c r="AK24" i="1"/>
  <c r="W20" i="1"/>
  <c r="V20" i="1"/>
  <c r="U20" i="1"/>
  <c r="Y21" i="1"/>
  <c r="AB21" i="1" s="1"/>
  <c r="V34" i="1"/>
  <c r="AH34" i="1"/>
  <c r="AK34" i="1" s="1"/>
  <c r="U34" i="1"/>
  <c r="R34" i="1"/>
  <c r="AS28" i="1"/>
  <c r="CK28" i="1"/>
  <c r="CK41" i="1" s="1"/>
  <c r="CK42" i="1" s="1"/>
  <c r="R33" i="1"/>
  <c r="Y20" i="1"/>
  <c r="AB22" i="1"/>
  <c r="R26" i="1"/>
  <c r="R25" i="1"/>
  <c r="R32" i="1"/>
  <c r="AA39" i="1"/>
  <c r="AH23" i="1"/>
  <c r="CN23" i="1" s="1"/>
  <c r="R31" i="1"/>
  <c r="V35" i="1"/>
  <c r="AH35" i="1"/>
  <c r="AK35" i="1" s="1"/>
  <c r="U35" i="1"/>
  <c r="T21" i="1"/>
  <c r="U21" i="1" s="1"/>
  <c r="AH21" i="1"/>
  <c r="CN21" i="1" s="1"/>
  <c r="R21" i="1"/>
  <c r="R20" i="1"/>
  <c r="T23" i="1"/>
  <c r="U23" i="1" s="1"/>
  <c r="AA35" i="1"/>
  <c r="AH20" i="1"/>
  <c r="CN20" i="1" s="1"/>
  <c r="AH38" i="1"/>
  <c r="AK38" i="1" s="1"/>
  <c r="AA38" i="1"/>
  <c r="U39" i="1"/>
  <c r="AH39" i="1"/>
  <c r="AK39" i="1" s="1"/>
  <c r="S41" i="1"/>
  <c r="S42" i="1" s="1"/>
  <c r="U32" i="1"/>
  <c r="R22" i="1"/>
  <c r="CN31" i="1" l="1"/>
  <c r="CO31" i="1" s="1"/>
  <c r="CN34" i="1"/>
  <c r="CO34" i="1" s="1"/>
  <c r="CN37" i="1"/>
  <c r="AA22" i="1"/>
  <c r="CN24" i="1"/>
  <c r="CO24" i="1" s="1"/>
  <c r="CN30" i="1"/>
  <c r="CO30" i="1" s="1"/>
  <c r="CN32" i="1"/>
  <c r="CO32" i="1" s="1"/>
  <c r="CN35" i="1"/>
  <c r="CO35" i="1" s="1"/>
  <c r="CN39" i="1"/>
  <c r="CO39" i="1" s="1"/>
  <c r="CD33" i="1"/>
  <c r="CO37" i="1"/>
  <c r="AI22" i="1"/>
  <c r="CE22" i="1" s="1"/>
  <c r="CO29" i="1"/>
  <c r="AG23" i="1"/>
  <c r="CM28" i="1"/>
  <c r="CO25" i="1"/>
  <c r="BL28" i="1"/>
  <c r="BL41" i="1" s="1"/>
  <c r="BK28" i="1"/>
  <c r="BX28" i="1"/>
  <c r="BI41" i="1"/>
  <c r="CD23" i="1"/>
  <c r="CD21" i="1"/>
  <c r="CD32" i="1"/>
  <c r="CD20" i="1"/>
  <c r="AU28" i="1"/>
  <c r="AV28" i="1"/>
  <c r="AV41" i="1" s="1"/>
  <c r="CD22" i="1"/>
  <c r="AZ28" i="1"/>
  <c r="BA28" i="1"/>
  <c r="BA41" i="1" s="1"/>
  <c r="CD38" i="1"/>
  <c r="CD39" i="1"/>
  <c r="CO27" i="1"/>
  <c r="CD34" i="1"/>
  <c r="CD35" i="1"/>
  <c r="CO26" i="1"/>
  <c r="BP28" i="1"/>
  <c r="BQ28" i="1"/>
  <c r="BQ41" i="1" s="1"/>
  <c r="BN41" i="1"/>
  <c r="BU28" i="1"/>
  <c r="BV28" i="1"/>
  <c r="BV41" i="1" s="1"/>
  <c r="BS41" i="1"/>
  <c r="AF22" i="1"/>
  <c r="CO22" i="1"/>
  <c r="CO38" i="1"/>
  <c r="CO23" i="1"/>
  <c r="CO20" i="1"/>
  <c r="CO21" i="1"/>
  <c r="CO33" i="1"/>
  <c r="CP40" i="1"/>
  <c r="CO40" i="1"/>
  <c r="AB23" i="1"/>
  <c r="AX41" i="1"/>
  <c r="AX42" i="1" s="1"/>
  <c r="BA42" i="1" s="1"/>
  <c r="AH41" i="1"/>
  <c r="BE35" i="1"/>
  <c r="BF35" i="1"/>
  <c r="CG35" i="1" s="1"/>
  <c r="Z20" i="1"/>
  <c r="Y41" i="1"/>
  <c r="AN42" i="1"/>
  <c r="AQ42" i="1" s="1"/>
  <c r="BE32" i="1"/>
  <c r="BF32" i="1"/>
  <c r="CG32" i="1" s="1"/>
  <c r="BF31" i="1"/>
  <c r="CG31" i="1" s="1"/>
  <c r="BE31" i="1"/>
  <c r="BE29" i="1"/>
  <c r="BF29" i="1"/>
  <c r="CG29" i="1" s="1"/>
  <c r="AS41" i="1"/>
  <c r="BF38" i="1"/>
  <c r="CG38" i="1" s="1"/>
  <c r="BE38" i="1"/>
  <c r="BC28" i="1"/>
  <c r="BF26" i="1"/>
  <c r="CG26" i="1" s="1"/>
  <c r="BE26" i="1"/>
  <c r="BE27" i="1"/>
  <c r="BF27" i="1"/>
  <c r="CG27" i="1" s="1"/>
  <c r="AF23" i="1"/>
  <c r="AD41" i="1"/>
  <c r="BF24" i="1"/>
  <c r="CG24" i="1" s="1"/>
  <c r="BE24" i="1"/>
  <c r="BE37" i="1"/>
  <c r="BF37" i="1"/>
  <c r="CG37" i="1" s="1"/>
  <c r="BF25" i="1"/>
  <c r="CG25" i="1" s="1"/>
  <c r="BE25" i="1"/>
  <c r="BF39" i="1"/>
  <c r="BE39" i="1"/>
  <c r="BF33" i="1"/>
  <c r="CG33" i="1" s="1"/>
  <c r="BE33" i="1"/>
  <c r="BF34" i="1"/>
  <c r="CG34" i="1" s="1"/>
  <c r="BE34" i="1"/>
  <c r="Z21" i="1"/>
  <c r="BF30" i="1"/>
  <c r="CG30" i="1" s="1"/>
  <c r="BE30" i="1"/>
  <c r="V22" i="1"/>
  <c r="T41" i="1"/>
  <c r="T42" i="1" s="1"/>
  <c r="V42" i="1" s="1"/>
  <c r="AE22" i="1"/>
  <c r="AA23" i="1"/>
  <c r="AA20" i="1"/>
  <c r="AE21" i="1"/>
  <c r="AE20" i="1"/>
  <c r="AJ39" i="1"/>
  <c r="AJ33" i="1"/>
  <c r="AJ38" i="1"/>
  <c r="AJ35" i="1"/>
  <c r="AJ34" i="1"/>
  <c r="AJ32" i="1"/>
  <c r="U22" i="1"/>
  <c r="R28" i="1"/>
  <c r="V21" i="1"/>
  <c r="V23" i="1"/>
  <c r="AA21" i="1"/>
  <c r="AF21" i="1"/>
  <c r="AQ42" i="2"/>
  <c r="AR42" i="2"/>
  <c r="AJ35" i="2"/>
  <c r="AK35" i="2"/>
  <c r="AO35" i="2"/>
  <c r="AZ35" i="2" s="1"/>
  <c r="AO38" i="2"/>
  <c r="AZ38" i="2" s="1"/>
  <c r="AJ38" i="2"/>
  <c r="AK38" i="2"/>
  <c r="Z21" i="2"/>
  <c r="AI23" i="2"/>
  <c r="AB23" i="2"/>
  <c r="AL23" i="2" s="1"/>
  <c r="AA23" i="2"/>
  <c r="AY41" i="2"/>
  <c r="AU42" i="2"/>
  <c r="AT28" i="2"/>
  <c r="R28" i="2"/>
  <c r="AA21" i="2"/>
  <c r="AE22" i="2"/>
  <c r="V41" i="2"/>
  <c r="AJ22" i="2"/>
  <c r="AO22" i="2"/>
  <c r="AZ22" i="2" s="1"/>
  <c r="AK22" i="2"/>
  <c r="AI21" i="2"/>
  <c r="AJ21" i="2" s="1"/>
  <c r="W21" i="2"/>
  <c r="AL21" i="2" s="1"/>
  <c r="AZ20" i="2"/>
  <c r="AF22" i="2"/>
  <c r="AH41" i="2"/>
  <c r="AT41" i="2"/>
  <c r="AP42" i="2"/>
  <c r="AO39" i="2"/>
  <c r="AZ39" i="2" s="1"/>
  <c r="AJ39" i="2"/>
  <c r="AK39" i="2"/>
  <c r="AK32" i="2"/>
  <c r="AJ32" i="2"/>
  <c r="AO32" i="2"/>
  <c r="AZ32" i="2" s="1"/>
  <c r="AE23" i="2"/>
  <c r="AG23" i="2"/>
  <c r="AZ28" i="2"/>
  <c r="AD41" i="2"/>
  <c r="AG20" i="2"/>
  <c r="AG41" i="2" s="1"/>
  <c r="AK21" i="2"/>
  <c r="AO21" i="2"/>
  <c r="AZ21" i="2" s="1"/>
  <c r="Y41" i="2"/>
  <c r="AZ33" i="2"/>
  <c r="AZ24" i="2"/>
  <c r="AW42" i="2"/>
  <c r="AJ34" i="2"/>
  <c r="AO34" i="2"/>
  <c r="AZ34" i="2" s="1"/>
  <c r="AK34" i="2"/>
  <c r="W20" i="2"/>
  <c r="U20" i="2"/>
  <c r="T41" i="2"/>
  <c r="AI20" i="2"/>
  <c r="AO23" i="2"/>
  <c r="AZ23" i="2" s="1"/>
  <c r="AK23" i="2"/>
  <c r="AJ23" i="2"/>
  <c r="AV42" i="2"/>
  <c r="AG20" i="1"/>
  <c r="AI21" i="1"/>
  <c r="CE21" i="1" s="1"/>
  <c r="W21" i="1"/>
  <c r="AL21" i="1" s="1"/>
  <c r="CH21" i="1" s="1"/>
  <c r="AB20" i="1"/>
  <c r="AL22" i="1"/>
  <c r="CH22" i="1" s="1"/>
  <c r="CM41" i="1"/>
  <c r="W23" i="1"/>
  <c r="AI23" i="1"/>
  <c r="CE23" i="1" s="1"/>
  <c r="AF20" i="1"/>
  <c r="AI20" i="1"/>
  <c r="CE20" i="1" s="1"/>
  <c r="CN28" i="1" l="1"/>
  <c r="CO28" i="1" s="1"/>
  <c r="AG41" i="1"/>
  <c r="AG42" i="1" s="1"/>
  <c r="AK22" i="1"/>
  <c r="CG22" i="1" s="1"/>
  <c r="AJ22" i="1"/>
  <c r="AL23" i="1"/>
  <c r="CH23" i="1" s="1"/>
  <c r="CM42" i="1"/>
  <c r="AK20" i="1"/>
  <c r="CG20" i="1" s="1"/>
  <c r="BK41" i="1"/>
  <c r="BI42" i="1"/>
  <c r="BL42" i="1" s="1"/>
  <c r="CA28" i="1"/>
  <c r="CA41" i="1" s="1"/>
  <c r="BX41" i="1"/>
  <c r="BZ28" i="1"/>
  <c r="BS42" i="1"/>
  <c r="BV42" i="1" s="1"/>
  <c r="BU41" i="1"/>
  <c r="AK23" i="1"/>
  <c r="CG23" i="1" s="1"/>
  <c r="BN42" i="1"/>
  <c r="BQ42" i="1" s="1"/>
  <c r="BP41" i="1"/>
  <c r="BC41" i="1"/>
  <c r="AN43" i="1" s="1"/>
  <c r="CD28" i="1"/>
  <c r="AB41" i="1"/>
  <c r="AB42" i="1" s="1"/>
  <c r="AK21" i="1"/>
  <c r="CG21" i="1" s="1"/>
  <c r="CE41" i="1"/>
  <c r="CF41" i="1" s="1"/>
  <c r="AZ41" i="1"/>
  <c r="CD41" i="1"/>
  <c r="CD42" i="1" s="1"/>
  <c r="AH42" i="1"/>
  <c r="S43" i="1"/>
  <c r="AE41" i="1"/>
  <c r="AD42" i="1"/>
  <c r="AF42" i="1" s="1"/>
  <c r="AF41" i="1"/>
  <c r="AA41" i="1"/>
  <c r="AU41" i="1"/>
  <c r="AS42" i="1"/>
  <c r="AV42" i="1" s="1"/>
  <c r="Z41" i="1"/>
  <c r="Y42" i="1"/>
  <c r="AA42" i="1" s="1"/>
  <c r="BF28" i="1"/>
  <c r="BE28" i="1"/>
  <c r="AI41" i="1"/>
  <c r="AJ21" i="1"/>
  <c r="V41" i="1"/>
  <c r="AJ20" i="1"/>
  <c r="AJ23" i="1"/>
  <c r="AE41" i="2"/>
  <c r="AF41" i="2" s="1"/>
  <c r="AD42" i="2"/>
  <c r="AJ20" i="2"/>
  <c r="AK20" i="2"/>
  <c r="AO41" i="2"/>
  <c r="T42" i="2"/>
  <c r="U41" i="2"/>
  <c r="AI41" i="2"/>
  <c r="AI42" i="2" s="1"/>
  <c r="Z41" i="2"/>
  <c r="AA41" i="2" s="1"/>
  <c r="AB41" i="2"/>
  <c r="AB42" i="2" s="1"/>
  <c r="W41" i="2"/>
  <c r="AL20" i="2"/>
  <c r="AP43" i="2"/>
  <c r="AS42" i="2"/>
  <c r="AT42" i="2" s="1"/>
  <c r="AH42" i="2"/>
  <c r="AJ41" i="2"/>
  <c r="AU43" i="2"/>
  <c r="AZ41" i="2"/>
  <c r="AX42" i="2"/>
  <c r="AY42" i="2" s="1"/>
  <c r="AG42" i="2"/>
  <c r="U41" i="1"/>
  <c r="AL20" i="1"/>
  <c r="W41" i="1"/>
  <c r="W42" i="1" s="1"/>
  <c r="BF41" i="1" l="1"/>
  <c r="CG28" i="1"/>
  <c r="CG41" i="1" s="1"/>
  <c r="BX42" i="1"/>
  <c r="CA42" i="1" s="1"/>
  <c r="BZ41" i="1"/>
  <c r="BE41" i="1"/>
  <c r="BC42" i="1"/>
  <c r="BF42" i="1" s="1"/>
  <c r="AL41" i="1"/>
  <c r="AL42" i="1" s="1"/>
  <c r="CH20" i="1"/>
  <c r="CH41" i="1" s="1"/>
  <c r="CH42" i="1" s="1"/>
  <c r="CN41" i="1"/>
  <c r="CN42" i="1" s="1"/>
  <c r="CE42" i="1"/>
  <c r="CG42" i="1" s="1"/>
  <c r="AK41" i="1"/>
  <c r="AJ41" i="1"/>
  <c r="AI42" i="1"/>
  <c r="AK42" i="1" s="1"/>
  <c r="W42" i="2"/>
  <c r="AL41" i="2"/>
  <c r="AL42" i="2" s="1"/>
  <c r="S43" i="2"/>
  <c r="AO42" i="2"/>
  <c r="X42" i="2"/>
  <c r="S42" i="2"/>
  <c r="AC42" i="2"/>
  <c r="AK41" i="2"/>
  <c r="Y42" i="2"/>
</calcChain>
</file>

<file path=xl/comments1.xml><?xml version="1.0" encoding="utf-8"?>
<comments xmlns="http://schemas.openxmlformats.org/spreadsheetml/2006/main">
  <authors>
    <author>Gis</author>
  </authors>
  <commentList>
    <comment ref="I39" authorId="0">
      <text>
        <r>
          <rPr>
            <b/>
            <sz val="9"/>
            <color indexed="81"/>
            <rFont val="Tahoma"/>
            <family val="2"/>
          </rPr>
          <t>Gis:</t>
        </r>
        <r>
          <rPr>
            <sz val="9"/>
            <color indexed="81"/>
            <rFont val="Tahoma"/>
            <family val="2"/>
          </rPr>
          <t xml:space="preserve">
Podemos precisar cuantos</t>
        </r>
      </text>
    </comment>
  </commentList>
</comments>
</file>

<file path=xl/comments2.xml><?xml version="1.0" encoding="utf-8"?>
<comments xmlns="http://schemas.openxmlformats.org/spreadsheetml/2006/main">
  <authors>
    <author>I</author>
    <author>Gis</author>
  </authors>
  <commentList>
    <comment ref="BJ24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50004.28de|</t>
        </r>
      </text>
    </comment>
    <comment ref="BJ25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50004.28 de mantenimiento vial en la zona 2
</t>
        </r>
      </text>
    </comment>
    <comment ref="BO25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94693.49 de mantenimiento vial zona 2
</t>
        </r>
      </text>
    </comment>
    <comment ref="BT25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184697.77 de mantenimiento vial
</t>
        </r>
      </text>
    </comment>
    <comment ref="BT27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117238 de mantenimiento vial de zona 4
</t>
        </r>
      </text>
    </comment>
    <comment ref="BJ37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de gasto de administracion central ( mejoramiento de vias</t>
        </r>
      </text>
    </comment>
    <comment ref="BO37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de administracion central zona 2 en mejoramiento de vias</t>
        </r>
      </text>
    </comment>
    <comment ref="BT37" authorId="0">
      <text>
        <r>
          <rPr>
            <b/>
            <sz val="9"/>
            <color indexed="81"/>
            <rFont val="Tahoma"/>
            <charset val="1"/>
          </rPr>
          <t>I:de zona 2  gasto de administracion central en mejoramiento de vias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J38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DE LA ADMINISTRACIO</t>
        </r>
      </text>
    </comment>
    <comment ref="I39" authorId="1">
      <text>
        <r>
          <rPr>
            <b/>
            <sz val="9"/>
            <color indexed="81"/>
            <rFont val="Tahoma"/>
            <family val="2"/>
          </rPr>
          <t>Gis:</t>
        </r>
        <r>
          <rPr>
            <sz val="9"/>
            <color indexed="81"/>
            <rFont val="Tahoma"/>
            <family val="2"/>
          </rPr>
          <t xml:space="preserve">
Podemos precisar cuantos</t>
        </r>
      </text>
    </comment>
  </commentList>
</comments>
</file>

<file path=xl/comments3.xml><?xml version="1.0" encoding="utf-8"?>
<comments xmlns="http://schemas.openxmlformats.org/spreadsheetml/2006/main">
  <authors>
    <author>I</author>
    <author>Gis</author>
  </authors>
  <commentList>
    <comment ref="BJ24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50004.28de|</t>
        </r>
      </text>
    </comment>
    <comment ref="BJ25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50004.28 de mantenimiento vial en la zona 2
</t>
        </r>
      </text>
    </comment>
    <comment ref="BO25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94693.49 de mantenimiento vial zona 2
</t>
        </r>
      </text>
    </comment>
    <comment ref="BT25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184697.77 de mantenimiento vial
</t>
        </r>
      </text>
    </comment>
    <comment ref="BT27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mas 117238 de mantenimiento vial de zona 4
</t>
        </r>
      </text>
    </comment>
    <comment ref="BJ37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de gasto de administracion central ( mejoramiento de vias</t>
        </r>
      </text>
    </comment>
    <comment ref="BO37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de administracion central zona 2 en mejoramiento de vias</t>
        </r>
      </text>
    </comment>
    <comment ref="BT37" authorId="0">
      <text>
        <r>
          <rPr>
            <b/>
            <sz val="9"/>
            <color indexed="81"/>
            <rFont val="Tahoma"/>
            <charset val="1"/>
          </rPr>
          <t>I:de zona 2  gasto de administracion central en mejoramiento de vias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J38" authorId="0">
      <text>
        <r>
          <rPr>
            <b/>
            <sz val="9"/>
            <color indexed="81"/>
            <rFont val="Tahoma"/>
            <charset val="1"/>
          </rPr>
          <t>I:</t>
        </r>
        <r>
          <rPr>
            <sz val="9"/>
            <color indexed="81"/>
            <rFont val="Tahoma"/>
            <charset val="1"/>
          </rPr>
          <t xml:space="preserve">
DE LA ADMINISTRACIO</t>
        </r>
      </text>
    </comment>
    <comment ref="I39" authorId="1">
      <text>
        <r>
          <rPr>
            <b/>
            <sz val="9"/>
            <color indexed="81"/>
            <rFont val="Tahoma"/>
            <family val="2"/>
          </rPr>
          <t>Gis:</t>
        </r>
        <r>
          <rPr>
            <sz val="9"/>
            <color indexed="81"/>
            <rFont val="Tahoma"/>
            <family val="2"/>
          </rPr>
          <t xml:space="preserve">
Podemos precisar cuantos</t>
        </r>
      </text>
    </comment>
  </commentList>
</comments>
</file>

<file path=xl/sharedStrings.xml><?xml version="1.0" encoding="utf-8"?>
<sst xmlns="http://schemas.openxmlformats.org/spreadsheetml/2006/main" count="1620" uniqueCount="285">
  <si>
    <t>GOBIERNO PROVINCIAL DE LOJA</t>
  </si>
  <si>
    <t>COORDINACIÓN DE GOBERNABILIDAD, PLANIFICACIÓN Y DESARROLLO TERRITORIAL</t>
  </si>
  <si>
    <t>PLAN OPERATIVO ANUAL POR PROYECTOS (POA)</t>
  </si>
  <si>
    <r>
      <t xml:space="preserve">Año Fiscal </t>
    </r>
    <r>
      <rPr>
        <b/>
        <sz val="20"/>
        <color indexed="10"/>
        <rFont val="Calibri"/>
        <family val="2"/>
      </rPr>
      <t>2013</t>
    </r>
  </si>
  <si>
    <t>DATOS DE LA INSTITUCIÓN</t>
  </si>
  <si>
    <t>INSTITUCIÓN:</t>
  </si>
  <si>
    <t>COORDINACIÓN,DIRECCIÓN Y EMPRESA PÚBLICA:</t>
  </si>
  <si>
    <t>EMPRESA PÚBLICA VIALSUR</t>
  </si>
  <si>
    <t>GERENTE:</t>
  </si>
  <si>
    <t>ING. JIMMY RIOFRIO</t>
  </si>
  <si>
    <t>VISIÓN:</t>
  </si>
  <si>
    <t>MISIÓN:</t>
  </si>
  <si>
    <t>RESPONSABLE:</t>
  </si>
  <si>
    <t>ING. JORGE ORDOÑEZ</t>
  </si>
  <si>
    <t xml:space="preserve">FECHA DE ELABORACIÓN: </t>
  </si>
  <si>
    <t>17 DE SEPTIEMBRE 2012</t>
  </si>
  <si>
    <t>DETALLE DEL PLAN ANUAL POR PROYECTOS</t>
  </si>
  <si>
    <t>PLANEACIÓN</t>
  </si>
  <si>
    <t>PRESUPUESTO</t>
  </si>
  <si>
    <t>CRONOGRAMA MENSUAL Y CUATRIMESTRAL DE INVERSIÓN PRESUPUESTARIA</t>
  </si>
  <si>
    <t>LOCALIZACIÓN TERRITORIAL</t>
  </si>
  <si>
    <t>UBICACIÓN GEOGRÁFICA</t>
  </si>
  <si>
    <t>RELACIÓN CON EL PLAN NACIONAL PARA EL BUEN VIVIR</t>
  </si>
  <si>
    <t>RELACIÓN CON LA AGENDA ZONAL</t>
  </si>
  <si>
    <t>RELACIÓN CON EL PDOT</t>
  </si>
  <si>
    <t>COMPETENCIA</t>
  </si>
  <si>
    <t>OBSERVACIONES</t>
  </si>
  <si>
    <t>CÓDIGO</t>
  </si>
  <si>
    <t>N° PARTIDA PRESUPUESTARIA</t>
  </si>
  <si>
    <t>PROGRAMA</t>
  </si>
  <si>
    <t>SUBPROGRAMA</t>
  </si>
  <si>
    <t>PROYECTO</t>
  </si>
  <si>
    <t>OBJETIVO DEL PROYECTO</t>
  </si>
  <si>
    <t>ACTIVIDAD</t>
  </si>
  <si>
    <t>INDICADOR
PROYECTO</t>
  </si>
  <si>
    <t>META</t>
  </si>
  <si>
    <t>TIEMPO
(META)</t>
  </si>
  <si>
    <t>PRIORIDAD</t>
  </si>
  <si>
    <t>RESPONSABLE DE LA EJECUCIÓN</t>
  </si>
  <si>
    <t>APORTES</t>
  </si>
  <si>
    <t>TOTAL</t>
  </si>
  <si>
    <t>SEGUNDO CUATRIMESTRE</t>
  </si>
  <si>
    <t>TERCER CUATRIMESTRE</t>
  </si>
  <si>
    <t>ZONA
1</t>
  </si>
  <si>
    <t>ZONA
2</t>
  </si>
  <si>
    <t>ZONA
3</t>
  </si>
  <si>
    <t>ZONA
4</t>
  </si>
  <si>
    <t>CANTÓN
1</t>
  </si>
  <si>
    <t>CANTÓN
2</t>
  </si>
  <si>
    <t>CANTÓN
3</t>
  </si>
  <si>
    <t>CANTÓN
4</t>
  </si>
  <si>
    <t>CANTÓN
5</t>
  </si>
  <si>
    <t>PARROQUIA</t>
  </si>
  <si>
    <t>BARRIO
LOCALIDAD</t>
  </si>
  <si>
    <t>X</t>
  </si>
  <si>
    <t>Y</t>
  </si>
  <si>
    <t>PUNTO</t>
  </si>
  <si>
    <t>TRAMO</t>
  </si>
  <si>
    <t>ÁREA</t>
  </si>
  <si>
    <t>ENERO</t>
  </si>
  <si>
    <t>FEBRERO</t>
  </si>
  <si>
    <t>MARZO</t>
  </si>
  <si>
    <t>SUBTOTAL PRIMER TRIMESTRE</t>
  </si>
  <si>
    <t>GPL</t>
  </si>
  <si>
    <t>GPL-GESTIÓN
(Excedentes)</t>
  </si>
  <si>
    <t>INSTITU-CIONES</t>
  </si>
  <si>
    <t>OTROS</t>
  </si>
  <si>
    <t>PLANIF</t>
  </si>
  <si>
    <t>GASTADO</t>
  </si>
  <si>
    <t>% INVERSIÓN</t>
  </si>
  <si>
    <t>DIFER</t>
  </si>
  <si>
    <t>COMPRO</t>
  </si>
  <si>
    <t>ANTICIPOS CONCEDIDOS</t>
  </si>
  <si>
    <t>ABR</t>
  </si>
  <si>
    <t>SUBTOTAL</t>
  </si>
  <si>
    <t>MAY</t>
  </si>
  <si>
    <t>JUN</t>
  </si>
  <si>
    <t>JUL</t>
  </si>
  <si>
    <t>AGO</t>
  </si>
  <si>
    <t>SEP</t>
  </si>
  <si>
    <t>OCT</t>
  </si>
  <si>
    <t>NOV</t>
  </si>
  <si>
    <t>DIC</t>
  </si>
  <si>
    <t>MEZ1</t>
  </si>
  <si>
    <t>Mantenimiento vial (emergencia)</t>
  </si>
  <si>
    <t>Mantenimiento de vias por administracion directa o con alquiler de maquinaria para afrontar la estación invernal</t>
  </si>
  <si>
    <t>Mantenimiento de vías emergentes en la zona 1: Gonzanamá, Calvas, Quilanga, Espíndola y Sozoranga</t>
  </si>
  <si>
    <t>Mantener en buen estado la vialidad estrategica provincial para afrontar la estación invernal</t>
  </si>
  <si>
    <t>Limpieza de derrumbes,
limpieza de alcantarillas,
roza a mano</t>
  </si>
  <si>
    <t>En el 2013 se contará con 50 km de vías mantenidas en la Zona 1</t>
  </si>
  <si>
    <t>Mantenimiento de 50 km de vías</t>
  </si>
  <si>
    <t>Alta</t>
  </si>
  <si>
    <t>VIALSUR</t>
  </si>
  <si>
    <t>Gonzanamá</t>
  </si>
  <si>
    <t>Calvas</t>
  </si>
  <si>
    <t>Quilanga</t>
  </si>
  <si>
    <t>Espíndola</t>
  </si>
  <si>
    <t>Sozoranga</t>
  </si>
  <si>
    <t>Objetivo 1: Auspiciar la igualdad, cohesión e integración social y territorial en la diversidad. 
(Pol.1.1, a)</t>
  </si>
  <si>
    <t>EAZ-01
EAZ-03</t>
  </si>
  <si>
    <t>OSMEC-01
OSMEC-02</t>
  </si>
  <si>
    <t>CE-02</t>
  </si>
  <si>
    <t>MEZ2</t>
  </si>
  <si>
    <t>Mantenimiento de vías emergentes en la zona 2: Zapotillo, Celica, Pindal, Macará y Puyango</t>
  </si>
  <si>
    <t>En el 2013 se contará con 50 km de vías mantenidas en la Zona 2</t>
  </si>
  <si>
    <t>Zapotillo</t>
  </si>
  <si>
    <t>Celica</t>
  </si>
  <si>
    <t>Pindal</t>
  </si>
  <si>
    <t>Macará</t>
  </si>
  <si>
    <t>Puyango</t>
  </si>
  <si>
    <t>MEZ3</t>
  </si>
  <si>
    <t>Mantenimiento de vías emergentes en la zona 3: Catamayo, Olmedo, Chaguarpamba y Paltas</t>
  </si>
  <si>
    <t>En el 2013 se contará con 50km de vías mantenidas en la Zona 3</t>
  </si>
  <si>
    <t>Catamayo</t>
  </si>
  <si>
    <t>Olmedo</t>
  </si>
  <si>
    <t>Chaguarpamba</t>
  </si>
  <si>
    <t>Paltas</t>
  </si>
  <si>
    <t>MEZ4</t>
  </si>
  <si>
    <t>Mantenimiento de vías emergentes en la zona 4: Loja y Saraguro</t>
  </si>
  <si>
    <t>En el 2013 se contará con 50 km de vías mantenidas en la Zona 4</t>
  </si>
  <si>
    <t>Loja</t>
  </si>
  <si>
    <t>Saraguro</t>
  </si>
  <si>
    <t>MJZ1</t>
  </si>
  <si>
    <t xml:space="preserve">Mejoramiento vial </t>
  </si>
  <si>
    <t>Mejoramiento  de vias por administracion directa o con alquiler de maquinaria</t>
  </si>
  <si>
    <t>Mejoramiento de vías emergentes en la zona 1: Gonzanamá, Calvas, Quilanga, Espíndola y Sozoranga</t>
  </si>
  <si>
    <t>Mejorar la vialidad estrategica provincial con la reconformación de capa de mejoramiento e= 15 cm</t>
  </si>
  <si>
    <t>Mejoramiento de la Subrazante, explotacion de material, cargada de material,transporte de material</t>
  </si>
  <si>
    <t>En el 2013 se contará con 450  km lastradas  en la Zona 1</t>
  </si>
  <si>
    <t>Mejoramiento de 450 km de vías</t>
  </si>
  <si>
    <t>OSMEC-01
OSMEC-02
OSMEC-03</t>
  </si>
  <si>
    <t>MJZ2</t>
  </si>
  <si>
    <t>Mejoramiento de vías emergentes en la zona 2: Zapotillo, Celica, Pindal, Macará y Puyango</t>
  </si>
  <si>
    <t>En el 2013 se contará con 450  km lastradas  en la Zona 2</t>
  </si>
  <si>
    <t>MJZ3</t>
  </si>
  <si>
    <t>Mejoramiento de vías emergentes en la zona 3: Catamayo, Olmedo, Chaguarpamba y Paltas</t>
  </si>
  <si>
    <t>En el 2013 se contará con 450  km lastradas  en la Zona 3</t>
  </si>
  <si>
    <t>MJZ4</t>
  </si>
  <si>
    <t>Mejoramiento de vías emergentes en la zona 4: Loja y Saraguro</t>
  </si>
  <si>
    <t>En el 2013 se contará con 450  km lastradas  en la Zona 4</t>
  </si>
  <si>
    <t>PPZ1</t>
  </si>
  <si>
    <t>Puentes y Pasarelas</t>
  </si>
  <si>
    <t>Construccion de Puentes y Pasarelas en convenio con Tony el Suizo</t>
  </si>
  <si>
    <t>Mejoramiento de la comunicación mediante la construccion de Puentes  en la zona 1: Gonzanamá, Calvas, Quilanga, Espíndola y Sozoranga</t>
  </si>
  <si>
    <t>Mejorar la conectividad de las comunidades mediante la Construccion de Puentes</t>
  </si>
  <si>
    <t>En convenio con Tony el suizo y en lugares estrategicos se construiran puentes colgantes y pasarelas</t>
  </si>
  <si>
    <t>En el 2013 se contará con pasarelas construidas por administración directa o en convenio con Tony el Suizo</t>
  </si>
  <si>
    <t>Construccion de Pasarelas</t>
  </si>
  <si>
    <t>PPZ2</t>
  </si>
  <si>
    <t>Mejoramiento de la comunicación mediante la construccion de Puentes  en la zona 2: Zapotillo, Celica, Pindal, Macará y Puyango</t>
  </si>
  <si>
    <t>PPZ3</t>
  </si>
  <si>
    <t>Mejoramiento de la comunicación mediante la construccion de Puentes  en la zona 3: Catamayo, Olmedo, Chaguarpamba y Paltas</t>
  </si>
  <si>
    <t>PPZ4</t>
  </si>
  <si>
    <t>Mejoramiento de la comunicación mediante la construccion de Puentes  en la zona 4: Loja y Saraguro</t>
  </si>
  <si>
    <t>MMRZ1</t>
  </si>
  <si>
    <t>Microempresa viales</t>
  </si>
  <si>
    <t>Microempresa de mantenimiento vial</t>
  </si>
  <si>
    <t>Microempresa de mantenimiento vial rutinario</t>
  </si>
  <si>
    <t>Conformar, Constituír implementar y poner en marcha microempresas de mantenimiento vial; así como evaluar su gestión</t>
  </si>
  <si>
    <t xml:space="preserve">Mantenimiento rutinario  de vías mejoradas </t>
  </si>
  <si>
    <t>En el 2013  se contara con al menos una microempresa de Mantenimiento Vial en la zona 1</t>
  </si>
  <si>
    <t>Generación de fuentes de Trabajo Comunitario y mantenimiento Vial</t>
  </si>
  <si>
    <t>OSMEC-01
OSMEC-01
OSE-02</t>
  </si>
  <si>
    <t>MMRZ2</t>
  </si>
  <si>
    <t>En el 2013  se contara con al menos una microempresa de Mantenimiento Vial en la zona 2</t>
  </si>
  <si>
    <t>MMRZ3</t>
  </si>
  <si>
    <t>En el 2013  se contara con al menos una microempresa de Mantenimiento Vial en la zona 3</t>
  </si>
  <si>
    <t>MMRZ4</t>
  </si>
  <si>
    <t>En el 2013  se contara con al menos una microempresa de Mantenimiento Vial en la zona 4</t>
  </si>
  <si>
    <t xml:space="preserve">Mantenimiento vial </t>
  </si>
  <si>
    <t>Mantenimiento de plataformas de canal  en coordinacion con RIDRENSUR</t>
  </si>
  <si>
    <t>Mantenimiento de plataformas de canal en la provincia de Loja</t>
  </si>
  <si>
    <t xml:space="preserve">En el 2013 se contará con 70 km de mantenimiento vial de plataformas de  canales de riego  en coordinacion con la empresa de riego RIDRENSUR </t>
  </si>
  <si>
    <t>Mantenimiento de 70 km de plataforma de canales estrategicos</t>
  </si>
  <si>
    <t>Superintendente de zona</t>
  </si>
  <si>
    <t>Obras civiles</t>
  </si>
  <si>
    <t>Construcción de edificaciones</t>
  </si>
  <si>
    <t>Construcción de edificio VIALSUR</t>
  </si>
  <si>
    <t>Ampliar el espacio del área administrativa de la empresa VIALSUR</t>
  </si>
  <si>
    <t>Inicio de la construcción del edificio</t>
  </si>
  <si>
    <t>En el 2013 se contará con un edificio para el funcionamiento del área administrativa de la empresa VIALSUR E.P.</t>
  </si>
  <si>
    <t>Construcción del edificio</t>
  </si>
  <si>
    <t>EAZ-01</t>
  </si>
  <si>
    <t>OSMEC-02</t>
  </si>
  <si>
    <t>Unidad de triturados y asfaltos</t>
  </si>
  <si>
    <t>Producción, comercializacióny distribución de triturados y asfaltos</t>
  </si>
  <si>
    <t>Constitución de la planta trituradora.
Plan de acción de manejo de maquinaria nueva.</t>
  </si>
  <si>
    <t>Generar ingresos para la empresa VIALSUR</t>
  </si>
  <si>
    <t>Venta de triturados y asfaltos, así como el manejo óptimo de la maquinaria nueva.</t>
  </si>
  <si>
    <t>En el 2013 se contará con una unidad de triturados y asfaltos constituida y generadora de recursos e ingresos para la empresa.</t>
  </si>
  <si>
    <t>Constitución, implementación y puesta en marcha de la unidad de triturados, asfaltos y control de maquinaria</t>
  </si>
  <si>
    <t>Planificación y estudios</t>
  </si>
  <si>
    <t>Estudios Viales</t>
  </si>
  <si>
    <t>Desarrollo de estudios Viales en coordinación con las Juntas Parroquiales</t>
  </si>
  <si>
    <t>Mejorar la Vialidad Rural de la Provincia</t>
  </si>
  <si>
    <t>Diseño Topografico Horizontal y Vertical, Diseño de la estructura del Pavimento, Estudios Ambientales y Desarrollo del Laboratorio de suelos</t>
  </si>
  <si>
    <t>En el 2013 se contará con una unidad de Estudios Viales y ambientales asi como un laboratorio de suelos fortalecido para el desarrollo de consultorias a nivel de mejoramiento</t>
  </si>
  <si>
    <t>Ejecucion de estudios Viales</t>
  </si>
  <si>
    <t>Otros Gastos Administrativos Empresa Vialsur</t>
  </si>
  <si>
    <t xml:space="preserve">Coordinador de Maquinaria </t>
  </si>
  <si>
    <t>TOTALES</t>
  </si>
  <si>
    <t>% Invensión mensual</t>
  </si>
  <si>
    <t>% Inversión cuatrimestral</t>
  </si>
  <si>
    <t>PRIMER  CUATRIMESTRE</t>
  </si>
  <si>
    <t>ABRIL</t>
  </si>
  <si>
    <t>MAYO</t>
  </si>
  <si>
    <t>JUNIO</t>
  </si>
  <si>
    <t>SUBTOTAL SEGUNDO TRIMESTRE</t>
  </si>
  <si>
    <t>PLANIF. ENERO</t>
  </si>
  <si>
    <t>GASTADO ENERO</t>
  </si>
  <si>
    <t>% INVERSIÓN ENERO</t>
  </si>
  <si>
    <t>DIFER. ENERO</t>
  </si>
  <si>
    <t>COMPRO. ENERO</t>
  </si>
  <si>
    <t>PLANIF. FEBRERO</t>
  </si>
  <si>
    <t>GASTADO FEBRERO</t>
  </si>
  <si>
    <t>% INVERSIÓN FEBRERO</t>
  </si>
  <si>
    <t>DIFER. FEBRERO</t>
  </si>
  <si>
    <t>COMPRO. FEBRERO</t>
  </si>
  <si>
    <t>PLANIF. MARZO</t>
  </si>
  <si>
    <t>GASTADO MARZO</t>
  </si>
  <si>
    <t>% INVERSIÓN MARZO</t>
  </si>
  <si>
    <t>DIFER. MARZO</t>
  </si>
  <si>
    <t>COMPRO. MARZO</t>
  </si>
  <si>
    <t>PLANIF. 1 TRIMESTRE</t>
  </si>
  <si>
    <t>GASTADO 1 TRIMESTRE</t>
  </si>
  <si>
    <t>% INVERSIÓN 1ER. TRIMESTRE</t>
  </si>
  <si>
    <t>DIFER. 1ER. TRIMESTRE</t>
  </si>
  <si>
    <t>COMPRO. 1ER. TRIMESTRE</t>
  </si>
  <si>
    <t>PLANIF. ABRIL</t>
  </si>
  <si>
    <t>GASTADO ABRIL</t>
  </si>
  <si>
    <t>% INVERSIÓN ABRIL</t>
  </si>
  <si>
    <t>DIFER. ABRIL</t>
  </si>
  <si>
    <t>COMPRO. ABRIL</t>
  </si>
  <si>
    <t>PLANIF. MAYO</t>
  </si>
  <si>
    <t>GASTADO MAYO</t>
  </si>
  <si>
    <t>% INVERSIÓN MAYO</t>
  </si>
  <si>
    <t>DIFER. MAYO</t>
  </si>
  <si>
    <t>COMPRO MAYO</t>
  </si>
  <si>
    <t>PLANIF. JUNIO</t>
  </si>
  <si>
    <t>GASTADO JUNIO</t>
  </si>
  <si>
    <t>% INVERSIÓN. JUNIO</t>
  </si>
  <si>
    <t>DIFER. JUNIO</t>
  </si>
  <si>
    <t>COMPRO. JUNIO</t>
  </si>
  <si>
    <t>PLANIF. 2DO TRIMESTRE</t>
  </si>
  <si>
    <t>GASTADO. 2DO. TRIMESTRE</t>
  </si>
  <si>
    <t>% INVERSIÓN 2DO. TRIMESTRE</t>
  </si>
  <si>
    <t>DIFER. 2DO. TRIMESTRE</t>
  </si>
  <si>
    <t>COMPRO. 2DO TRIMESTRE</t>
  </si>
  <si>
    <t>PLANIF. TOTAL</t>
  </si>
  <si>
    <t>GASTADO TOTAL</t>
  </si>
  <si>
    <t>% INVERSIÓN TOTAL</t>
  </si>
  <si>
    <t>DIFER. TOTAL</t>
  </si>
  <si>
    <t>COMPRO. TOTAL</t>
  </si>
  <si>
    <t>JULIO</t>
  </si>
  <si>
    <t>PLANIFICADO</t>
  </si>
  <si>
    <t>DIFERIDO</t>
  </si>
  <si>
    <t>AGOSTO</t>
  </si>
  <si>
    <t>SEPTIEMBRE</t>
  </si>
  <si>
    <t>COMPROM.</t>
  </si>
  <si>
    <t>SUBTOTAL ACUMULADO TERCER TRIMESTRE</t>
  </si>
  <si>
    <t>PLANIF. 3ER TRIMESTRE</t>
  </si>
  <si>
    <t>GASTADO. 3.ER. TRIMESTRE</t>
  </si>
  <si>
    <t>% INVERSIÓN 3 ER. TRIMESTRE</t>
  </si>
  <si>
    <t>DIFER. 3ER. TRIMESTRE</t>
  </si>
  <si>
    <t>COMPRO. 3ER TRIMESTRE</t>
  </si>
  <si>
    <t>SUBTOTAL TERCER  TRIMESTRE</t>
  </si>
  <si>
    <t>CUARTO TRIMESTRE</t>
  </si>
  <si>
    <t>ANTIC. CONCED.</t>
  </si>
  <si>
    <t>CRONOGRAMA MENSUAL Y TRIMESTRAL DE INVERSIÓN PRESUPUESTARIA</t>
  </si>
  <si>
    <t>ING. ARTURO BRICEÑO MATUTE</t>
  </si>
  <si>
    <t>23 DE OCTUBRE DEL 2013</t>
  </si>
  <si>
    <t>ECON. SANDRA ROJAS , COORDINADORA FINANCIERA , ING. JORGE ORDOÑEZ O. TECNICO DE PROYECTOS</t>
  </si>
  <si>
    <t>COMPRO. TOTAL 127.71 %</t>
  </si>
  <si>
    <t>PLANIFICADO TOTAL 77.03%</t>
  </si>
  <si>
    <t>v</t>
  </si>
  <si>
    <t>OCTUBRE</t>
  </si>
  <si>
    <t>NOVIEMBRE</t>
  </si>
  <si>
    <t>DICIEMBRE</t>
  </si>
  <si>
    <t>SUBTOTAL CUARTO TRIMESTRE</t>
  </si>
  <si>
    <t>PLANIF. 4TO. TRIMESTRE</t>
  </si>
  <si>
    <t>GASTADO. 4TO.. TRIMESTRE</t>
  </si>
  <si>
    <t>% INVERSIÓN 4TO. TRIMESTRE</t>
  </si>
  <si>
    <t>DIFER. 4TO. TRIMESTRE</t>
  </si>
  <si>
    <t>COMPRO. 4TO TRIMESTRE</t>
  </si>
  <si>
    <t>SUBTOTAL ACUMULADO CUARTO TRIMESTRE 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</si>
</sst>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0.0%"/>
    <numFmt numFmtId="167" formatCode="0;[Red]0"/>
    <numFmt numFmtId="168" formatCode="[$-C0A]General"/>
    <numFmt numFmtId="169" formatCode="_-* #,##0.00\ _$_-;\-* #,##0.00\ _$_-;_-* &quot;-&quot;??\ _$_-;_-@_-"/>
    <numFmt numFmtId="170" formatCode="#,##0.00\ ;\-#,##0.00\ ;&quot; -&quot;#\ ;@\ "/>
    <numFmt numFmtId="171" formatCode="#,##0.00&quot;    &quot;;\-#,##0.00&quot;    &quot;;&quot; -&quot;#&quot;    &quot;;@\ "/>
    <numFmt numFmtId="172" formatCode="_-* #,##0.00\ _€_-;\-* #,##0.00\ _€_-;_-* \-??\ _€_-;_-@_-"/>
    <numFmt numFmtId="173" formatCode="_ * #,##0.00_ ;_ * \-#,##0.00_ ;_ * &quot;-&quot;??_ ;_ @_ "/>
    <numFmt numFmtId="174" formatCode="_-* #,##0.00_-;\-* #,##0.00_-;_-* \-??_-;_-@_-"/>
    <numFmt numFmtId="175" formatCode="_([$$-409]* #,##0.00_);_([$$-409]* \(#,##0.00\);_([$$-409]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</font>
    <font>
      <b/>
      <sz val="9"/>
      <color rgb="FFFF0000"/>
      <name val="Century Gothic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entury Gothic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Century Gothic"/>
      <family val="2"/>
    </font>
    <font>
      <i/>
      <sz val="10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color rgb="FF0000FF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0"/>
      <name val="Lohit Hindi"/>
      <family val="2"/>
    </font>
    <font>
      <b/>
      <sz val="10"/>
      <name val="Century Gothic"/>
      <family val="2"/>
    </font>
    <font>
      <sz val="12"/>
      <color theme="1"/>
      <name val="Calibri"/>
      <family val="2"/>
      <scheme val="minor"/>
    </font>
    <font>
      <b/>
      <sz val="12"/>
      <name val="Century Gothic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color rgb="FF0000FF"/>
      <name val="Century Gothic"/>
      <family val="2"/>
    </font>
    <font>
      <b/>
      <sz val="12"/>
      <color rgb="FFFF0000"/>
      <name val="Century Gothic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sz val="16"/>
      <name val="Century Gothic"/>
      <family val="2"/>
    </font>
    <font>
      <sz val="16"/>
      <color theme="1"/>
      <name val="Calibri"/>
      <family val="2"/>
      <scheme val="minor"/>
    </font>
    <font>
      <b/>
      <sz val="14"/>
      <name val="Arial Narrow"/>
      <family val="2"/>
    </font>
    <font>
      <sz val="14"/>
      <color theme="1"/>
      <name val="Arial Narrow"/>
      <family val="2"/>
    </font>
    <font>
      <sz val="14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0000FF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name val="Arial Narrow"/>
      <family val="2"/>
    </font>
    <font>
      <sz val="18"/>
      <color theme="1"/>
      <name val="Arial Narrow"/>
      <family val="2"/>
    </font>
    <font>
      <b/>
      <sz val="18"/>
      <name val="Arial Narrow"/>
      <family val="2"/>
    </font>
    <font>
      <b/>
      <sz val="18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double">
        <color auto="1"/>
      </right>
      <top style="hair">
        <color theme="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theme="4"/>
      </left>
      <right style="hair">
        <color theme="4"/>
      </right>
      <top style="double">
        <color indexed="64"/>
      </top>
      <bottom style="hair">
        <color theme="4"/>
      </bottom>
      <diagonal/>
    </border>
    <border>
      <left style="hair">
        <color theme="4"/>
      </left>
      <right style="double">
        <color auto="1"/>
      </right>
      <top style="double">
        <color auto="1"/>
      </top>
      <bottom style="hair">
        <color theme="4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double">
        <color auto="1"/>
      </right>
      <top style="hair">
        <color theme="4"/>
      </top>
      <bottom style="hair">
        <color theme="4"/>
      </bottom>
      <diagonal/>
    </border>
    <border>
      <left style="double">
        <color auto="1"/>
      </left>
      <right style="hair">
        <color indexed="64"/>
      </right>
      <top/>
      <bottom style="double">
        <color auto="1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double">
        <color auto="1"/>
      </bottom>
      <diagonal/>
    </border>
    <border>
      <left style="hair">
        <color theme="4"/>
      </left>
      <right style="double">
        <color auto="1"/>
      </right>
      <top style="hair">
        <color theme="4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 style="double">
        <color indexed="64"/>
      </left>
      <right style="double">
        <color auto="1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theme="4"/>
      </left>
      <right style="hair">
        <color theme="4"/>
      </right>
      <top style="double">
        <color auto="1"/>
      </top>
      <bottom style="double">
        <color auto="1"/>
      </bottom>
      <diagonal/>
    </border>
    <border>
      <left style="hair">
        <color theme="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theme="4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/>
      <right style="hair">
        <color theme="4"/>
      </right>
      <top style="double">
        <color indexed="6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theme="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indexed="6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0" borderId="0"/>
    <xf numFmtId="168" fontId="28" fillId="0" borderId="0" applyBorder="0" applyProtection="0"/>
    <xf numFmtId="0" fontId="15" fillId="0" borderId="0"/>
    <xf numFmtId="4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15" fillId="0" borderId="0"/>
    <xf numFmtId="169" fontId="20" fillId="0" borderId="0" applyFont="0" applyFill="0" applyBorder="0" applyAlignment="0" applyProtection="0"/>
    <xf numFmtId="171" fontId="15" fillId="0" borderId="0"/>
    <xf numFmtId="172" fontId="15" fillId="0" borderId="0" applyFill="0" applyBorder="0" applyAlignment="0" applyProtection="0"/>
    <xf numFmtId="172" fontId="15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5" fillId="0" borderId="0" applyFill="0" applyBorder="0" applyAlignment="0" applyProtection="0"/>
    <xf numFmtId="174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</cellStyleXfs>
  <cellXfs count="770">
    <xf numFmtId="0" fontId="0" fillId="0" borderId="0" xfId="0"/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Continuous" vertical="center"/>
      <protection hidden="1"/>
    </xf>
    <xf numFmtId="0" fontId="12" fillId="0" borderId="22" xfId="0" applyFont="1" applyFill="1" applyBorder="1" applyAlignment="1" applyProtection="1">
      <alignment horizontal="centerContinuous" vertical="center"/>
      <protection hidden="1"/>
    </xf>
    <xf numFmtId="0" fontId="12" fillId="0" borderId="23" xfId="0" applyFont="1" applyFill="1" applyBorder="1" applyAlignment="1" applyProtection="1">
      <alignment horizontal="centerContinuous" vertical="center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4" borderId="26" xfId="0" applyFont="1" applyFill="1" applyBorder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horizontal="centerContinuous" vertical="center"/>
      <protection hidden="1"/>
    </xf>
    <xf numFmtId="0" fontId="12" fillId="0" borderId="35" xfId="0" applyFont="1" applyFill="1" applyBorder="1" applyAlignment="1" applyProtection="1">
      <alignment horizontal="centerContinuous" vertical="center"/>
      <protection hidden="1"/>
    </xf>
    <xf numFmtId="0" fontId="12" fillId="0" borderId="36" xfId="0" applyFont="1" applyFill="1" applyBorder="1" applyAlignment="1" applyProtection="1">
      <alignment horizontal="centerContinuous" vertical="center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4" borderId="42" xfId="0" applyFont="1" applyFill="1" applyBorder="1" applyAlignment="1" applyProtection="1">
      <alignment horizontal="center" vertical="center"/>
      <protection hidden="1"/>
    </xf>
    <xf numFmtId="0" fontId="12" fillId="4" borderId="43" xfId="0" applyFont="1" applyFill="1" applyBorder="1" applyAlignment="1" applyProtection="1">
      <alignment horizontal="center" vertical="center"/>
      <protection hidden="1"/>
    </xf>
    <xf numFmtId="0" fontId="12" fillId="4" borderId="18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Alignment="1" applyProtection="1">
      <alignment horizontal="center" vertical="center"/>
      <protection hidden="1"/>
    </xf>
    <xf numFmtId="4" fontId="12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36" xfId="0" applyFont="1" applyFill="1" applyBorder="1" applyAlignment="1" applyProtection="1">
      <alignment horizontal="center" vertical="center" wrapText="1"/>
      <protection hidden="1"/>
    </xf>
    <xf numFmtId="0" fontId="12" fillId="4" borderId="51" xfId="0" applyFont="1" applyFill="1" applyBorder="1" applyAlignment="1" applyProtection="1">
      <alignment horizontal="center" vertical="center" wrapText="1"/>
      <protection hidden="1"/>
    </xf>
    <xf numFmtId="0" fontId="12" fillId="4" borderId="28" xfId="0" applyFont="1" applyFill="1" applyBorder="1" applyAlignment="1" applyProtection="1">
      <alignment horizontal="center" vertical="center" wrapText="1"/>
      <protection hidden="1"/>
    </xf>
    <xf numFmtId="0" fontId="12" fillId="4" borderId="26" xfId="0" applyFont="1" applyFill="1" applyBorder="1" applyAlignment="1" applyProtection="1">
      <alignment horizontal="center" vertical="center" wrapText="1"/>
      <protection hidden="1"/>
    </xf>
    <xf numFmtId="0" fontId="12" fillId="4" borderId="21" xfId="0" applyFont="1" applyFill="1" applyBorder="1" applyAlignment="1" applyProtection="1">
      <alignment horizontal="center" vertical="center" wrapText="1"/>
      <protection hidden="1"/>
    </xf>
    <xf numFmtId="0" fontId="12" fillId="4" borderId="52" xfId="0" applyFont="1" applyFill="1" applyBorder="1" applyAlignment="1" applyProtection="1">
      <alignment horizontal="center" vertical="center" wrapText="1"/>
      <protection hidden="1"/>
    </xf>
    <xf numFmtId="0" fontId="12" fillId="4" borderId="53" xfId="0" applyFont="1" applyFill="1" applyBorder="1" applyAlignment="1" applyProtection="1">
      <alignment horizontal="center" vertical="center" wrapText="1"/>
      <protection hidden="1"/>
    </xf>
    <xf numFmtId="0" fontId="12" fillId="4" borderId="54" xfId="0" applyFont="1" applyFill="1" applyBorder="1" applyAlignment="1" applyProtection="1">
      <alignment horizontal="center" vertical="center" wrapText="1"/>
      <protection hidden="1"/>
    </xf>
    <xf numFmtId="0" fontId="12" fillId="4" borderId="55" xfId="0" applyFont="1" applyFill="1" applyBorder="1" applyAlignment="1" applyProtection="1">
      <alignment horizontal="center" vertical="center" wrapText="1"/>
      <protection hidden="1"/>
    </xf>
    <xf numFmtId="0" fontId="12" fillId="4" borderId="56" xfId="0" applyFont="1" applyFill="1" applyBorder="1" applyAlignment="1" applyProtection="1">
      <alignment horizontal="center" vertical="center" wrapText="1"/>
      <protection hidden="1"/>
    </xf>
    <xf numFmtId="0" fontId="12" fillId="4" borderId="49" xfId="0" applyFont="1" applyFill="1" applyBorder="1" applyAlignment="1" applyProtection="1">
      <alignment horizontal="center" vertical="center" wrapText="1"/>
      <protection hidden="1"/>
    </xf>
    <xf numFmtId="0" fontId="12" fillId="4" borderId="57" xfId="0" applyFont="1" applyFill="1" applyBorder="1" applyAlignment="1" applyProtection="1">
      <alignment horizontal="center" vertical="center" wrapText="1"/>
      <protection hidden="1"/>
    </xf>
    <xf numFmtId="0" fontId="12" fillId="4" borderId="27" xfId="0" applyFont="1" applyFill="1" applyBorder="1" applyAlignment="1" applyProtection="1">
      <alignment horizontal="center" vertical="center" wrapText="1"/>
      <protection hidden="1"/>
    </xf>
    <xf numFmtId="0" fontId="12" fillId="4" borderId="58" xfId="0" applyFont="1" applyFill="1" applyBorder="1" applyAlignment="1" applyProtection="1">
      <alignment horizontal="center" vertical="center" wrapText="1"/>
      <protection hidden="1"/>
    </xf>
    <xf numFmtId="0" fontId="12" fillId="4" borderId="22" xfId="0" applyFont="1" applyFill="1" applyBorder="1" applyAlignment="1" applyProtection="1">
      <alignment horizontal="center" vertical="center" wrapText="1"/>
      <protection hidden="1"/>
    </xf>
    <xf numFmtId="0" fontId="12" fillId="4" borderId="24" xfId="0" applyFont="1" applyFill="1" applyBorder="1" applyAlignment="1" applyProtection="1">
      <alignment horizontal="center" vertical="center" wrapText="1"/>
      <protection hidden="1"/>
    </xf>
    <xf numFmtId="0" fontId="12" fillId="4" borderId="30" xfId="0" applyFont="1" applyFill="1" applyBorder="1" applyAlignment="1" applyProtection="1">
      <alignment horizontal="center" vertical="center" wrapText="1"/>
      <protection hidden="1"/>
    </xf>
    <xf numFmtId="0" fontId="12" fillId="4" borderId="29" xfId="0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14" fillId="0" borderId="63" xfId="0" applyFont="1" applyBorder="1" applyAlignment="1" applyProtection="1">
      <alignment vertical="center" wrapText="1"/>
      <protection locked="0"/>
    </xf>
    <xf numFmtId="0" fontId="14" fillId="0" borderId="64" xfId="0" applyFont="1" applyBorder="1" applyAlignment="1" applyProtection="1">
      <alignment vertical="center" wrapText="1"/>
      <protection locked="0"/>
    </xf>
    <xf numFmtId="0" fontId="14" fillId="0" borderId="65" xfId="0" applyFont="1" applyBorder="1" applyAlignment="1" applyProtection="1">
      <alignment vertical="center" wrapText="1"/>
      <protection locked="0"/>
    </xf>
    <xf numFmtId="0" fontId="14" fillId="0" borderId="66" xfId="0" applyFont="1" applyBorder="1" applyAlignment="1" applyProtection="1">
      <alignment vertical="center" wrapText="1"/>
      <protection locked="0"/>
    </xf>
    <xf numFmtId="0" fontId="14" fillId="0" borderId="67" xfId="0" applyFont="1" applyBorder="1" applyAlignment="1" applyProtection="1">
      <alignment vertical="center" wrapText="1"/>
      <protection locked="0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3" fontId="14" fillId="0" borderId="68" xfId="1" applyNumberFormat="1" applyFont="1" applyBorder="1" applyAlignment="1" applyProtection="1">
      <alignment vertical="center" wrapText="1"/>
      <protection locked="0"/>
    </xf>
    <xf numFmtId="3" fontId="14" fillId="0" borderId="69" xfId="1" applyNumberFormat="1" applyFont="1" applyBorder="1" applyAlignment="1" applyProtection="1">
      <alignment vertical="center" wrapText="1"/>
      <protection locked="0"/>
    </xf>
    <xf numFmtId="3" fontId="14" fillId="0" borderId="70" xfId="1" applyNumberFormat="1" applyFont="1" applyBorder="1" applyAlignment="1" applyProtection="1">
      <alignment vertical="center" wrapText="1"/>
      <protection locked="0"/>
    </xf>
    <xf numFmtId="3" fontId="16" fillId="0" borderId="71" xfId="3" applyNumberFormat="1" applyFont="1" applyFill="1" applyBorder="1" applyAlignment="1" applyProtection="1">
      <alignment vertical="center" wrapText="1"/>
      <protection hidden="1"/>
    </xf>
    <xf numFmtId="3" fontId="16" fillId="0" borderId="72" xfId="3" applyNumberFormat="1" applyFont="1" applyFill="1" applyBorder="1" applyAlignment="1" applyProtection="1">
      <alignment vertical="center" wrapText="1"/>
      <protection hidden="1"/>
    </xf>
    <xf numFmtId="3" fontId="17" fillId="0" borderId="64" xfId="1" applyNumberFormat="1" applyFont="1" applyFill="1" applyBorder="1" applyAlignment="1" applyProtection="1">
      <alignment vertical="center" wrapText="1"/>
      <protection locked="0"/>
    </xf>
    <xf numFmtId="10" fontId="17" fillId="0" borderId="64" xfId="1" applyNumberFormat="1" applyFont="1" applyFill="1" applyBorder="1" applyAlignment="1" applyProtection="1">
      <alignment vertical="center" wrapText="1"/>
      <protection locked="0"/>
    </xf>
    <xf numFmtId="3" fontId="17" fillId="0" borderId="65" xfId="1" applyNumberFormat="1" applyFont="1" applyFill="1" applyBorder="1" applyAlignment="1" applyProtection="1">
      <alignment vertical="center" wrapText="1"/>
      <protection locked="0"/>
    </xf>
    <xf numFmtId="4" fontId="18" fillId="0" borderId="63" xfId="0" applyNumberFormat="1" applyFont="1" applyFill="1" applyBorder="1" applyAlignment="1" applyProtection="1">
      <alignment vertical="center" wrapText="1"/>
      <protection hidden="1"/>
    </xf>
    <xf numFmtId="166" fontId="17" fillId="0" borderId="64" xfId="1" applyNumberFormat="1" applyFont="1" applyFill="1" applyBorder="1" applyAlignment="1" applyProtection="1">
      <alignment vertical="center" wrapText="1"/>
      <protection locked="0"/>
    </xf>
    <xf numFmtId="167" fontId="17" fillId="0" borderId="64" xfId="1" applyNumberFormat="1" applyFont="1" applyFill="1" applyBorder="1" applyAlignment="1" applyProtection="1">
      <alignment vertical="center" wrapText="1"/>
      <protection locked="0"/>
    </xf>
    <xf numFmtId="3" fontId="19" fillId="0" borderId="68" xfId="0" applyNumberFormat="1" applyFont="1" applyBorder="1" applyAlignment="1" applyProtection="1">
      <alignment vertical="center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21" fillId="0" borderId="75" xfId="4" applyFont="1" applyFill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0" fontId="14" fillId="0" borderId="76" xfId="0" applyFont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vertical="center" wrapText="1"/>
      <protection locked="0"/>
    </xf>
    <xf numFmtId="0" fontId="14" fillId="0" borderId="79" xfId="0" applyFont="1" applyBorder="1" applyAlignment="1" applyProtection="1">
      <alignment vertical="center" wrapText="1"/>
      <protection locked="0"/>
    </xf>
    <xf numFmtId="0" fontId="14" fillId="0" borderId="80" xfId="0" applyFont="1" applyBorder="1" applyAlignment="1" applyProtection="1">
      <alignment vertical="center" wrapText="1"/>
      <protection locked="0"/>
    </xf>
    <xf numFmtId="0" fontId="14" fillId="0" borderId="81" xfId="0" applyFont="1" applyBorder="1" applyAlignment="1" applyProtection="1">
      <alignment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3" fontId="14" fillId="0" borderId="82" xfId="1" applyNumberFormat="1" applyFont="1" applyBorder="1" applyAlignment="1" applyProtection="1">
      <alignment vertical="center" wrapText="1"/>
      <protection locked="0"/>
    </xf>
    <xf numFmtId="3" fontId="16" fillId="0" borderId="9" xfId="3" applyNumberFormat="1" applyFont="1" applyFill="1" applyBorder="1" applyAlignment="1" applyProtection="1">
      <alignment vertical="center" wrapText="1"/>
      <protection hidden="1"/>
    </xf>
    <xf numFmtId="3" fontId="17" fillId="0" borderId="79" xfId="1" applyNumberFormat="1" applyFont="1" applyFill="1" applyBorder="1" applyAlignment="1" applyProtection="1">
      <alignment vertical="center" wrapText="1"/>
      <protection locked="0"/>
    </xf>
    <xf numFmtId="10" fontId="17" fillId="0" borderId="79" xfId="1" applyNumberFormat="1" applyFont="1" applyFill="1" applyBorder="1" applyAlignment="1" applyProtection="1">
      <alignment vertical="center" wrapText="1"/>
      <protection locked="0"/>
    </xf>
    <xf numFmtId="3" fontId="17" fillId="0" borderId="80" xfId="1" applyNumberFormat="1" applyFont="1" applyFill="1" applyBorder="1" applyAlignment="1" applyProtection="1">
      <alignment vertical="center" wrapText="1"/>
      <protection locked="0"/>
    </xf>
    <xf numFmtId="4" fontId="18" fillId="0" borderId="78" xfId="0" applyNumberFormat="1" applyFont="1" applyFill="1" applyBorder="1" applyAlignment="1" applyProtection="1">
      <alignment vertical="center" wrapText="1"/>
      <protection hidden="1"/>
    </xf>
    <xf numFmtId="166" fontId="17" fillId="0" borderId="79" xfId="1" applyNumberFormat="1" applyFont="1" applyFill="1" applyBorder="1" applyAlignment="1" applyProtection="1">
      <alignment vertical="center" wrapText="1"/>
      <protection locked="0"/>
    </xf>
    <xf numFmtId="167" fontId="17" fillId="0" borderId="79" xfId="1" applyNumberFormat="1" applyFont="1" applyFill="1" applyBorder="1" applyAlignment="1" applyProtection="1">
      <alignment vertical="center" wrapText="1"/>
      <protection locked="0"/>
    </xf>
    <xf numFmtId="3" fontId="19" fillId="0" borderId="84" xfId="0" applyNumberFormat="1" applyFont="1" applyBorder="1" applyAlignment="1" applyProtection="1">
      <alignment vertical="center" wrapText="1"/>
      <protection hidden="1"/>
    </xf>
    <xf numFmtId="3" fontId="14" fillId="0" borderId="81" xfId="1" applyNumberFormat="1" applyFont="1" applyBorder="1" applyAlignment="1" applyProtection="1">
      <alignment vertical="center" wrapText="1"/>
      <protection locked="0"/>
    </xf>
    <xf numFmtId="3" fontId="14" fillId="0" borderId="79" xfId="1" applyNumberFormat="1" applyFont="1" applyBorder="1" applyAlignment="1" applyProtection="1">
      <alignment vertical="center" wrapText="1"/>
      <protection locked="0"/>
    </xf>
    <xf numFmtId="3" fontId="19" fillId="0" borderId="85" xfId="0" applyNumberFormat="1" applyFont="1" applyBorder="1" applyAlignment="1" applyProtection="1">
      <alignment vertical="center" wrapText="1"/>
      <protection hidden="1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21" fillId="0" borderId="87" xfId="4" applyFont="1" applyFill="1" applyBorder="1" applyAlignment="1" applyProtection="1">
      <alignment horizontal="center" vertical="center" wrapText="1"/>
      <protection locked="0"/>
    </xf>
    <xf numFmtId="0" fontId="14" fillId="0" borderId="87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88" xfId="0" applyFont="1" applyBorder="1" applyAlignment="1" applyProtection="1">
      <alignment vertical="center" wrapText="1"/>
      <protection locked="0"/>
    </xf>
    <xf numFmtId="0" fontId="14" fillId="0" borderId="89" xfId="0" applyFont="1" applyBorder="1" applyAlignment="1" applyProtection="1">
      <alignment vertical="center" wrapText="1"/>
      <protection locked="0"/>
    </xf>
    <xf numFmtId="0" fontId="14" fillId="0" borderId="90" xfId="0" applyFont="1" applyBorder="1" applyAlignment="1" applyProtection="1">
      <alignment vertical="center" wrapText="1"/>
      <protection locked="0"/>
    </xf>
    <xf numFmtId="3" fontId="14" fillId="0" borderId="91" xfId="1" applyNumberFormat="1" applyFont="1" applyBorder="1" applyAlignment="1" applyProtection="1">
      <alignment vertical="center" wrapText="1"/>
      <protection locked="0"/>
    </xf>
    <xf numFmtId="3" fontId="17" fillId="0" borderId="89" xfId="1" applyNumberFormat="1" applyFont="1" applyFill="1" applyBorder="1" applyAlignment="1" applyProtection="1">
      <alignment vertical="center" wrapText="1"/>
      <protection locked="0"/>
    </xf>
    <xf numFmtId="10" fontId="17" fillId="0" borderId="89" xfId="1" applyNumberFormat="1" applyFont="1" applyFill="1" applyBorder="1" applyAlignment="1" applyProtection="1">
      <alignment vertical="center" wrapText="1"/>
      <protection locked="0"/>
    </xf>
    <xf numFmtId="3" fontId="17" fillId="0" borderId="90" xfId="1" applyNumberFormat="1" applyFont="1" applyFill="1" applyBorder="1" applyAlignment="1" applyProtection="1">
      <alignment vertical="center" wrapText="1"/>
      <protection locked="0"/>
    </xf>
    <xf numFmtId="4" fontId="18" fillId="0" borderId="88" xfId="0" applyNumberFormat="1" applyFont="1" applyFill="1" applyBorder="1" applyAlignment="1" applyProtection="1">
      <alignment vertical="center" wrapText="1"/>
      <protection hidden="1"/>
    </xf>
    <xf numFmtId="166" fontId="17" fillId="0" borderId="89" xfId="1" applyNumberFormat="1" applyFont="1" applyFill="1" applyBorder="1" applyAlignment="1" applyProtection="1">
      <alignment vertical="center" wrapText="1"/>
      <protection locked="0"/>
    </xf>
    <xf numFmtId="167" fontId="17" fillId="0" borderId="89" xfId="1" applyNumberFormat="1" applyFont="1" applyFill="1" applyBorder="1" applyAlignment="1" applyProtection="1">
      <alignment vertical="center" wrapText="1"/>
      <protection locked="0"/>
    </xf>
    <xf numFmtId="0" fontId="22" fillId="0" borderId="63" xfId="0" applyFont="1" applyBorder="1" applyAlignment="1" applyProtection="1">
      <alignment vertical="center" wrapText="1"/>
      <protection locked="0"/>
    </xf>
    <xf numFmtId="0" fontId="22" fillId="0" borderId="64" xfId="0" applyFont="1" applyBorder="1" applyAlignment="1" applyProtection="1">
      <alignment vertical="center" wrapText="1"/>
      <protection locked="0"/>
    </xf>
    <xf numFmtId="0" fontId="22" fillId="0" borderId="65" xfId="0" applyFont="1" applyBorder="1" applyAlignment="1" applyProtection="1">
      <alignment vertical="center" wrapText="1"/>
      <protection locked="0"/>
    </xf>
    <xf numFmtId="0" fontId="22" fillId="0" borderId="78" xfId="0" applyFont="1" applyBorder="1" applyAlignment="1" applyProtection="1">
      <alignment vertical="center" wrapText="1"/>
      <protection locked="0"/>
    </xf>
    <xf numFmtId="0" fontId="22" fillId="0" borderId="79" xfId="0" applyFont="1" applyBorder="1" applyAlignment="1" applyProtection="1">
      <alignment vertical="center" wrapText="1"/>
      <protection locked="0"/>
    </xf>
    <xf numFmtId="0" fontId="22" fillId="0" borderId="80" xfId="0" applyFont="1" applyBorder="1" applyAlignment="1" applyProtection="1">
      <alignment vertical="center" wrapText="1"/>
      <protection locked="0"/>
    </xf>
    <xf numFmtId="0" fontId="22" fillId="0" borderId="88" xfId="0" applyFont="1" applyBorder="1" applyAlignment="1" applyProtection="1">
      <alignment vertical="center" wrapText="1"/>
      <protection locked="0"/>
    </xf>
    <xf numFmtId="0" fontId="22" fillId="0" borderId="89" xfId="0" applyFont="1" applyBorder="1" applyAlignment="1" applyProtection="1">
      <alignment vertical="center" wrapText="1"/>
      <protection locked="0"/>
    </xf>
    <xf numFmtId="0" fontId="22" fillId="0" borderId="90" xfId="0" applyFont="1" applyBorder="1" applyAlignment="1" applyProtection="1">
      <alignment vertical="center" wrapText="1"/>
      <protection locked="0"/>
    </xf>
    <xf numFmtId="3" fontId="17" fillId="0" borderId="93" xfId="1" applyNumberFormat="1" applyFont="1" applyFill="1" applyBorder="1" applyAlignment="1" applyProtection="1">
      <alignment vertical="center" wrapText="1"/>
      <protection locked="0"/>
    </xf>
    <xf numFmtId="10" fontId="17" fillId="0" borderId="93" xfId="1" applyNumberFormat="1" applyFont="1" applyFill="1" applyBorder="1" applyAlignment="1" applyProtection="1">
      <alignment vertical="center" wrapText="1"/>
      <protection locked="0"/>
    </xf>
    <xf numFmtId="3" fontId="17" fillId="0" borderId="94" xfId="1" applyNumberFormat="1" applyFont="1" applyFill="1" applyBorder="1" applyAlignment="1" applyProtection="1">
      <alignment vertical="center" wrapText="1"/>
      <protection locked="0"/>
    </xf>
    <xf numFmtId="3" fontId="17" fillId="0" borderId="96" xfId="1" applyNumberFormat="1" applyFont="1" applyFill="1" applyBorder="1" applyAlignment="1" applyProtection="1">
      <alignment vertical="center" wrapText="1"/>
      <protection locked="0"/>
    </xf>
    <xf numFmtId="10" fontId="17" fillId="0" borderId="96" xfId="1" applyNumberFormat="1" applyFont="1" applyFill="1" applyBorder="1" applyAlignment="1" applyProtection="1">
      <alignment vertical="center" wrapText="1"/>
      <protection locked="0"/>
    </xf>
    <xf numFmtId="3" fontId="17" fillId="0" borderId="97" xfId="1" applyNumberFormat="1" applyFont="1" applyFill="1" applyBorder="1" applyAlignment="1" applyProtection="1">
      <alignment vertical="center" wrapText="1"/>
      <protection locked="0"/>
    </xf>
    <xf numFmtId="0" fontId="14" fillId="0" borderId="77" xfId="0" applyFont="1" applyFill="1" applyBorder="1" applyAlignment="1" applyProtection="1">
      <alignment horizontal="center" vertical="center" wrapText="1"/>
      <protection locked="0"/>
    </xf>
    <xf numFmtId="0" fontId="14" fillId="0" borderId="78" xfId="0" applyFont="1" applyFill="1" applyBorder="1" applyAlignment="1" applyProtection="1">
      <alignment vertical="center" wrapText="1"/>
      <protection locked="0"/>
    </xf>
    <xf numFmtId="0" fontId="14" fillId="0" borderId="79" xfId="0" applyFont="1" applyFill="1" applyBorder="1" applyAlignment="1" applyProtection="1">
      <alignment vertical="center" wrapText="1"/>
      <protection locked="0"/>
    </xf>
    <xf numFmtId="0" fontId="14" fillId="0" borderId="80" xfId="0" applyFont="1" applyFill="1" applyBorder="1" applyAlignment="1" applyProtection="1">
      <alignment vertical="center" wrapText="1"/>
      <protection locked="0"/>
    </xf>
    <xf numFmtId="0" fontId="14" fillId="0" borderId="81" xfId="0" applyFont="1" applyFill="1" applyBorder="1" applyAlignment="1" applyProtection="1">
      <alignment vertical="center" wrapText="1"/>
      <protection locked="0"/>
    </xf>
    <xf numFmtId="0" fontId="14" fillId="0" borderId="88" xfId="0" applyFont="1" applyFill="1" applyBorder="1" applyAlignment="1" applyProtection="1">
      <alignment vertical="center" wrapText="1"/>
      <protection locked="0"/>
    </xf>
    <xf numFmtId="0" fontId="14" fillId="0" borderId="89" xfId="0" applyFont="1" applyFill="1" applyBorder="1" applyAlignment="1" applyProtection="1">
      <alignment vertical="center" wrapText="1"/>
      <protection locked="0"/>
    </xf>
    <xf numFmtId="0" fontId="14" fillId="0" borderId="90" xfId="0" applyFont="1" applyFill="1" applyBorder="1" applyAlignment="1" applyProtection="1">
      <alignment vertical="center" wrapText="1"/>
      <protection locked="0"/>
    </xf>
    <xf numFmtId="3" fontId="17" fillId="0" borderId="99" xfId="1" applyNumberFormat="1" applyFont="1" applyFill="1" applyBorder="1" applyAlignment="1" applyProtection="1">
      <alignment vertical="center" wrapText="1"/>
      <protection locked="0"/>
    </xf>
    <xf numFmtId="10" fontId="17" fillId="0" borderId="99" xfId="1" applyNumberFormat="1" applyFont="1" applyFill="1" applyBorder="1" applyAlignment="1" applyProtection="1">
      <alignment vertical="center" wrapText="1"/>
      <protection locked="0"/>
    </xf>
    <xf numFmtId="3" fontId="17" fillId="0" borderId="100" xfId="1" applyNumberFormat="1" applyFont="1" applyFill="1" applyBorder="1" applyAlignment="1" applyProtection="1">
      <alignment vertical="center" wrapText="1"/>
      <protection locked="0"/>
    </xf>
    <xf numFmtId="3" fontId="14" fillId="0" borderId="45" xfId="1" applyNumberFormat="1" applyFont="1" applyBorder="1" applyAlignment="1" applyProtection="1">
      <alignment vertical="center" wrapText="1"/>
      <protection locked="0"/>
    </xf>
    <xf numFmtId="0" fontId="14" fillId="0" borderId="63" xfId="0" applyFont="1" applyFill="1" applyBorder="1" applyAlignment="1" applyProtection="1">
      <alignment vertical="center" wrapText="1"/>
      <protection locked="0"/>
    </xf>
    <xf numFmtId="0" fontId="14" fillId="0" borderId="64" xfId="0" applyFont="1" applyFill="1" applyBorder="1" applyAlignment="1" applyProtection="1">
      <alignment vertical="center" wrapText="1"/>
      <protection locked="0"/>
    </xf>
    <xf numFmtId="0" fontId="14" fillId="0" borderId="65" xfId="0" applyFont="1" applyFill="1" applyBorder="1" applyAlignment="1" applyProtection="1">
      <alignment vertical="center" wrapText="1"/>
      <protection locked="0"/>
    </xf>
    <xf numFmtId="3" fontId="14" fillId="0" borderId="68" xfId="1" applyNumberFormat="1" applyFont="1" applyFill="1" applyBorder="1" applyAlignment="1" applyProtection="1">
      <alignment vertical="center" wrapText="1"/>
      <protection locked="0"/>
    </xf>
    <xf numFmtId="3" fontId="14" fillId="0" borderId="101" xfId="1" applyNumberFormat="1" applyFont="1" applyBorder="1" applyAlignment="1" applyProtection="1">
      <alignment vertical="center" wrapText="1"/>
      <protection locked="0"/>
    </xf>
    <xf numFmtId="3" fontId="19" fillId="0" borderId="102" xfId="0" applyNumberFormat="1" applyFont="1" applyBorder="1" applyAlignment="1" applyProtection="1">
      <alignment vertical="center" wrapText="1"/>
      <protection hidden="1"/>
    </xf>
    <xf numFmtId="3" fontId="14" fillId="0" borderId="82" xfId="1" applyNumberFormat="1" applyFont="1" applyFill="1" applyBorder="1" applyAlignment="1" applyProtection="1">
      <alignment vertical="center" wrapText="1"/>
      <protection locked="0"/>
    </xf>
    <xf numFmtId="3" fontId="14" fillId="0" borderId="91" xfId="1" applyNumberFormat="1" applyFont="1" applyFill="1" applyBorder="1" applyAlignment="1" applyProtection="1">
      <alignment vertical="center" wrapText="1"/>
      <protection locked="0"/>
    </xf>
    <xf numFmtId="3" fontId="14" fillId="0" borderId="103" xfId="1" applyNumberFormat="1" applyFont="1" applyBorder="1" applyAlignment="1" applyProtection="1">
      <alignment vertical="center" wrapText="1"/>
      <protection locked="0"/>
    </xf>
    <xf numFmtId="3" fontId="19" fillId="0" borderId="104" xfId="0" applyNumberFormat="1" applyFont="1" applyBorder="1" applyAlignment="1" applyProtection="1">
      <alignment vertical="center" wrapText="1"/>
      <protection hidden="1"/>
    </xf>
    <xf numFmtId="3" fontId="14" fillId="0" borderId="105" xfId="1" applyNumberFormat="1" applyFont="1" applyBorder="1" applyAlignment="1" applyProtection="1">
      <alignment vertical="center" wrapText="1"/>
      <protection locked="0"/>
    </xf>
    <xf numFmtId="3" fontId="19" fillId="0" borderId="106" xfId="0" applyNumberFormat="1" applyFont="1" applyBorder="1" applyAlignment="1" applyProtection="1">
      <alignment vertical="center" wrapText="1"/>
      <protection hidden="1"/>
    </xf>
    <xf numFmtId="0" fontId="14" fillId="0" borderId="86" xfId="0" applyFont="1" applyBorder="1" applyAlignment="1" applyProtection="1">
      <alignment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107" xfId="0" applyFont="1" applyBorder="1" applyAlignment="1" applyProtection="1">
      <alignment horizontal="center" vertical="center" wrapText="1"/>
      <protection locked="0"/>
    </xf>
    <xf numFmtId="0" fontId="14" fillId="0" borderId="108" xfId="0" applyFont="1" applyBorder="1" applyAlignment="1" applyProtection="1">
      <alignment vertical="center" wrapText="1"/>
      <protection locked="0"/>
    </xf>
    <xf numFmtId="0" fontId="14" fillId="0" borderId="109" xfId="0" applyFont="1" applyBorder="1" applyAlignment="1" applyProtection="1">
      <alignment vertical="center" wrapText="1"/>
      <protection locked="0"/>
    </xf>
    <xf numFmtId="0" fontId="14" fillId="0" borderId="110" xfId="0" applyFont="1" applyBorder="1" applyAlignment="1" applyProtection="1">
      <alignment vertical="center" wrapText="1"/>
      <protection locked="0"/>
    </xf>
    <xf numFmtId="0" fontId="14" fillId="0" borderId="45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3" fontId="14" fillId="0" borderId="111" xfId="1" applyNumberFormat="1" applyFont="1" applyBorder="1" applyAlignment="1" applyProtection="1">
      <alignment vertical="center" wrapText="1"/>
      <protection locked="0"/>
    </xf>
    <xf numFmtId="3" fontId="14" fillId="0" borderId="108" xfId="1" applyNumberFormat="1" applyFont="1" applyBorder="1" applyAlignment="1" applyProtection="1">
      <alignment vertical="center" wrapText="1"/>
      <protection locked="0"/>
    </xf>
    <xf numFmtId="3" fontId="17" fillId="0" borderId="112" xfId="1" applyNumberFormat="1" applyFont="1" applyFill="1" applyBorder="1" applyAlignment="1" applyProtection="1">
      <alignment vertical="center" wrapText="1"/>
      <protection locked="0"/>
    </xf>
    <xf numFmtId="10" fontId="17" fillId="0" borderId="112" xfId="1" applyNumberFormat="1" applyFont="1" applyFill="1" applyBorder="1" applyAlignment="1" applyProtection="1">
      <alignment vertical="center" wrapText="1"/>
      <protection locked="0"/>
    </xf>
    <xf numFmtId="3" fontId="17" fillId="0" borderId="113" xfId="1" applyNumberFormat="1" applyFont="1" applyFill="1" applyBorder="1" applyAlignment="1" applyProtection="1">
      <alignment vertical="center" wrapText="1"/>
      <protection locked="0"/>
    </xf>
    <xf numFmtId="4" fontId="18" fillId="0" borderId="114" xfId="0" applyNumberFormat="1" applyFont="1" applyFill="1" applyBorder="1" applyAlignment="1" applyProtection="1">
      <alignment vertical="center" wrapText="1"/>
      <protection hidden="1"/>
    </xf>
    <xf numFmtId="166" fontId="17" fillId="0" borderId="112" xfId="1" applyNumberFormat="1" applyFont="1" applyFill="1" applyBorder="1" applyAlignment="1" applyProtection="1">
      <alignment vertical="center" wrapText="1"/>
      <protection locked="0"/>
    </xf>
    <xf numFmtId="167" fontId="17" fillId="0" borderId="112" xfId="1" applyNumberFormat="1" applyFont="1" applyFill="1" applyBorder="1" applyAlignment="1" applyProtection="1">
      <alignment vertical="center" wrapText="1"/>
      <protection locked="0"/>
    </xf>
    <xf numFmtId="3" fontId="14" fillId="0" borderId="116" xfId="1" applyNumberFormat="1" applyFont="1" applyBorder="1" applyAlignment="1" applyProtection="1">
      <alignment vertical="center" wrapText="1"/>
      <protection locked="0"/>
    </xf>
    <xf numFmtId="3" fontId="19" fillId="0" borderId="117" xfId="0" applyNumberFormat="1" applyFont="1" applyBorder="1" applyAlignment="1" applyProtection="1">
      <alignment vertical="center" wrapText="1"/>
      <protection hidden="1"/>
    </xf>
    <xf numFmtId="3" fontId="14" fillId="0" borderId="109" xfId="1" applyNumberFormat="1" applyFont="1" applyBorder="1" applyAlignment="1" applyProtection="1">
      <alignment vertical="center" wrapText="1"/>
      <protection locked="0"/>
    </xf>
    <xf numFmtId="3" fontId="19" fillId="0" borderId="111" xfId="0" applyNumberFormat="1" applyFont="1" applyBorder="1" applyAlignment="1" applyProtection="1">
      <alignment vertical="center" wrapText="1"/>
      <protection hidden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118" xfId="0" applyFont="1" applyBorder="1" applyAlignment="1" applyProtection="1">
      <alignment vertical="center" wrapText="1"/>
      <protection locked="0"/>
    </xf>
    <xf numFmtId="0" fontId="14" fillId="0" borderId="108" xfId="0" applyFont="1" applyFill="1" applyBorder="1" applyAlignment="1" applyProtection="1">
      <alignment vertical="center" wrapText="1"/>
      <protection locked="0"/>
    </xf>
    <xf numFmtId="0" fontId="14" fillId="0" borderId="109" xfId="0" applyFont="1" applyFill="1" applyBorder="1" applyAlignment="1" applyProtection="1">
      <alignment vertical="center" wrapText="1"/>
      <protection locked="0"/>
    </xf>
    <xf numFmtId="0" fontId="14" fillId="0" borderId="110" xfId="0" applyFont="1" applyFill="1" applyBorder="1" applyAlignment="1" applyProtection="1">
      <alignment vertical="center" wrapText="1"/>
      <protection locked="0"/>
    </xf>
    <xf numFmtId="0" fontId="14" fillId="0" borderId="119" xfId="0" applyFont="1" applyBorder="1" applyAlignment="1" applyProtection="1">
      <alignment horizontal="center" vertical="center" wrapText="1"/>
      <protection locked="0"/>
    </xf>
    <xf numFmtId="0" fontId="14" fillId="0" borderId="120" xfId="0" applyFont="1" applyFill="1" applyBorder="1" applyAlignment="1" applyProtection="1">
      <alignment horizontal="center" vertical="center" wrapText="1"/>
      <protection locked="0"/>
    </xf>
    <xf numFmtId="0" fontId="14" fillId="0" borderId="69" xfId="0" applyFont="1" applyFill="1" applyBorder="1" applyAlignment="1" applyProtection="1">
      <alignment vertical="center" wrapText="1"/>
      <protection locked="0"/>
    </xf>
    <xf numFmtId="0" fontId="14" fillId="0" borderId="70" xfId="0" applyFont="1" applyFill="1" applyBorder="1" applyAlignment="1" applyProtection="1">
      <alignment vertical="center" wrapText="1"/>
      <protection locked="0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14" fillId="0" borderId="120" xfId="0" applyFont="1" applyBorder="1" applyAlignment="1" applyProtection="1">
      <alignment horizontal="center" vertical="center" wrapText="1"/>
      <protection locked="0"/>
    </xf>
    <xf numFmtId="0" fontId="14" fillId="0" borderId="121" xfId="0" applyFont="1" applyBorder="1" applyAlignment="1" applyProtection="1">
      <alignment horizontal="center" vertical="center" wrapText="1"/>
      <protection locked="0"/>
    </xf>
    <xf numFmtId="0" fontId="14" fillId="0" borderId="122" xfId="0" applyFont="1" applyBorder="1" applyAlignment="1" applyProtection="1">
      <alignment horizontal="center" vertical="center" wrapText="1"/>
      <protection locked="0"/>
    </xf>
    <xf numFmtId="0" fontId="14" fillId="0" borderId="123" xfId="0" applyFont="1" applyBorder="1" applyAlignment="1" applyProtection="1">
      <alignment vertical="center" wrapText="1"/>
      <protection locked="0"/>
    </xf>
    <xf numFmtId="0" fontId="14" fillId="0" borderId="124" xfId="0" applyFont="1" applyBorder="1" applyAlignment="1" applyProtection="1">
      <alignment vertical="center" wrapText="1"/>
      <protection locked="0"/>
    </xf>
    <xf numFmtId="0" fontId="14" fillId="0" borderId="124" xfId="0" applyFont="1" applyBorder="1" applyAlignment="1" applyProtection="1">
      <alignment horizontal="center" vertical="center" wrapText="1"/>
      <protection locked="0"/>
    </xf>
    <xf numFmtId="3" fontId="14" fillId="0" borderId="33" xfId="1" applyNumberFormat="1" applyFont="1" applyBorder="1" applyAlignment="1" applyProtection="1">
      <alignment vertical="center" wrapText="1"/>
      <protection locked="0"/>
    </xf>
    <xf numFmtId="3" fontId="16" fillId="0" borderId="125" xfId="3" applyNumberFormat="1" applyFont="1" applyFill="1" applyBorder="1" applyAlignment="1" applyProtection="1">
      <alignment vertical="center" wrapText="1"/>
      <protection hidden="1"/>
    </xf>
    <xf numFmtId="0" fontId="14" fillId="0" borderId="123" xfId="0" applyFont="1" applyBorder="1" applyAlignment="1" applyProtection="1">
      <alignment horizontal="center" vertical="center" wrapText="1"/>
      <protection locked="0"/>
    </xf>
    <xf numFmtId="0" fontId="21" fillId="0" borderId="126" xfId="4" applyFont="1" applyFill="1" applyBorder="1" applyAlignment="1" applyProtection="1">
      <alignment horizontal="center" vertical="center" wrapText="1"/>
      <protection locked="0"/>
    </xf>
    <xf numFmtId="0" fontId="14" fillId="0" borderId="126" xfId="0" applyFont="1" applyBorder="1" applyAlignment="1" applyProtection="1">
      <alignment vertical="center" wrapText="1"/>
      <protection locked="0"/>
    </xf>
    <xf numFmtId="0" fontId="14" fillId="0" borderId="127" xfId="0" applyFont="1" applyBorder="1" applyAlignment="1" applyProtection="1">
      <alignment vertical="center" wrapText="1"/>
      <protection locked="0"/>
    </xf>
    <xf numFmtId="0" fontId="14" fillId="0" borderId="128" xfId="0" applyFont="1" applyBorder="1" applyAlignment="1" applyProtection="1">
      <alignment horizontal="center" vertical="center" wrapText="1"/>
      <protection locked="0"/>
    </xf>
    <xf numFmtId="0" fontId="14" fillId="0" borderId="129" xfId="0" applyFont="1" applyBorder="1" applyAlignment="1" applyProtection="1">
      <alignment horizontal="center" vertical="center" wrapText="1"/>
      <protection locked="0"/>
    </xf>
    <xf numFmtId="0" fontId="14" fillId="0" borderId="130" xfId="0" applyFont="1" applyBorder="1" applyAlignment="1" applyProtection="1">
      <alignment vertical="center" wrapText="1"/>
      <protection locked="0"/>
    </xf>
    <xf numFmtId="0" fontId="14" fillId="0" borderId="131" xfId="0" applyFont="1" applyBorder="1" applyAlignment="1" applyProtection="1">
      <alignment vertical="center" wrapText="1"/>
      <protection locked="0"/>
    </xf>
    <xf numFmtId="0" fontId="14" fillId="0" borderId="131" xfId="0" applyFont="1" applyBorder="1" applyAlignment="1" applyProtection="1">
      <alignment horizontal="center" vertical="center" wrapText="1"/>
      <protection locked="0"/>
    </xf>
    <xf numFmtId="3" fontId="14" fillId="0" borderId="130" xfId="1" applyNumberFormat="1" applyFont="1" applyBorder="1" applyAlignment="1" applyProtection="1">
      <alignment vertical="center" wrapText="1"/>
      <protection locked="0"/>
    </xf>
    <xf numFmtId="3" fontId="14" fillId="0" borderId="131" xfId="1" applyNumberFormat="1" applyFont="1" applyBorder="1" applyAlignment="1" applyProtection="1">
      <alignment vertical="center" wrapText="1"/>
      <protection locked="0"/>
    </xf>
    <xf numFmtId="3" fontId="16" fillId="0" borderId="14" xfId="3" applyNumberFormat="1" applyFont="1" applyFill="1" applyBorder="1" applyAlignment="1" applyProtection="1">
      <alignment vertical="center" wrapText="1"/>
      <protection hidden="1"/>
    </xf>
    <xf numFmtId="0" fontId="14" fillId="0" borderId="130" xfId="0" applyFont="1" applyBorder="1" applyAlignment="1" applyProtection="1">
      <alignment horizontal="center" vertical="center" wrapText="1"/>
      <protection locked="0"/>
    </xf>
    <xf numFmtId="0" fontId="14" fillId="0" borderId="132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133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0" fontId="23" fillId="0" borderId="0" xfId="0" applyFont="1" applyProtection="1">
      <protection hidden="1"/>
    </xf>
    <xf numFmtId="0" fontId="0" fillId="0" borderId="0" xfId="0" applyProtection="1">
      <protection hidden="1"/>
    </xf>
    <xf numFmtId="0" fontId="24" fillId="0" borderId="134" xfId="0" applyFont="1" applyBorder="1" applyProtection="1">
      <protection hidden="1"/>
    </xf>
    <xf numFmtId="3" fontId="25" fillId="0" borderId="60" xfId="3" applyNumberFormat="1" applyFont="1" applyFill="1" applyBorder="1" applyAlignment="1" applyProtection="1">
      <alignment vertical="center" wrapText="1"/>
      <protection hidden="1"/>
    </xf>
    <xf numFmtId="3" fontId="19" fillId="0" borderId="35" xfId="3" applyNumberFormat="1" applyFont="1" applyFill="1" applyBorder="1" applyAlignment="1" applyProtection="1">
      <alignment vertical="center" wrapText="1"/>
      <protection hidden="1"/>
    </xf>
    <xf numFmtId="3" fontId="19" fillId="0" borderId="135" xfId="3" applyNumberFormat="1" applyFont="1" applyFill="1" applyBorder="1" applyAlignment="1" applyProtection="1">
      <alignment vertical="center" wrapText="1"/>
      <protection hidden="1"/>
    </xf>
    <xf numFmtId="3" fontId="16" fillId="0" borderId="136" xfId="3" applyNumberFormat="1" applyFont="1" applyFill="1" applyBorder="1" applyAlignment="1" applyProtection="1">
      <alignment vertical="center" wrapText="1"/>
      <protection hidden="1"/>
    </xf>
    <xf numFmtId="3" fontId="16" fillId="0" borderId="1" xfId="3" applyNumberFormat="1" applyFont="1" applyFill="1" applyBorder="1" applyAlignment="1" applyProtection="1">
      <alignment vertical="center" wrapText="1"/>
      <protection hidden="1"/>
    </xf>
    <xf numFmtId="3" fontId="19" fillId="0" borderId="137" xfId="3" applyNumberFormat="1" applyFont="1" applyFill="1" applyBorder="1" applyAlignment="1" applyProtection="1">
      <alignment vertical="center" wrapText="1"/>
      <protection hidden="1"/>
    </xf>
    <xf numFmtId="3" fontId="19" fillId="0" borderId="134" xfId="3" applyNumberFormat="1" applyFont="1" applyFill="1" applyBorder="1" applyAlignment="1" applyProtection="1">
      <alignment vertical="center" wrapText="1"/>
      <protection hidden="1"/>
    </xf>
    <xf numFmtId="9" fontId="19" fillId="0" borderId="134" xfId="2" applyFont="1" applyFill="1" applyBorder="1" applyAlignment="1" applyProtection="1">
      <alignment vertical="center" wrapText="1"/>
      <protection hidden="1"/>
    </xf>
    <xf numFmtId="3" fontId="19" fillId="0" borderId="138" xfId="3" applyNumberFormat="1" applyFont="1" applyFill="1" applyBorder="1" applyAlignment="1" applyProtection="1">
      <alignment vertical="center" wrapText="1"/>
      <protection hidden="1"/>
    </xf>
    <xf numFmtId="4" fontId="19" fillId="0" borderId="134" xfId="3" applyNumberFormat="1" applyFont="1" applyFill="1" applyBorder="1" applyAlignment="1" applyProtection="1">
      <alignment vertical="center" wrapText="1"/>
      <protection hidden="1"/>
    </xf>
    <xf numFmtId="4" fontId="19" fillId="0" borderId="137" xfId="3" applyNumberFormat="1" applyFont="1" applyFill="1" applyBorder="1" applyAlignment="1" applyProtection="1">
      <alignment vertical="center" wrapText="1"/>
      <protection hidden="1"/>
    </xf>
    <xf numFmtId="167" fontId="17" fillId="0" borderId="139" xfId="1" applyNumberFormat="1" applyFont="1" applyFill="1" applyBorder="1" applyAlignment="1" applyProtection="1">
      <alignment vertical="center" wrapText="1"/>
      <protection locked="0"/>
    </xf>
    <xf numFmtId="4" fontId="19" fillId="0" borderId="138" xfId="3" applyNumberFormat="1" applyFont="1" applyFill="1" applyBorder="1" applyAlignment="1" applyProtection="1">
      <alignment vertical="center" wrapText="1"/>
      <protection hidden="1"/>
    </xf>
    <xf numFmtId="3" fontId="19" fillId="0" borderId="59" xfId="0" applyNumberFormat="1" applyFont="1" applyBorder="1" applyAlignment="1" applyProtection="1">
      <alignment vertical="center" wrapText="1"/>
      <protection hidden="1"/>
    </xf>
    <xf numFmtId="3" fontId="19" fillId="0" borderId="60" xfId="3" applyNumberFormat="1" applyFont="1" applyFill="1" applyBorder="1" applyAlignment="1" applyProtection="1">
      <alignment vertical="center" wrapText="1"/>
      <protection hidden="1"/>
    </xf>
    <xf numFmtId="3" fontId="19" fillId="0" borderId="138" xfId="0" applyNumberFormat="1" applyFont="1" applyBorder="1" applyAlignment="1" applyProtection="1">
      <alignment vertical="center" wrapText="1"/>
      <protection hidden="1"/>
    </xf>
    <xf numFmtId="0" fontId="23" fillId="0" borderId="0" xfId="0" applyFont="1"/>
    <xf numFmtId="164" fontId="25" fillId="4" borderId="143" xfId="1" applyFont="1" applyFill="1" applyBorder="1" applyAlignment="1" applyProtection="1">
      <alignment horizontal="center" vertical="center" wrapText="1"/>
      <protection hidden="1"/>
    </xf>
    <xf numFmtId="10" fontId="25" fillId="4" borderId="144" xfId="2" applyNumberFormat="1" applyFont="1" applyFill="1" applyBorder="1" applyAlignment="1" applyProtection="1">
      <alignment horizontal="center" vertical="center" wrapText="1"/>
      <protection hidden="1"/>
    </xf>
    <xf numFmtId="10" fontId="25" fillId="4" borderId="145" xfId="2" applyNumberFormat="1" applyFont="1" applyFill="1" applyBorder="1" applyAlignment="1" applyProtection="1">
      <alignment horizontal="center" vertical="center" wrapText="1"/>
      <protection hidden="1"/>
    </xf>
    <xf numFmtId="10" fontId="25" fillId="4" borderId="146" xfId="2" applyNumberFormat="1" applyFont="1" applyFill="1" applyBorder="1" applyAlignment="1" applyProtection="1">
      <alignment horizontal="center" vertical="center" wrapText="1"/>
      <protection hidden="1"/>
    </xf>
    <xf numFmtId="10" fontId="25" fillId="4" borderId="147" xfId="2" applyNumberFormat="1" applyFont="1" applyFill="1" applyBorder="1" applyAlignment="1" applyProtection="1">
      <alignment horizontal="center" vertical="center" wrapText="1"/>
      <protection hidden="1"/>
    </xf>
    <xf numFmtId="10" fontId="25" fillId="4" borderId="148" xfId="2" applyNumberFormat="1" applyFont="1" applyFill="1" applyBorder="1" applyAlignment="1" applyProtection="1">
      <alignment horizontal="center" vertical="center" wrapText="1"/>
      <protection hidden="1"/>
    </xf>
    <xf numFmtId="10" fontId="25" fillId="4" borderId="149" xfId="2" applyNumberFormat="1" applyFont="1" applyFill="1" applyBorder="1" applyAlignment="1" applyProtection="1">
      <alignment horizontal="center" vertical="center" wrapText="1"/>
      <protection hidden="1"/>
    </xf>
    <xf numFmtId="10" fontId="25" fillId="4" borderId="150" xfId="2" applyNumberFormat="1" applyFont="1" applyFill="1" applyBorder="1" applyAlignment="1" applyProtection="1">
      <alignment horizontal="center" vertical="center" wrapText="1"/>
      <protection hidden="1"/>
    </xf>
    <xf numFmtId="9" fontId="25" fillId="4" borderId="146" xfId="2" applyFont="1" applyFill="1" applyBorder="1" applyAlignment="1" applyProtection="1">
      <alignment horizontal="center" vertical="center" wrapText="1"/>
      <protection hidden="1"/>
    </xf>
    <xf numFmtId="10" fontId="25" fillId="4" borderId="151" xfId="2" applyNumberFormat="1" applyFont="1" applyFill="1" applyBorder="1" applyAlignment="1" applyProtection="1">
      <alignment horizontal="center" vertical="center" wrapText="1"/>
      <protection hidden="1"/>
    </xf>
    <xf numFmtId="9" fontId="25" fillId="4" borderId="152" xfId="2" applyFont="1" applyFill="1" applyBorder="1" applyAlignment="1" applyProtection="1">
      <alignment horizontal="center" vertical="center" wrapText="1"/>
      <protection hidden="1"/>
    </xf>
    <xf numFmtId="0" fontId="2" fillId="5" borderId="155" xfId="0" applyFont="1" applyFill="1" applyBorder="1" applyAlignment="1">
      <alignment horizontal="center" vertical="center"/>
    </xf>
    <xf numFmtId="3" fontId="17" fillId="0" borderId="101" xfId="1" applyNumberFormat="1" applyFont="1" applyFill="1" applyBorder="1" applyAlignment="1" applyProtection="1">
      <alignment vertical="center" wrapText="1"/>
      <protection locked="0"/>
    </xf>
    <xf numFmtId="3" fontId="17" fillId="0" borderId="81" xfId="1" applyNumberFormat="1" applyFont="1" applyFill="1" applyBorder="1" applyAlignment="1" applyProtection="1">
      <alignment vertical="center" wrapText="1"/>
      <protection locked="0"/>
    </xf>
    <xf numFmtId="3" fontId="17" fillId="0" borderId="105" xfId="1" applyNumberFormat="1" applyFont="1" applyFill="1" applyBorder="1" applyAlignment="1" applyProtection="1">
      <alignment vertical="center" wrapText="1"/>
      <protection locked="0"/>
    </xf>
    <xf numFmtId="3" fontId="19" fillId="0" borderId="73" xfId="0" applyNumberFormat="1" applyFont="1" applyBorder="1" applyAlignment="1" applyProtection="1">
      <alignment vertical="center" wrapText="1"/>
      <protection hidden="1"/>
    </xf>
    <xf numFmtId="3" fontId="16" fillId="0" borderId="157" xfId="3" applyNumberFormat="1" applyFont="1" applyFill="1" applyBorder="1" applyAlignment="1" applyProtection="1">
      <alignment vertical="center" wrapText="1"/>
      <protection hidden="1"/>
    </xf>
    <xf numFmtId="3" fontId="16" fillId="0" borderId="158" xfId="3" applyNumberFormat="1" applyFont="1" applyFill="1" applyBorder="1" applyAlignment="1" applyProtection="1">
      <alignment vertical="center" wrapText="1"/>
      <protection hidden="1"/>
    </xf>
    <xf numFmtId="3" fontId="14" fillId="0" borderId="85" xfId="1" applyNumberFormat="1" applyFont="1" applyFill="1" applyBorder="1" applyAlignment="1" applyProtection="1">
      <alignment vertical="center" wrapText="1"/>
      <protection locked="0"/>
    </xf>
    <xf numFmtId="3" fontId="16" fillId="0" borderId="159" xfId="3" applyNumberFormat="1" applyFont="1" applyFill="1" applyBorder="1" applyAlignment="1" applyProtection="1">
      <alignment vertical="center" wrapText="1"/>
      <protection hidden="1"/>
    </xf>
    <xf numFmtId="3" fontId="14" fillId="0" borderId="106" xfId="1" applyNumberFormat="1" applyFont="1" applyFill="1" applyBorder="1" applyAlignment="1" applyProtection="1">
      <alignment vertical="center" wrapText="1"/>
      <protection locked="0"/>
    </xf>
    <xf numFmtId="3" fontId="14" fillId="0" borderId="63" xfId="1" applyNumberFormat="1" applyFont="1" applyBorder="1" applyAlignment="1" applyProtection="1">
      <alignment vertical="center" wrapText="1"/>
      <protection locked="0"/>
    </xf>
    <xf numFmtId="3" fontId="14" fillId="0" borderId="64" xfId="1" applyNumberFormat="1" applyFont="1" applyBorder="1" applyAlignment="1" applyProtection="1">
      <alignment vertical="center" wrapText="1"/>
      <protection locked="0"/>
    </xf>
    <xf numFmtId="3" fontId="14" fillId="0" borderId="95" xfId="1" applyNumberFormat="1" applyFont="1" applyBorder="1" applyAlignment="1" applyProtection="1">
      <alignment vertical="center" wrapText="1"/>
      <protection locked="0"/>
    </xf>
    <xf numFmtId="3" fontId="14" fillId="0" borderId="98" xfId="1" applyNumberFormat="1" applyFont="1" applyBorder="1" applyAlignment="1" applyProtection="1">
      <alignment vertical="center" wrapText="1"/>
      <protection locked="0"/>
    </xf>
    <xf numFmtId="3" fontId="14" fillId="0" borderId="160" xfId="1" applyNumberFormat="1" applyFont="1" applyBorder="1" applyAlignment="1" applyProtection="1">
      <alignment vertical="center" wrapText="1"/>
      <protection locked="0"/>
    </xf>
    <xf numFmtId="3" fontId="14" fillId="0" borderId="89" xfId="1" applyNumberFormat="1" applyFont="1" applyBorder="1" applyAlignment="1" applyProtection="1">
      <alignment vertical="center" wrapText="1"/>
      <protection locked="0"/>
    </xf>
    <xf numFmtId="3" fontId="17" fillId="0" borderId="161" xfId="1" applyNumberFormat="1" applyFont="1" applyFill="1" applyBorder="1" applyAlignment="1" applyProtection="1">
      <alignment vertical="center" wrapText="1"/>
      <protection locked="0"/>
    </xf>
    <xf numFmtId="3" fontId="17" fillId="0" borderId="162" xfId="1" applyNumberFormat="1" applyFont="1" applyFill="1" applyBorder="1" applyAlignment="1" applyProtection="1">
      <alignment vertical="center" wrapText="1"/>
      <protection locked="0"/>
    </xf>
    <xf numFmtId="3" fontId="17" fillId="0" borderId="163" xfId="1" applyNumberFormat="1" applyFont="1" applyFill="1" applyBorder="1" applyAlignment="1" applyProtection="1">
      <alignment vertical="center" wrapText="1"/>
      <protection locked="0"/>
    </xf>
    <xf numFmtId="0" fontId="14" fillId="0" borderId="98" xfId="0" applyFont="1" applyBorder="1" applyAlignment="1" applyProtection="1">
      <alignment vertical="center" wrapText="1"/>
      <protection locked="0"/>
    </xf>
    <xf numFmtId="0" fontId="14" fillId="0" borderId="160" xfId="0" applyFont="1" applyBorder="1" applyAlignment="1" applyProtection="1">
      <alignment vertical="center" wrapText="1"/>
      <protection locked="0"/>
    </xf>
    <xf numFmtId="0" fontId="14" fillId="0" borderId="164" xfId="0" applyFont="1" applyBorder="1" applyAlignment="1" applyProtection="1">
      <alignment vertical="center" wrapText="1"/>
      <protection locked="0"/>
    </xf>
    <xf numFmtId="3" fontId="14" fillId="0" borderId="165" xfId="1" applyNumberFormat="1" applyFont="1" applyBorder="1" applyAlignment="1" applyProtection="1">
      <alignment vertical="center" wrapText="1"/>
      <protection locked="0"/>
    </xf>
    <xf numFmtId="3" fontId="19" fillId="0" borderId="166" xfId="0" applyNumberFormat="1" applyFont="1" applyBorder="1" applyAlignment="1" applyProtection="1">
      <alignment vertical="center" wrapText="1"/>
      <protection hidden="1"/>
    </xf>
    <xf numFmtId="3" fontId="19" fillId="0" borderId="91" xfId="0" applyNumberFormat="1" applyFont="1" applyBorder="1" applyAlignment="1" applyProtection="1">
      <alignment vertical="center" wrapText="1"/>
      <protection hidden="1"/>
    </xf>
    <xf numFmtId="3" fontId="17" fillId="0" borderId="167" xfId="1" applyNumberFormat="1" applyFont="1" applyFill="1" applyBorder="1" applyAlignment="1" applyProtection="1">
      <alignment vertical="center" wrapText="1"/>
      <protection locked="0"/>
    </xf>
    <xf numFmtId="3" fontId="16" fillId="0" borderId="168" xfId="3" applyNumberFormat="1" applyFont="1" applyFill="1" applyBorder="1" applyAlignment="1" applyProtection="1">
      <alignment vertical="center" wrapText="1"/>
      <protection hidden="1"/>
    </xf>
    <xf numFmtId="4" fontId="12" fillId="0" borderId="141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/>
      <protection hidden="1"/>
    </xf>
    <xf numFmtId="4" fontId="12" fillId="0" borderId="17" xfId="0" applyNumberFormat="1" applyFont="1" applyFill="1" applyBorder="1" applyAlignment="1" applyProtection="1">
      <alignment vertical="center"/>
      <protection hidden="1"/>
    </xf>
    <xf numFmtId="4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1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28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26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21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2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3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4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5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6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49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7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173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174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175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4" fontId="2" fillId="5" borderId="155" xfId="0" applyNumberFormat="1" applyFont="1" applyFill="1" applyBorder="1" applyAlignment="1">
      <alignment horizontal="center" vertical="center"/>
    </xf>
    <xf numFmtId="10" fontId="0" fillId="0" borderId="0" xfId="2" applyNumberFormat="1" applyFont="1"/>
    <xf numFmtId="10" fontId="10" fillId="3" borderId="11" xfId="2" applyNumberFormat="1" applyFont="1" applyFill="1" applyBorder="1" applyAlignment="1" applyProtection="1">
      <alignment horizontal="left" vertical="center" wrapText="1"/>
      <protection locked="0"/>
    </xf>
    <xf numFmtId="10" fontId="12" fillId="4" borderId="28" xfId="2" applyNumberFormat="1" applyFont="1" applyFill="1" applyBorder="1" applyAlignment="1" applyProtection="1">
      <alignment horizontal="center" vertical="center" wrapText="1"/>
      <protection hidden="1"/>
    </xf>
    <xf numFmtId="10" fontId="12" fillId="4" borderId="21" xfId="2" applyNumberFormat="1" applyFont="1" applyFill="1" applyBorder="1" applyAlignment="1" applyProtection="1">
      <alignment horizontal="center" vertical="center" wrapText="1"/>
      <protection hidden="1"/>
    </xf>
    <xf numFmtId="10" fontId="12" fillId="4" borderId="54" xfId="2" applyNumberFormat="1" applyFont="1" applyFill="1" applyBorder="1" applyAlignment="1" applyProtection="1">
      <alignment horizontal="center" vertical="center" wrapText="1"/>
      <protection hidden="1"/>
    </xf>
    <xf numFmtId="10" fontId="12" fillId="4" borderId="49" xfId="2" applyNumberFormat="1" applyFont="1" applyFill="1" applyBorder="1" applyAlignment="1" applyProtection="1">
      <alignment horizontal="center" vertical="center" wrapText="1"/>
      <protection hidden="1"/>
    </xf>
    <xf numFmtId="10" fontId="12" fillId="0" borderId="3" xfId="2" applyNumberFormat="1" applyFont="1" applyFill="1" applyBorder="1" applyAlignment="1" applyProtection="1">
      <alignment vertical="center"/>
      <protection hidden="1"/>
    </xf>
    <xf numFmtId="10" fontId="12" fillId="4" borderId="174" xfId="2" applyNumberFormat="1" applyFont="1" applyFill="1" applyBorder="1" applyAlignment="1" applyProtection="1">
      <alignment horizontal="center" vertical="center" wrapText="1"/>
      <protection hidden="1"/>
    </xf>
    <xf numFmtId="4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0" xfId="0" applyNumberFormat="1"/>
    <xf numFmtId="10" fontId="2" fillId="5" borderId="155" xfId="2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 applyProtection="1">
      <alignment horizontal="center" vertical="center"/>
      <protection hidden="1"/>
    </xf>
    <xf numFmtId="4" fontId="12" fillId="4" borderId="0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4" fontId="10" fillId="0" borderId="0" xfId="0" applyNumberFormat="1" applyFont="1" applyAlignment="1">
      <alignment wrapText="1"/>
    </xf>
    <xf numFmtId="4" fontId="10" fillId="3" borderId="1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63" xfId="0" applyNumberFormat="1" applyFont="1" applyBorder="1" applyAlignment="1" applyProtection="1">
      <alignment horizontal="center" vertical="center" wrapText="1"/>
      <protection locked="0"/>
    </xf>
    <xf numFmtId="4" fontId="14" fillId="0" borderId="64" xfId="0" applyNumberFormat="1" applyFont="1" applyBorder="1" applyAlignment="1" applyProtection="1">
      <alignment horizontal="center" vertical="center" wrapText="1"/>
      <protection locked="0"/>
    </xf>
    <xf numFmtId="4" fontId="14" fillId="0" borderId="64" xfId="0" applyNumberFormat="1" applyFont="1" applyBorder="1" applyAlignment="1" applyProtection="1">
      <alignment vertical="center" wrapText="1"/>
      <protection locked="0"/>
    </xf>
    <xf numFmtId="4" fontId="21" fillId="0" borderId="64" xfId="4" applyNumberFormat="1" applyFont="1" applyFill="1" applyBorder="1" applyAlignment="1" applyProtection="1">
      <alignment horizontal="center" vertical="center" wrapText="1"/>
      <protection locked="0"/>
    </xf>
    <xf numFmtId="4" fontId="14" fillId="0" borderId="65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Alignment="1">
      <alignment vertical="center" wrapText="1"/>
    </xf>
    <xf numFmtId="4" fontId="14" fillId="0" borderId="78" xfId="0" applyNumberFormat="1" applyFont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Border="1" applyAlignment="1" applyProtection="1">
      <alignment vertical="center" wrapText="1"/>
      <protection locked="0"/>
    </xf>
    <xf numFmtId="4" fontId="21" fillId="0" borderId="79" xfId="4" applyNumberFormat="1" applyFont="1" applyFill="1" applyBorder="1" applyAlignment="1" applyProtection="1">
      <alignment horizontal="center" vertical="center" wrapText="1"/>
      <protection locked="0"/>
    </xf>
    <xf numFmtId="4" fontId="14" fillId="0" borderId="80" xfId="0" applyNumberFormat="1" applyFont="1" applyBorder="1" applyAlignment="1" applyProtection="1">
      <alignment vertical="center" wrapText="1"/>
      <protection locked="0"/>
    </xf>
    <xf numFmtId="4" fontId="14" fillId="0" borderId="88" xfId="0" applyNumberFormat="1" applyFont="1" applyBorder="1" applyAlignment="1" applyProtection="1">
      <alignment horizontal="center" vertical="center" wrapText="1"/>
      <protection locked="0"/>
    </xf>
    <xf numFmtId="4" fontId="14" fillId="0" borderId="89" xfId="0" applyNumberFormat="1" applyFont="1" applyBorder="1" applyAlignment="1" applyProtection="1">
      <alignment horizontal="center" vertical="center" wrapText="1"/>
      <protection locked="0"/>
    </xf>
    <xf numFmtId="4" fontId="14" fillId="0" borderId="89" xfId="0" applyNumberFormat="1" applyFont="1" applyBorder="1" applyAlignment="1" applyProtection="1">
      <alignment vertical="center" wrapText="1"/>
      <protection locked="0"/>
    </xf>
    <xf numFmtId="4" fontId="21" fillId="0" borderId="89" xfId="4" applyNumberFormat="1" applyFont="1" applyFill="1" applyBorder="1" applyAlignment="1" applyProtection="1">
      <alignment horizontal="center" vertical="center" wrapText="1"/>
      <protection locked="0"/>
    </xf>
    <xf numFmtId="4" fontId="14" fillId="0" borderId="90" xfId="0" applyNumberFormat="1" applyFont="1" applyBorder="1" applyAlignment="1" applyProtection="1">
      <alignment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89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55" xfId="2" applyNumberFormat="1" applyFont="1" applyFill="1" applyBorder="1" applyAlignment="1">
      <alignment horizontal="center" vertical="center"/>
    </xf>
    <xf numFmtId="10" fontId="10" fillId="3" borderId="11" xfId="0" applyNumberFormat="1" applyFont="1" applyFill="1" applyBorder="1" applyAlignment="1" applyProtection="1">
      <alignment horizontal="left" vertical="center" wrapText="1"/>
      <protection locked="0"/>
    </xf>
    <xf numFmtId="10" fontId="12" fillId="0" borderId="3" xfId="0" applyNumberFormat="1" applyFont="1" applyFill="1" applyBorder="1" applyAlignment="1" applyProtection="1">
      <alignment vertical="center"/>
      <protection hidden="1"/>
    </xf>
    <xf numFmtId="10" fontId="0" fillId="0" borderId="0" xfId="0" applyNumberFormat="1"/>
    <xf numFmtId="4" fontId="33" fillId="0" borderId="0" xfId="0" applyNumberFormat="1" applyFont="1" applyProtection="1">
      <protection hidden="1"/>
    </xf>
    <xf numFmtId="4" fontId="31" fillId="0" borderId="0" xfId="0" applyNumberFormat="1" applyFont="1" applyProtection="1">
      <protection hidden="1"/>
    </xf>
    <xf numFmtId="4" fontId="34" fillId="0" borderId="134" xfId="0" applyNumberFormat="1" applyFont="1" applyBorder="1" applyProtection="1">
      <protection hidden="1"/>
    </xf>
    <xf numFmtId="4" fontId="35" fillId="0" borderId="60" xfId="3" applyNumberFormat="1" applyFont="1" applyFill="1" applyBorder="1" applyAlignment="1" applyProtection="1">
      <alignment vertical="center" wrapText="1"/>
      <protection hidden="1"/>
    </xf>
    <xf numFmtId="4" fontId="32" fillId="0" borderId="35" xfId="3" applyNumberFormat="1" applyFont="1" applyFill="1" applyBorder="1" applyAlignment="1" applyProtection="1">
      <alignment vertical="center" wrapText="1"/>
      <protection hidden="1"/>
    </xf>
    <xf numFmtId="4" fontId="32" fillId="0" borderId="135" xfId="3" applyNumberFormat="1" applyFont="1" applyFill="1" applyBorder="1" applyAlignment="1" applyProtection="1">
      <alignment vertical="center" wrapText="1"/>
      <protection hidden="1"/>
    </xf>
    <xf numFmtId="4" fontId="36" fillId="0" borderId="136" xfId="3" applyNumberFormat="1" applyFont="1" applyFill="1" applyBorder="1" applyAlignment="1" applyProtection="1">
      <alignment vertical="center" wrapText="1"/>
      <protection hidden="1"/>
    </xf>
    <xf numFmtId="4" fontId="36" fillId="0" borderId="1" xfId="3" applyNumberFormat="1" applyFont="1" applyFill="1" applyBorder="1" applyAlignment="1" applyProtection="1">
      <alignment vertical="center" wrapText="1"/>
      <protection hidden="1"/>
    </xf>
    <xf numFmtId="4" fontId="32" fillId="0" borderId="185" xfId="3" applyNumberFormat="1" applyFont="1" applyFill="1" applyBorder="1" applyAlignment="1" applyProtection="1">
      <alignment vertical="center" wrapText="1"/>
      <protection hidden="1"/>
    </xf>
    <xf numFmtId="10" fontId="32" fillId="0" borderId="186" xfId="2" applyNumberFormat="1" applyFont="1" applyFill="1" applyBorder="1" applyAlignment="1" applyProtection="1">
      <alignment vertical="center" wrapText="1"/>
      <protection hidden="1"/>
    </xf>
    <xf numFmtId="4" fontId="32" fillId="0" borderId="186" xfId="3" applyNumberFormat="1" applyFont="1" applyFill="1" applyBorder="1" applyAlignment="1" applyProtection="1">
      <alignment vertical="center" wrapText="1"/>
      <protection hidden="1"/>
    </xf>
    <xf numFmtId="4" fontId="32" fillId="0" borderId="187" xfId="3" applyNumberFormat="1" applyFont="1" applyFill="1" applyBorder="1" applyAlignment="1" applyProtection="1">
      <alignment vertical="center" wrapText="1"/>
      <protection hidden="1"/>
    </xf>
    <xf numFmtId="4" fontId="32" fillId="0" borderId="189" xfId="3" applyNumberFormat="1" applyFont="1" applyFill="1" applyBorder="1" applyAlignment="1" applyProtection="1">
      <alignment vertical="center" wrapText="1"/>
      <protection hidden="1"/>
    </xf>
    <xf numFmtId="4" fontId="32" fillId="0" borderId="0" xfId="0" applyNumberFormat="1" applyFont="1" applyBorder="1" applyAlignment="1" applyProtection="1">
      <alignment vertical="center" wrapText="1"/>
      <protection hidden="1"/>
    </xf>
    <xf numFmtId="4" fontId="31" fillId="0" borderId="0" xfId="0" applyNumberFormat="1" applyFont="1"/>
    <xf numFmtId="4" fontId="30" fillId="4" borderId="182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33" xfId="0" applyNumberFormat="1" applyFont="1" applyFill="1" applyBorder="1" applyAlignment="1" applyProtection="1">
      <alignment horizontal="center" vertical="center" wrapText="1"/>
      <protection hidden="1"/>
    </xf>
    <xf numFmtId="10" fontId="30" fillId="4" borderId="33" xfId="2" applyNumberFormat="1" applyFont="1" applyFill="1" applyBorder="1" applyAlignment="1" applyProtection="1">
      <alignment horizontal="center" vertical="center" wrapText="1"/>
      <protection hidden="1"/>
    </xf>
    <xf numFmtId="4" fontId="30" fillId="4" borderId="183" xfId="0" applyNumberFormat="1" applyFont="1" applyFill="1" applyBorder="1" applyAlignment="1" applyProtection="1">
      <alignment horizontal="center" vertical="center" wrapText="1"/>
      <protection hidden="1"/>
    </xf>
    <xf numFmtId="10" fontId="30" fillId="4" borderId="181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0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109" xfId="0" applyNumberFormat="1" applyFont="1" applyFill="1" applyBorder="1" applyAlignment="1" applyProtection="1">
      <alignment horizontal="center" vertical="center" wrapText="1"/>
      <protection hidden="1"/>
    </xf>
    <xf numFmtId="10" fontId="30" fillId="4" borderId="112" xfId="2" applyNumberFormat="1" applyFont="1" applyFill="1" applyBorder="1" applyAlignment="1" applyProtection="1">
      <alignment horizontal="center" vertical="center" wrapText="1"/>
      <protection hidden="1"/>
    </xf>
    <xf numFmtId="4" fontId="30" fillId="4" borderId="155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110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56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49" xfId="0" applyNumberFormat="1" applyFont="1" applyFill="1" applyBorder="1" applyAlignment="1" applyProtection="1">
      <alignment horizontal="center" vertical="center" wrapText="1"/>
      <protection hidden="1"/>
    </xf>
    <xf numFmtId="10" fontId="30" fillId="4" borderId="49" xfId="2" applyNumberFormat="1" applyFont="1" applyFill="1" applyBorder="1" applyAlignment="1" applyProtection="1">
      <alignment horizontal="center" vertical="center" wrapText="1"/>
      <protection hidden="1"/>
    </xf>
    <xf numFmtId="4" fontId="30" fillId="4" borderId="57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21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46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0" xfId="0" applyNumberFormat="1" applyFont="1" applyFill="1" applyBorder="1" applyAlignment="1" applyProtection="1">
      <alignment vertical="center" wrapText="1"/>
      <protection locked="0"/>
    </xf>
    <xf numFmtId="4" fontId="10" fillId="3" borderId="13" xfId="0" applyNumberFormat="1" applyFont="1" applyFill="1" applyBorder="1" applyAlignment="1" applyProtection="1">
      <alignment vertical="center" wrapText="1"/>
      <protection locked="0"/>
    </xf>
    <xf numFmtId="4" fontId="10" fillId="3" borderId="7" xfId="0" applyNumberFormat="1" applyFont="1" applyFill="1" applyBorder="1" applyAlignment="1" applyProtection="1">
      <alignment vertical="center" wrapText="1"/>
      <protection hidden="1"/>
    </xf>
    <xf numFmtId="4" fontId="10" fillId="3" borderId="8" xfId="0" applyNumberFormat="1" applyFont="1" applyFill="1" applyBorder="1" applyAlignment="1" applyProtection="1">
      <alignment vertical="center" wrapText="1"/>
      <protection hidden="1"/>
    </xf>
    <xf numFmtId="4" fontId="10" fillId="3" borderId="10" xfId="0" applyNumberFormat="1" applyFont="1" applyFill="1" applyBorder="1" applyAlignment="1" applyProtection="1">
      <alignment vertical="center" wrapText="1"/>
      <protection hidden="1"/>
    </xf>
    <xf numFmtId="4" fontId="10" fillId="3" borderId="13" xfId="0" applyNumberFormat="1" applyFont="1" applyFill="1" applyBorder="1" applyAlignment="1" applyProtection="1">
      <alignment vertical="center" wrapText="1"/>
      <protection hidden="1"/>
    </xf>
    <xf numFmtId="4" fontId="10" fillId="3" borderId="15" xfId="0" applyNumberFormat="1" applyFont="1" applyFill="1" applyBorder="1" applyAlignment="1" applyProtection="1">
      <alignment vertical="center" wrapText="1"/>
      <protection locked="0"/>
    </xf>
    <xf numFmtId="4" fontId="10" fillId="3" borderId="16" xfId="0" applyNumberFormat="1" applyFont="1" applyFill="1" applyBorder="1" applyAlignment="1" applyProtection="1">
      <alignment vertical="center" wrapText="1"/>
      <protection locked="0"/>
    </xf>
    <xf numFmtId="4" fontId="37" fillId="0" borderId="64" xfId="0" applyNumberFormat="1" applyFont="1" applyBorder="1" applyAlignment="1" applyProtection="1">
      <alignment vertical="center" wrapText="1"/>
      <protection locked="0"/>
    </xf>
    <xf numFmtId="4" fontId="38" fillId="0" borderId="64" xfId="0" applyNumberFormat="1" applyFont="1" applyBorder="1" applyAlignment="1" applyProtection="1">
      <alignment vertical="center" wrapText="1"/>
      <protection locked="0"/>
    </xf>
    <xf numFmtId="4" fontId="38" fillId="0" borderId="64" xfId="0" applyNumberFormat="1" applyFont="1" applyBorder="1" applyAlignment="1" applyProtection="1">
      <alignment horizontal="center" vertical="center" wrapText="1"/>
      <protection locked="0"/>
    </xf>
    <xf numFmtId="4" fontId="38" fillId="0" borderId="64" xfId="1" applyNumberFormat="1" applyFont="1" applyBorder="1" applyAlignment="1" applyProtection="1">
      <alignment vertical="center" wrapText="1"/>
      <protection locked="0"/>
    </xf>
    <xf numFmtId="4" fontId="39" fillId="0" borderId="64" xfId="3" applyNumberFormat="1" applyFont="1" applyFill="1" applyBorder="1" applyAlignment="1" applyProtection="1">
      <alignment vertical="center" wrapText="1"/>
      <protection hidden="1"/>
    </xf>
    <xf numFmtId="4" fontId="39" fillId="0" borderId="171" xfId="3" applyNumberFormat="1" applyFont="1" applyFill="1" applyBorder="1" applyAlignment="1" applyProtection="1">
      <alignment vertical="center" wrapText="1"/>
      <protection hidden="1"/>
    </xf>
    <xf numFmtId="4" fontId="38" fillId="0" borderId="63" xfId="1" applyNumberFormat="1" applyFont="1" applyFill="1" applyBorder="1" applyAlignment="1" applyProtection="1">
      <alignment vertical="center" wrapText="1"/>
      <protection locked="0"/>
    </xf>
    <xf numFmtId="4" fontId="38" fillId="0" borderId="64" xfId="1" applyNumberFormat="1" applyFont="1" applyFill="1" applyBorder="1" applyAlignment="1" applyProtection="1">
      <alignment vertical="center" wrapText="1"/>
      <protection locked="0"/>
    </xf>
    <xf numFmtId="10" fontId="38" fillId="0" borderId="64" xfId="2" applyNumberFormat="1" applyFont="1" applyFill="1" applyBorder="1" applyAlignment="1" applyProtection="1">
      <alignment vertical="center" wrapText="1"/>
      <protection locked="0"/>
    </xf>
    <xf numFmtId="4" fontId="38" fillId="0" borderId="65" xfId="1" applyNumberFormat="1" applyFont="1" applyFill="1" applyBorder="1" applyAlignment="1" applyProtection="1">
      <alignment vertical="center" wrapText="1"/>
      <protection locked="0"/>
    </xf>
    <xf numFmtId="4" fontId="40" fillId="0" borderId="63" xfId="0" applyNumberFormat="1" applyFont="1" applyFill="1" applyBorder="1" applyAlignment="1" applyProtection="1">
      <alignment vertical="center" wrapText="1"/>
      <protection hidden="1"/>
    </xf>
    <xf numFmtId="4" fontId="38" fillId="0" borderId="63" xfId="1" applyNumberFormat="1" applyFont="1" applyBorder="1" applyAlignment="1" applyProtection="1">
      <alignment vertical="center" wrapText="1"/>
      <protection locked="0"/>
    </xf>
    <xf numFmtId="4" fontId="38" fillId="0" borderId="65" xfId="1" applyNumberFormat="1" applyFont="1" applyBorder="1" applyAlignment="1" applyProtection="1">
      <alignment vertical="center" wrapText="1"/>
      <protection locked="0"/>
    </xf>
    <xf numFmtId="4" fontId="41" fillId="0" borderId="45" xfId="0" applyNumberFormat="1" applyFont="1" applyBorder="1" applyAlignment="1" applyProtection="1">
      <alignment vertical="center" wrapText="1"/>
      <protection hidden="1"/>
    </xf>
    <xf numFmtId="4" fontId="37" fillId="0" borderId="79" xfId="0" applyNumberFormat="1" applyFont="1" applyBorder="1" applyAlignment="1" applyProtection="1">
      <alignment vertical="center" wrapText="1"/>
      <protection locked="0"/>
    </xf>
    <xf numFmtId="4" fontId="38" fillId="0" borderId="79" xfId="0" applyNumberFormat="1" applyFont="1" applyBorder="1" applyAlignment="1" applyProtection="1">
      <alignment vertical="center" wrapText="1"/>
      <protection locked="0"/>
    </xf>
    <xf numFmtId="4" fontId="38" fillId="0" borderId="79" xfId="0" applyNumberFormat="1" applyFont="1" applyBorder="1" applyAlignment="1" applyProtection="1">
      <alignment horizontal="center" vertical="center" wrapText="1"/>
      <protection locked="0"/>
    </xf>
    <xf numFmtId="4" fontId="38" fillId="0" borderId="79" xfId="1" applyNumberFormat="1" applyFont="1" applyBorder="1" applyAlignment="1" applyProtection="1">
      <alignment vertical="center" wrapText="1"/>
      <protection locked="0"/>
    </xf>
    <xf numFmtId="4" fontId="39" fillId="0" borderId="79" xfId="3" applyNumberFormat="1" applyFont="1" applyFill="1" applyBorder="1" applyAlignment="1" applyProtection="1">
      <alignment vertical="center" wrapText="1"/>
      <protection hidden="1"/>
    </xf>
    <xf numFmtId="4" fontId="39" fillId="0" borderId="77" xfId="3" applyNumberFormat="1" applyFont="1" applyFill="1" applyBorder="1" applyAlignment="1" applyProtection="1">
      <alignment vertical="center" wrapText="1"/>
      <protection hidden="1"/>
    </xf>
    <xf numFmtId="4" fontId="38" fillId="0" borderId="78" xfId="1" applyNumberFormat="1" applyFont="1" applyFill="1" applyBorder="1" applyAlignment="1" applyProtection="1">
      <alignment vertical="center" wrapText="1"/>
      <protection locked="0"/>
    </xf>
    <xf numFmtId="4" fontId="38" fillId="0" borderId="79" xfId="1" applyNumberFormat="1" applyFont="1" applyFill="1" applyBorder="1" applyAlignment="1" applyProtection="1">
      <alignment vertical="center" wrapText="1"/>
      <protection locked="0"/>
    </xf>
    <xf numFmtId="10" fontId="38" fillId="0" borderId="79" xfId="2" applyNumberFormat="1" applyFont="1" applyFill="1" applyBorder="1" applyAlignment="1" applyProtection="1">
      <alignment vertical="center" wrapText="1"/>
      <protection locked="0"/>
    </xf>
    <xf numFmtId="4" fontId="38" fillId="0" borderId="80" xfId="1" applyNumberFormat="1" applyFont="1" applyFill="1" applyBorder="1" applyAlignment="1" applyProtection="1">
      <alignment vertical="center" wrapText="1"/>
      <protection locked="0"/>
    </xf>
    <xf numFmtId="4" fontId="40" fillId="0" borderId="78" xfId="0" applyNumberFormat="1" applyFont="1" applyFill="1" applyBorder="1" applyAlignment="1" applyProtection="1">
      <alignment vertical="center" wrapText="1"/>
      <protection hidden="1"/>
    </xf>
    <xf numFmtId="4" fontId="38" fillId="0" borderId="78" xfId="1" applyNumberFormat="1" applyFont="1" applyBorder="1" applyAlignment="1" applyProtection="1">
      <alignment vertical="center" wrapText="1"/>
      <protection locked="0"/>
    </xf>
    <xf numFmtId="4" fontId="38" fillId="0" borderId="80" xfId="1" applyNumberFormat="1" applyFont="1" applyBorder="1" applyAlignment="1" applyProtection="1">
      <alignment vertical="center" wrapText="1"/>
      <protection locked="0"/>
    </xf>
    <xf numFmtId="4" fontId="37" fillId="0" borderId="89" xfId="0" applyNumberFormat="1" applyFont="1" applyBorder="1" applyAlignment="1" applyProtection="1">
      <alignment vertical="center" wrapText="1"/>
      <protection locked="0"/>
    </xf>
    <xf numFmtId="4" fontId="38" fillId="0" borderId="89" xfId="0" applyNumberFormat="1" applyFont="1" applyBorder="1" applyAlignment="1" applyProtection="1">
      <alignment vertical="center" wrapText="1"/>
      <protection locked="0"/>
    </xf>
    <xf numFmtId="4" fontId="38" fillId="0" borderId="89" xfId="0" applyNumberFormat="1" applyFont="1" applyBorder="1" applyAlignment="1" applyProtection="1">
      <alignment horizontal="center" vertical="center" wrapText="1"/>
      <protection locked="0"/>
    </xf>
    <xf numFmtId="4" fontId="38" fillId="0" borderId="89" xfId="1" applyNumberFormat="1" applyFont="1" applyBorder="1" applyAlignment="1" applyProtection="1">
      <alignment vertical="center" wrapText="1"/>
      <protection locked="0"/>
    </xf>
    <xf numFmtId="4" fontId="39" fillId="0" borderId="89" xfId="3" applyNumberFormat="1" applyFont="1" applyFill="1" applyBorder="1" applyAlignment="1" applyProtection="1">
      <alignment vertical="center" wrapText="1"/>
      <protection hidden="1"/>
    </xf>
    <xf numFmtId="4" fontId="39" fillId="0" borderId="172" xfId="3" applyNumberFormat="1" applyFont="1" applyFill="1" applyBorder="1" applyAlignment="1" applyProtection="1">
      <alignment vertical="center" wrapText="1"/>
      <protection hidden="1"/>
    </xf>
    <xf numFmtId="4" fontId="38" fillId="0" borderId="88" xfId="1" applyNumberFormat="1" applyFont="1" applyFill="1" applyBorder="1" applyAlignment="1" applyProtection="1">
      <alignment vertical="center" wrapText="1"/>
      <protection locked="0"/>
    </xf>
    <xf numFmtId="4" fontId="38" fillId="0" borderId="89" xfId="1" applyNumberFormat="1" applyFont="1" applyFill="1" applyBorder="1" applyAlignment="1" applyProtection="1">
      <alignment vertical="center" wrapText="1"/>
      <protection locked="0"/>
    </xf>
    <xf numFmtId="10" fontId="38" fillId="0" borderId="89" xfId="2" applyNumberFormat="1" applyFont="1" applyFill="1" applyBorder="1" applyAlignment="1" applyProtection="1">
      <alignment vertical="center" wrapText="1"/>
      <protection locked="0"/>
    </xf>
    <xf numFmtId="4" fontId="38" fillId="0" borderId="90" xfId="1" applyNumberFormat="1" applyFont="1" applyFill="1" applyBorder="1" applyAlignment="1" applyProtection="1">
      <alignment vertical="center" wrapText="1"/>
      <protection locked="0"/>
    </xf>
    <xf numFmtId="4" fontId="40" fillId="0" borderId="88" xfId="0" applyNumberFormat="1" applyFont="1" applyFill="1" applyBorder="1" applyAlignment="1" applyProtection="1">
      <alignment vertical="center" wrapText="1"/>
      <protection hidden="1"/>
    </xf>
    <xf numFmtId="4" fontId="38" fillId="0" borderId="88" xfId="1" applyNumberFormat="1" applyFont="1" applyBorder="1" applyAlignment="1" applyProtection="1">
      <alignment vertical="center" wrapText="1"/>
      <protection locked="0"/>
    </xf>
    <xf numFmtId="4" fontId="38" fillId="0" borderId="90" xfId="1" applyNumberFormat="1" applyFont="1" applyBorder="1" applyAlignment="1" applyProtection="1">
      <alignment vertical="center" wrapText="1"/>
      <protection locked="0"/>
    </xf>
    <xf numFmtId="4" fontId="38" fillId="5" borderId="89" xfId="1" applyNumberFormat="1" applyFont="1" applyFill="1" applyBorder="1" applyAlignment="1" applyProtection="1">
      <alignment vertical="center" wrapText="1"/>
      <protection locked="0"/>
    </xf>
    <xf numFmtId="4" fontId="38" fillId="0" borderId="79" xfId="0" applyNumberFormat="1" applyFont="1" applyFill="1" applyBorder="1" applyAlignment="1" applyProtection="1">
      <alignment vertical="center" wrapText="1"/>
      <protection locked="0"/>
    </xf>
    <xf numFmtId="4" fontId="38" fillId="0" borderId="89" xfId="0" applyNumberFormat="1" applyFont="1" applyFill="1" applyBorder="1" applyAlignment="1" applyProtection="1">
      <alignment vertical="center" wrapText="1"/>
      <protection locked="0"/>
    </xf>
    <xf numFmtId="4" fontId="38" fillId="5" borderId="90" xfId="1" applyNumberFormat="1" applyFont="1" applyFill="1" applyBorder="1" applyAlignment="1" applyProtection="1">
      <alignment vertical="center" wrapText="1"/>
      <protection locked="0"/>
    </xf>
    <xf numFmtId="4" fontId="38" fillId="0" borderId="64" xfId="0" applyNumberFormat="1" applyFont="1" applyFill="1" applyBorder="1" applyAlignment="1" applyProtection="1">
      <alignment vertical="center" wrapText="1"/>
      <protection locked="0"/>
    </xf>
    <xf numFmtId="4" fontId="38" fillId="5" borderId="80" xfId="1" applyNumberFormat="1" applyFont="1" applyFill="1" applyBorder="1" applyAlignment="1" applyProtection="1">
      <alignment vertical="center" wrapText="1"/>
      <protection locked="0"/>
    </xf>
    <xf numFmtId="4" fontId="42" fillId="0" borderId="19" xfId="0" applyNumberFormat="1" applyFont="1" applyFill="1" applyBorder="1" applyAlignment="1" applyProtection="1">
      <alignment horizontal="centerContinuous" vertical="center"/>
      <protection hidden="1"/>
    </xf>
    <xf numFmtId="4" fontId="43" fillId="0" borderId="0" xfId="0" applyNumberFormat="1" applyFont="1"/>
    <xf numFmtId="4" fontId="44" fillId="0" borderId="19" xfId="0" applyNumberFormat="1" applyFont="1" applyFill="1" applyBorder="1" applyAlignment="1" applyProtection="1">
      <alignment horizontal="centerContinuous" vertical="center"/>
      <protection hidden="1"/>
    </xf>
    <xf numFmtId="4" fontId="4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3" xfId="0" applyNumberFormat="1" applyFont="1" applyFill="1" applyBorder="1" applyAlignment="1" applyProtection="1">
      <alignment horizontal="center" vertical="center"/>
      <protection hidden="1"/>
    </xf>
    <xf numFmtId="4" fontId="44" fillId="4" borderId="0" xfId="0" applyNumberFormat="1" applyFont="1" applyFill="1" applyBorder="1" applyAlignment="1" applyProtection="1">
      <alignment horizontal="center" vertical="center" wrapText="1"/>
      <protection hidden="1"/>
    </xf>
    <xf numFmtId="4" fontId="45" fillId="0" borderId="0" xfId="0" applyNumberFormat="1" applyFont="1"/>
    <xf numFmtId="4" fontId="42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42" fillId="4" borderId="25" xfId="0" applyNumberFormat="1" applyFont="1" applyFill="1" applyBorder="1" applyAlignment="1" applyProtection="1">
      <alignment vertical="center"/>
      <protection hidden="1"/>
    </xf>
    <xf numFmtId="4" fontId="42" fillId="4" borderId="6" xfId="0" applyNumberFormat="1" applyFont="1" applyFill="1" applyBorder="1" applyAlignment="1" applyProtection="1">
      <alignment vertical="center"/>
      <protection hidden="1"/>
    </xf>
    <xf numFmtId="10" fontId="42" fillId="4" borderId="6" xfId="2" applyNumberFormat="1" applyFont="1" applyFill="1" applyBorder="1" applyAlignment="1" applyProtection="1">
      <alignment vertical="center"/>
      <protection hidden="1"/>
    </xf>
    <xf numFmtId="10" fontId="42" fillId="4" borderId="6" xfId="0" applyNumberFormat="1" applyFont="1" applyFill="1" applyBorder="1" applyAlignment="1" applyProtection="1">
      <alignment vertical="center"/>
      <protection hidden="1"/>
    </xf>
    <xf numFmtId="4" fontId="42" fillId="4" borderId="17" xfId="0" applyNumberFormat="1" applyFont="1" applyFill="1" applyBorder="1" applyAlignment="1" applyProtection="1">
      <alignment vertical="center"/>
      <protection hidden="1"/>
    </xf>
    <xf numFmtId="4" fontId="42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46" fillId="0" borderId="80" xfId="0" applyNumberFormat="1" applyFont="1" applyBorder="1" applyAlignment="1" applyProtection="1">
      <alignment vertical="center" wrapText="1"/>
      <protection hidden="1"/>
    </xf>
    <xf numFmtId="4" fontId="46" fillId="0" borderId="179" xfId="0" applyNumberFormat="1" applyFont="1" applyBorder="1" applyAlignment="1" applyProtection="1">
      <alignment vertical="center" wrapText="1"/>
      <protection hidden="1"/>
    </xf>
    <xf numFmtId="4" fontId="42" fillId="0" borderId="191" xfId="0" applyNumberFormat="1" applyFont="1" applyBorder="1" applyAlignment="1" applyProtection="1">
      <alignment vertical="center" wrapText="1"/>
      <protection hidden="1"/>
    </xf>
    <xf numFmtId="4" fontId="46" fillId="0" borderId="78" xfId="0" applyNumberFormat="1" applyFont="1" applyBorder="1" applyAlignment="1" applyProtection="1">
      <alignment vertical="center" wrapText="1"/>
      <protection hidden="1"/>
    </xf>
    <xf numFmtId="4" fontId="46" fillId="0" borderId="178" xfId="0" applyNumberFormat="1" applyFont="1" applyBorder="1" applyAlignment="1" applyProtection="1">
      <alignment vertical="center" wrapText="1"/>
      <protection hidden="1"/>
    </xf>
    <xf numFmtId="4" fontId="42" fillId="0" borderId="190" xfId="0" applyNumberFormat="1" applyFont="1" applyBorder="1" applyAlignment="1" applyProtection="1">
      <alignment vertical="center" wrapText="1"/>
      <protection hidden="1"/>
    </xf>
    <xf numFmtId="4" fontId="42" fillId="0" borderId="45" xfId="3" applyNumberFormat="1" applyFont="1" applyFill="1" applyBorder="1" applyAlignment="1" applyProtection="1">
      <alignment vertical="center" wrapText="1"/>
      <protection hidden="1"/>
    </xf>
    <xf numFmtId="4" fontId="42" fillId="0" borderId="0" xfId="3" applyNumberFormat="1" applyFont="1" applyFill="1" applyBorder="1" applyAlignment="1" applyProtection="1">
      <alignment vertical="center" wrapText="1"/>
      <protection hidden="1"/>
    </xf>
    <xf numFmtId="4" fontId="42" fillId="0" borderId="185" xfId="3" applyNumberFormat="1" applyFont="1" applyFill="1" applyBorder="1" applyAlignment="1" applyProtection="1">
      <alignment vertical="center" wrapText="1"/>
      <protection hidden="1"/>
    </xf>
    <xf numFmtId="10" fontId="42" fillId="0" borderId="186" xfId="2" applyNumberFormat="1" applyFont="1" applyFill="1" applyBorder="1" applyAlignment="1" applyProtection="1">
      <alignment vertical="center" wrapText="1"/>
      <protection hidden="1"/>
    </xf>
    <xf numFmtId="4" fontId="42" fillId="0" borderId="186" xfId="3" applyNumberFormat="1" applyFont="1" applyFill="1" applyBorder="1" applyAlignment="1" applyProtection="1">
      <alignment vertical="center" wrapText="1"/>
      <protection hidden="1"/>
    </xf>
    <xf numFmtId="4" fontId="42" fillId="0" borderId="187" xfId="3" applyNumberFormat="1" applyFont="1" applyFill="1" applyBorder="1" applyAlignment="1" applyProtection="1">
      <alignment vertical="center" wrapText="1"/>
      <protection hidden="1"/>
    </xf>
    <xf numFmtId="4" fontId="32" fillId="6" borderId="188" xfId="3" applyNumberFormat="1" applyFont="1" applyFill="1" applyBorder="1" applyAlignment="1" applyProtection="1">
      <alignment vertical="center" wrapText="1"/>
      <protection hidden="1"/>
    </xf>
    <xf numFmtId="10" fontId="32" fillId="6" borderId="188" xfId="2" applyNumberFormat="1" applyFont="1" applyFill="1" applyBorder="1" applyAlignment="1" applyProtection="1">
      <alignment vertical="center" wrapText="1"/>
      <protection hidden="1"/>
    </xf>
    <xf numFmtId="4" fontId="30" fillId="4" borderId="116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118" xfId="3" applyNumberFormat="1" applyFont="1" applyFill="1" applyBorder="1" applyAlignment="1" applyProtection="1">
      <alignment vertical="center" wrapText="1"/>
      <protection hidden="1"/>
    </xf>
    <xf numFmtId="4" fontId="47" fillId="0" borderId="64" xfId="0" applyNumberFormat="1" applyFont="1" applyBorder="1" applyAlignment="1" applyProtection="1">
      <alignment vertical="center" wrapText="1"/>
      <protection locked="0"/>
    </xf>
    <xf numFmtId="4" fontId="47" fillId="0" borderId="79" xfId="0" applyNumberFormat="1" applyFont="1" applyBorder="1" applyAlignment="1" applyProtection="1">
      <alignment vertical="center" wrapText="1"/>
      <protection locked="0"/>
    </xf>
    <xf numFmtId="4" fontId="47" fillId="0" borderId="89" xfId="0" applyNumberFormat="1" applyFont="1" applyBorder="1" applyAlignment="1" applyProtection="1">
      <alignment vertical="center" wrapText="1"/>
      <protection locked="0"/>
    </xf>
    <xf numFmtId="4" fontId="47" fillId="0" borderId="79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4" fontId="7" fillId="0" borderId="1" xfId="0" applyNumberFormat="1" applyFont="1" applyFill="1" applyBorder="1" applyAlignment="1" applyProtection="1">
      <alignment vertical="center"/>
      <protection hidden="1"/>
    </xf>
    <xf numFmtId="4" fontId="7" fillId="0" borderId="1" xfId="0" applyNumberFormat="1" applyFont="1" applyFill="1" applyBorder="1" applyAlignment="1" applyProtection="1">
      <alignment horizontal="center" vertical="center"/>
      <protection hidden="1"/>
    </xf>
    <xf numFmtId="10" fontId="49" fillId="0" borderId="0" xfId="2" applyNumberFormat="1" applyFont="1"/>
    <xf numFmtId="10" fontId="45" fillId="0" borderId="0" xfId="2" applyNumberFormat="1" applyFont="1"/>
    <xf numFmtId="10" fontId="50" fillId="4" borderId="143" xfId="2" applyNumberFormat="1" applyFont="1" applyFill="1" applyBorder="1" applyAlignment="1" applyProtection="1">
      <alignment horizontal="center" vertical="center" wrapText="1"/>
      <protection hidden="1"/>
    </xf>
    <xf numFmtId="10" fontId="50" fillId="4" borderId="111" xfId="2" applyNumberFormat="1" applyFont="1" applyFill="1" applyBorder="1" applyAlignment="1" applyProtection="1">
      <alignment horizontal="center" vertical="center" wrapText="1"/>
      <protection hidden="1"/>
    </xf>
    <xf numFmtId="10" fontId="50" fillId="4" borderId="115" xfId="2" applyNumberFormat="1" applyFont="1" applyFill="1" applyBorder="1" applyAlignment="1" applyProtection="1">
      <alignment horizontal="center" vertical="center" wrapText="1"/>
      <protection hidden="1"/>
    </xf>
    <xf numFmtId="4" fontId="53" fillId="6" borderId="111" xfId="0" applyNumberFormat="1" applyFont="1" applyFill="1" applyBorder="1" applyAlignment="1" applyProtection="1">
      <alignment vertical="center" wrapText="1"/>
      <protection hidden="1"/>
    </xf>
    <xf numFmtId="4" fontId="53" fillId="0" borderId="63" xfId="0" applyNumberFormat="1" applyFont="1" applyFill="1" applyBorder="1" applyAlignment="1" applyProtection="1">
      <alignment vertical="center" wrapText="1"/>
      <protection hidden="1"/>
    </xf>
    <xf numFmtId="4" fontId="54" fillId="0" borderId="64" xfId="1" applyNumberFormat="1" applyFont="1" applyFill="1" applyBorder="1" applyAlignment="1" applyProtection="1">
      <alignment vertical="center" wrapText="1"/>
      <protection locked="0"/>
    </xf>
    <xf numFmtId="10" fontId="54" fillId="0" borderId="64" xfId="2" applyNumberFormat="1" applyFont="1" applyFill="1" applyBorder="1" applyAlignment="1" applyProtection="1">
      <alignment vertical="center" wrapText="1"/>
      <protection locked="0"/>
    </xf>
    <xf numFmtId="4" fontId="54" fillId="0" borderId="65" xfId="1" applyNumberFormat="1" applyFont="1" applyFill="1" applyBorder="1" applyAlignment="1" applyProtection="1">
      <alignment vertical="center" wrapText="1"/>
      <protection locked="0"/>
    </xf>
    <xf numFmtId="4" fontId="54" fillId="0" borderId="101" xfId="1" applyNumberFormat="1" applyFont="1" applyBorder="1" applyAlignment="1" applyProtection="1">
      <alignment vertical="center" wrapText="1"/>
      <protection locked="0"/>
    </xf>
    <xf numFmtId="4" fontId="54" fillId="0" borderId="73" xfId="1" applyNumberFormat="1" applyFont="1" applyBorder="1" applyAlignment="1" applyProtection="1">
      <alignment vertical="center" wrapText="1"/>
      <protection locked="0"/>
    </xf>
    <xf numFmtId="10" fontId="53" fillId="6" borderId="111" xfId="2" applyNumberFormat="1" applyFont="1" applyFill="1" applyBorder="1" applyAlignment="1" applyProtection="1">
      <alignment vertical="center" wrapText="1"/>
      <protection hidden="1"/>
    </xf>
    <xf numFmtId="4" fontId="54" fillId="0" borderId="73" xfId="1" applyNumberFormat="1" applyFont="1" applyFill="1" applyBorder="1" applyAlignment="1" applyProtection="1">
      <alignment vertical="center" wrapText="1"/>
      <protection locked="0"/>
    </xf>
    <xf numFmtId="4" fontId="54" fillId="0" borderId="64" xfId="1" applyNumberFormat="1" applyFont="1" applyBorder="1" applyAlignment="1" applyProtection="1">
      <alignment vertical="center" wrapText="1"/>
      <protection locked="0"/>
    </xf>
    <xf numFmtId="4" fontId="54" fillId="0" borderId="171" xfId="1" applyNumberFormat="1" applyFont="1" applyBorder="1" applyAlignment="1" applyProtection="1">
      <alignment vertical="center" wrapText="1"/>
      <protection locked="0"/>
    </xf>
    <xf numFmtId="4" fontId="55" fillId="0" borderId="63" xfId="0" applyNumberFormat="1" applyFont="1" applyBorder="1" applyAlignment="1" applyProtection="1">
      <alignment vertical="center" wrapText="1"/>
      <protection hidden="1"/>
    </xf>
    <xf numFmtId="4" fontId="55" fillId="0" borderId="80" xfId="0" applyNumberFormat="1" applyFont="1" applyBorder="1" applyAlignment="1" applyProtection="1">
      <alignment vertical="center" wrapText="1"/>
      <protection hidden="1"/>
    </xf>
    <xf numFmtId="4" fontId="53" fillId="0" borderId="78" xfId="0" applyNumberFormat="1" applyFont="1" applyFill="1" applyBorder="1" applyAlignment="1" applyProtection="1">
      <alignment vertical="center" wrapText="1"/>
      <protection hidden="1"/>
    </xf>
    <xf numFmtId="4" fontId="54" fillId="0" borderId="79" xfId="1" applyNumberFormat="1" applyFont="1" applyFill="1" applyBorder="1" applyAlignment="1" applyProtection="1">
      <alignment vertical="center" wrapText="1"/>
      <protection locked="0"/>
    </xf>
    <xf numFmtId="10" fontId="54" fillId="0" borderId="79" xfId="2" applyNumberFormat="1" applyFont="1" applyFill="1" applyBorder="1" applyAlignment="1" applyProtection="1">
      <alignment vertical="center" wrapText="1"/>
      <protection locked="0"/>
    </xf>
    <xf numFmtId="4" fontId="54" fillId="0" borderId="80" xfId="1" applyNumberFormat="1" applyFont="1" applyFill="1" applyBorder="1" applyAlignment="1" applyProtection="1">
      <alignment vertical="center" wrapText="1"/>
      <protection locked="0"/>
    </xf>
    <xf numFmtId="4" fontId="54" fillId="0" borderId="81" xfId="1" applyNumberFormat="1" applyFont="1" applyBorder="1" applyAlignment="1" applyProtection="1">
      <alignment vertical="center" wrapText="1"/>
      <protection locked="0"/>
    </xf>
    <xf numFmtId="4" fontId="54" fillId="0" borderId="83" xfId="1" applyNumberFormat="1" applyFont="1" applyBorder="1" applyAlignment="1" applyProtection="1">
      <alignment vertical="center" wrapText="1"/>
      <protection locked="0"/>
    </xf>
    <xf numFmtId="4" fontId="54" fillId="0" borderId="83" xfId="1" applyNumberFormat="1" applyFont="1" applyFill="1" applyBorder="1" applyAlignment="1" applyProtection="1">
      <alignment vertical="center" wrapText="1"/>
      <protection locked="0"/>
    </xf>
    <xf numFmtId="4" fontId="54" fillId="0" borderId="79" xfId="1" applyNumberFormat="1" applyFont="1" applyBorder="1" applyAlignment="1" applyProtection="1">
      <alignment vertical="center" wrapText="1"/>
      <protection locked="0"/>
    </xf>
    <xf numFmtId="4" fontId="54" fillId="0" borderId="77" xfId="1" applyNumberFormat="1" applyFont="1" applyBorder="1" applyAlignment="1" applyProtection="1">
      <alignment vertical="center" wrapText="1"/>
      <protection locked="0"/>
    </xf>
    <xf numFmtId="4" fontId="53" fillId="0" borderId="88" xfId="0" applyNumberFormat="1" applyFont="1" applyFill="1" applyBorder="1" applyAlignment="1" applyProtection="1">
      <alignment vertical="center" wrapText="1"/>
      <protection hidden="1"/>
    </xf>
    <xf numFmtId="4" fontId="54" fillId="0" borderId="89" xfId="1" applyNumberFormat="1" applyFont="1" applyFill="1" applyBorder="1" applyAlignment="1" applyProtection="1">
      <alignment vertical="center" wrapText="1"/>
      <protection locked="0"/>
    </xf>
    <xf numFmtId="10" fontId="54" fillId="0" borderId="89" xfId="2" applyNumberFormat="1" applyFont="1" applyFill="1" applyBorder="1" applyAlignment="1" applyProtection="1">
      <alignment vertical="center" wrapText="1"/>
      <protection locked="0"/>
    </xf>
    <xf numFmtId="4" fontId="54" fillId="0" borderId="90" xfId="1" applyNumberFormat="1" applyFont="1" applyFill="1" applyBorder="1" applyAlignment="1" applyProtection="1">
      <alignment vertical="center" wrapText="1"/>
      <protection locked="0"/>
    </xf>
    <xf numFmtId="4" fontId="54" fillId="0" borderId="105" xfId="1" applyNumberFormat="1" applyFont="1" applyBorder="1" applyAlignment="1" applyProtection="1">
      <alignment vertical="center" wrapText="1"/>
      <protection locked="0"/>
    </xf>
    <xf numFmtId="4" fontId="54" fillId="0" borderId="92" xfId="1" applyNumberFormat="1" applyFont="1" applyBorder="1" applyAlignment="1" applyProtection="1">
      <alignment vertical="center" wrapText="1"/>
      <protection locked="0"/>
    </xf>
    <xf numFmtId="4" fontId="54" fillId="0" borderId="92" xfId="1" applyNumberFormat="1" applyFont="1" applyFill="1" applyBorder="1" applyAlignment="1" applyProtection="1">
      <alignment vertical="center" wrapText="1"/>
      <protection locked="0"/>
    </xf>
    <xf numFmtId="4" fontId="54" fillId="0" borderId="89" xfId="1" applyNumberFormat="1" applyFont="1" applyBorder="1" applyAlignment="1" applyProtection="1">
      <alignment vertical="center" wrapText="1"/>
      <protection locked="0"/>
    </xf>
    <xf numFmtId="4" fontId="54" fillId="0" borderId="172" xfId="1" applyNumberFormat="1" applyFont="1" applyBorder="1" applyAlignment="1" applyProtection="1">
      <alignment vertical="center" wrapText="1"/>
      <protection locked="0"/>
    </xf>
    <xf numFmtId="4" fontId="54" fillId="0" borderId="70" xfId="1" applyNumberFormat="1" applyFont="1" applyBorder="1" applyAlignment="1" applyProtection="1">
      <alignment vertical="center" wrapText="1"/>
      <protection locked="0"/>
    </xf>
    <xf numFmtId="4" fontId="54" fillId="0" borderId="180" xfId="1" applyNumberFormat="1" applyFont="1" applyBorder="1" applyAlignment="1" applyProtection="1">
      <alignment vertical="center" wrapText="1"/>
      <protection locked="0"/>
    </xf>
    <xf numFmtId="4" fontId="54" fillId="0" borderId="33" xfId="1" applyNumberFormat="1" applyFont="1" applyBorder="1" applyAlignment="1" applyProtection="1">
      <alignment vertical="center" wrapText="1"/>
      <protection locked="0"/>
    </xf>
    <xf numFmtId="4" fontId="54" fillId="0" borderId="183" xfId="1" applyNumberFormat="1" applyFont="1" applyBorder="1" applyAlignment="1" applyProtection="1">
      <alignment vertical="center" wrapText="1"/>
      <protection locked="0"/>
    </xf>
    <xf numFmtId="4" fontId="54" fillId="0" borderId="103" xfId="1" applyNumberFormat="1" applyFont="1" applyBorder="1" applyAlignment="1" applyProtection="1">
      <alignment vertical="center" wrapText="1"/>
      <protection locked="0"/>
    </xf>
    <xf numFmtId="4" fontId="54" fillId="0" borderId="165" xfId="1" applyNumberFormat="1" applyFont="1" applyBorder="1" applyAlignment="1" applyProtection="1">
      <alignment vertical="center" wrapText="1"/>
      <protection locked="0"/>
    </xf>
    <xf numFmtId="4" fontId="54" fillId="0" borderId="69" xfId="1" applyNumberFormat="1" applyFont="1" applyBorder="1" applyAlignment="1" applyProtection="1">
      <alignment vertical="center" wrapText="1"/>
      <protection locked="0"/>
    </xf>
    <xf numFmtId="4" fontId="54" fillId="0" borderId="184" xfId="1" applyNumberFormat="1" applyFont="1" applyBorder="1" applyAlignment="1" applyProtection="1">
      <alignment vertical="center" wrapText="1"/>
      <protection locked="0"/>
    </xf>
    <xf numFmtId="4" fontId="54" fillId="0" borderId="65" xfId="1" applyNumberFormat="1" applyFont="1" applyBorder="1" applyAlignment="1" applyProtection="1">
      <alignment vertical="center" wrapText="1"/>
      <protection locked="0"/>
    </xf>
    <xf numFmtId="4" fontId="54" fillId="0" borderId="80" xfId="1" applyNumberFormat="1" applyFont="1" applyBorder="1" applyAlignment="1" applyProtection="1">
      <alignment vertical="center" wrapText="1"/>
      <protection locked="0"/>
    </xf>
    <xf numFmtId="4" fontId="54" fillId="0" borderId="90" xfId="1" applyNumberFormat="1" applyFont="1" applyBorder="1" applyAlignment="1" applyProtection="1">
      <alignment vertical="center" wrapText="1"/>
      <protection locked="0"/>
    </xf>
    <xf numFmtId="4" fontId="2" fillId="5" borderId="155" xfId="2" applyNumberFormat="1" applyFont="1" applyFill="1" applyBorder="1" applyAlignment="1">
      <alignment horizontal="center" vertical="center"/>
    </xf>
    <xf numFmtId="4" fontId="42" fillId="4" borderId="3" xfId="0" applyNumberFormat="1" applyFont="1" applyFill="1" applyBorder="1" applyAlignment="1" applyProtection="1">
      <alignment horizontal="center" vertical="center"/>
      <protection hidden="1"/>
    </xf>
    <xf numFmtId="4" fontId="12" fillId="0" borderId="3" xfId="0" applyNumberFormat="1" applyFont="1" applyFill="1" applyBorder="1" applyAlignment="1" applyProtection="1">
      <alignment horizontal="center" vertical="center"/>
      <protection hidden="1"/>
    </xf>
    <xf numFmtId="4" fontId="30" fillId="4" borderId="192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108" xfId="0" applyNumberFormat="1" applyFont="1" applyFill="1" applyBorder="1" applyAlignment="1" applyProtection="1">
      <alignment horizontal="center" vertical="center" wrapText="1"/>
      <protection hidden="1"/>
    </xf>
    <xf numFmtId="4" fontId="54" fillId="0" borderId="63" xfId="1" applyNumberFormat="1" applyFont="1" applyBorder="1" applyAlignment="1" applyProtection="1">
      <alignment vertical="center" wrapText="1"/>
      <protection locked="0"/>
    </xf>
    <xf numFmtId="4" fontId="54" fillId="0" borderId="78" xfId="1" applyNumberFormat="1" applyFont="1" applyBorder="1" applyAlignment="1" applyProtection="1">
      <alignment vertical="center" wrapText="1"/>
      <protection locked="0"/>
    </xf>
    <xf numFmtId="4" fontId="54" fillId="0" borderId="88" xfId="1" applyNumberFormat="1" applyFont="1" applyBorder="1" applyAlignment="1" applyProtection="1">
      <alignment vertical="center" wrapText="1"/>
      <protection locked="0"/>
    </xf>
    <xf numFmtId="4" fontId="9" fillId="2" borderId="2" xfId="0" applyNumberFormat="1" applyFont="1" applyFill="1" applyBorder="1" applyAlignment="1" applyProtection="1">
      <alignment vertical="center" wrapText="1"/>
      <protection hidden="1"/>
    </xf>
    <xf numFmtId="4" fontId="9" fillId="2" borderId="3" xfId="0" applyNumberFormat="1" applyFont="1" applyFill="1" applyBorder="1" applyAlignment="1" applyProtection="1">
      <alignment vertical="center" wrapText="1"/>
      <protection hidden="1"/>
    </xf>
    <xf numFmtId="4" fontId="9" fillId="2" borderId="4" xfId="0" applyNumberFormat="1" applyFont="1" applyFill="1" applyBorder="1" applyAlignment="1" applyProtection="1">
      <alignment vertical="center" wrapText="1"/>
      <protection hidden="1"/>
    </xf>
    <xf numFmtId="4" fontId="11" fillId="3" borderId="71" xfId="0" applyNumberFormat="1" applyFont="1" applyFill="1" applyBorder="1" applyAlignment="1" applyProtection="1">
      <alignment vertical="center" wrapText="1"/>
      <protection hidden="1"/>
    </xf>
    <xf numFmtId="4" fontId="11" fillId="3" borderId="7" xfId="0" applyNumberFormat="1" applyFont="1" applyFill="1" applyBorder="1" applyAlignment="1" applyProtection="1">
      <alignment vertical="center" wrapText="1"/>
      <protection hidden="1"/>
    </xf>
    <xf numFmtId="4" fontId="48" fillId="3" borderId="7" xfId="0" applyNumberFormat="1" applyFont="1" applyFill="1" applyBorder="1" applyAlignment="1" applyProtection="1">
      <alignment vertical="center" wrapText="1"/>
      <protection hidden="1"/>
    </xf>
    <xf numFmtId="4" fontId="11" fillId="3" borderId="9" xfId="0" applyNumberFormat="1" applyFont="1" applyFill="1" applyBorder="1" applyAlignment="1" applyProtection="1">
      <alignment vertical="center" wrapText="1"/>
      <protection hidden="1"/>
    </xf>
    <xf numFmtId="4" fontId="11" fillId="3" borderId="10" xfId="0" applyNumberFormat="1" applyFont="1" applyFill="1" applyBorder="1" applyAlignment="1" applyProtection="1">
      <alignment vertical="center" wrapText="1"/>
      <protection hidden="1"/>
    </xf>
    <xf numFmtId="4" fontId="11" fillId="3" borderId="14" xfId="0" applyNumberFormat="1" applyFont="1" applyFill="1" applyBorder="1" applyAlignment="1" applyProtection="1">
      <alignment vertical="center" wrapText="1"/>
      <protection hidden="1"/>
    </xf>
    <xf numFmtId="4" fontId="11" fillId="3" borderId="15" xfId="0" applyNumberFormat="1" applyFont="1" applyFill="1" applyBorder="1" applyAlignment="1" applyProtection="1">
      <alignment vertical="center" wrapText="1"/>
      <protection hidden="1"/>
    </xf>
    <xf numFmtId="4" fontId="0" fillId="0" borderId="3" xfId="0" applyNumberFormat="1" applyBorder="1" applyAlignment="1" applyProtection="1">
      <protection hidden="1"/>
    </xf>
    <xf numFmtId="4" fontId="9" fillId="2" borderId="2" xfId="0" applyNumberFormat="1" applyFont="1" applyFill="1" applyBorder="1" applyAlignment="1" applyProtection="1">
      <alignment vertical="center"/>
      <protection hidden="1"/>
    </xf>
    <xf numFmtId="4" fontId="9" fillId="2" borderId="3" xfId="0" applyNumberFormat="1" applyFont="1" applyFill="1" applyBorder="1" applyAlignment="1" applyProtection="1">
      <alignment vertical="center"/>
      <protection hidden="1"/>
    </xf>
    <xf numFmtId="4" fontId="9" fillId="2" borderId="4" xfId="0" applyNumberFormat="1" applyFont="1" applyFill="1" applyBorder="1" applyAlignment="1" applyProtection="1">
      <alignment vertical="center"/>
      <protection hidden="1"/>
    </xf>
    <xf numFmtId="4" fontId="44" fillId="0" borderId="2" xfId="0" applyNumberFormat="1" applyFont="1" applyFill="1" applyBorder="1" applyAlignment="1" applyProtection="1">
      <alignment vertical="center"/>
      <protection hidden="1"/>
    </xf>
    <xf numFmtId="4" fontId="44" fillId="0" borderId="3" xfId="0" applyNumberFormat="1" applyFont="1" applyFill="1" applyBorder="1" applyAlignment="1" applyProtection="1">
      <alignment vertical="center"/>
      <protection hidden="1"/>
    </xf>
    <xf numFmtId="4" fontId="44" fillId="0" borderId="4" xfId="0" applyNumberFormat="1" applyFont="1" applyFill="1" applyBorder="1" applyAlignment="1" applyProtection="1">
      <alignment vertical="center"/>
      <protection hidden="1"/>
    </xf>
    <xf numFmtId="4" fontId="12" fillId="0" borderId="2" xfId="0" applyNumberFormat="1" applyFont="1" applyFill="1" applyBorder="1" applyAlignment="1" applyProtection="1">
      <alignment vertical="center"/>
      <protection hidden="1"/>
    </xf>
    <xf numFmtId="4" fontId="12" fillId="0" borderId="18" xfId="0" applyNumberFormat="1" applyFont="1" applyFill="1" applyBorder="1" applyAlignment="1" applyProtection="1">
      <alignment vertical="center"/>
      <protection hidden="1"/>
    </xf>
    <xf numFmtId="4" fontId="12" fillId="0" borderId="4" xfId="0" applyNumberFormat="1" applyFont="1" applyFill="1" applyBorder="1" applyAlignment="1" applyProtection="1">
      <alignment vertical="center"/>
      <protection hidden="1"/>
    </xf>
    <xf numFmtId="4" fontId="12" fillId="0" borderId="49" xfId="0" applyNumberFormat="1" applyFont="1" applyFill="1" applyBorder="1" applyAlignment="1" applyProtection="1">
      <alignment vertical="center" wrapText="1"/>
      <protection hidden="1"/>
    </xf>
    <xf numFmtId="4" fontId="12" fillId="0" borderId="32" xfId="0" applyNumberFormat="1" applyFont="1" applyFill="1" applyBorder="1" applyAlignment="1" applyProtection="1">
      <alignment vertical="center" wrapText="1"/>
      <protection hidden="1"/>
    </xf>
    <xf numFmtId="4" fontId="12" fillId="0" borderId="21" xfId="0" applyNumberFormat="1" applyFont="1" applyFill="1" applyBorder="1" applyAlignment="1" applyProtection="1">
      <alignment vertical="center" wrapText="1"/>
      <protection hidden="1"/>
    </xf>
    <xf numFmtId="4" fontId="32" fillId="0" borderId="21" xfId="0" applyNumberFormat="1" applyFont="1" applyFill="1" applyBorder="1" applyAlignment="1" applyProtection="1">
      <alignment vertical="center" wrapText="1"/>
      <protection hidden="1"/>
    </xf>
    <xf numFmtId="4" fontId="12" fillId="0" borderId="31" xfId="0" applyNumberFormat="1" applyFont="1" applyFill="1" applyBorder="1" applyAlignment="1" applyProtection="1">
      <alignment vertical="center" wrapText="1"/>
      <protection hidden="1"/>
    </xf>
    <xf numFmtId="4" fontId="42" fillId="0" borderId="19" xfId="0" applyNumberFormat="1" applyFont="1" applyFill="1" applyBorder="1" applyAlignment="1" applyProtection="1">
      <alignment horizontal="center" vertical="center"/>
      <protection hidden="1"/>
    </xf>
    <xf numFmtId="4" fontId="12" fillId="0" borderId="5" xfId="0" applyNumberFormat="1" applyFont="1" applyFill="1" applyBorder="1" applyAlignment="1" applyProtection="1">
      <alignment vertical="center" wrapText="1"/>
      <protection hidden="1"/>
    </xf>
    <xf numFmtId="4" fontId="13" fillId="0" borderId="28" xfId="0" applyNumberFormat="1" applyFont="1" applyFill="1" applyBorder="1" applyAlignment="1" applyProtection="1">
      <alignment vertical="center" wrapText="1"/>
      <protection hidden="1"/>
    </xf>
    <xf numFmtId="4" fontId="13" fillId="0" borderId="21" xfId="0" applyNumberFormat="1" applyFont="1" applyFill="1" applyBorder="1" applyAlignment="1" applyProtection="1">
      <alignment vertical="center" wrapText="1"/>
      <protection hidden="1"/>
    </xf>
    <xf numFmtId="4" fontId="13" fillId="0" borderId="31" xfId="0" applyNumberFormat="1" applyFont="1" applyFill="1" applyBorder="1" applyAlignment="1" applyProtection="1">
      <alignment vertical="center" wrapText="1"/>
      <protection hidden="1"/>
    </xf>
    <xf numFmtId="4" fontId="13" fillId="0" borderId="32" xfId="0" applyNumberFormat="1" applyFont="1" applyFill="1" applyBorder="1" applyAlignment="1" applyProtection="1">
      <alignment vertical="center" wrapText="1"/>
      <protection hidden="1"/>
    </xf>
    <xf numFmtId="4" fontId="12" fillId="0" borderId="186" xfId="0" applyNumberFormat="1" applyFont="1" applyFill="1" applyBorder="1" applyAlignment="1" applyProtection="1">
      <alignment vertical="center" wrapText="1"/>
      <protection hidden="1"/>
    </xf>
    <xf numFmtId="4" fontId="12" fillId="0" borderId="50" xfId="0" applyNumberFormat="1" applyFont="1" applyFill="1" applyBorder="1" applyAlignment="1" applyProtection="1">
      <alignment vertical="center" wrapText="1"/>
      <protection hidden="1"/>
    </xf>
    <xf numFmtId="4" fontId="12" fillId="0" borderId="33" xfId="0" applyNumberFormat="1" applyFont="1" applyFill="1" applyBorder="1" applyAlignment="1" applyProtection="1">
      <alignment vertical="center" wrapText="1"/>
      <protection hidden="1"/>
    </xf>
    <xf numFmtId="4" fontId="32" fillId="0" borderId="33" xfId="0" applyNumberFormat="1" applyFont="1" applyFill="1" applyBorder="1" applyAlignment="1" applyProtection="1">
      <alignment vertical="center" wrapText="1"/>
      <protection hidden="1"/>
    </xf>
    <xf numFmtId="4" fontId="12" fillId="0" borderId="47" xfId="0" applyNumberFormat="1" applyFont="1" applyFill="1" applyBorder="1" applyAlignment="1" applyProtection="1">
      <alignment vertical="center" wrapText="1"/>
      <protection hidden="1"/>
    </xf>
    <xf numFmtId="4" fontId="44" fillId="0" borderId="19" xfId="0" applyNumberFormat="1" applyFont="1" applyFill="1" applyBorder="1" applyAlignment="1" applyProtection="1">
      <alignment horizontal="center" vertical="center"/>
      <protection hidden="1"/>
    </xf>
    <xf numFmtId="4" fontId="12" fillId="0" borderId="195" xfId="0" applyNumberFormat="1" applyFont="1" applyFill="1" applyBorder="1" applyAlignment="1" applyProtection="1">
      <alignment vertical="center" wrapText="1"/>
      <protection hidden="1"/>
    </xf>
    <xf numFmtId="4" fontId="13" fillId="0" borderId="45" xfId="0" applyNumberFormat="1" applyFont="1" applyFill="1" applyBorder="1" applyAlignment="1" applyProtection="1">
      <alignment vertical="center" wrapText="1"/>
      <protection hidden="1"/>
    </xf>
    <xf numFmtId="4" fontId="13" fillId="0" borderId="33" xfId="0" applyNumberFormat="1" applyFont="1" applyFill="1" applyBorder="1" applyAlignment="1" applyProtection="1">
      <alignment vertical="center" wrapText="1"/>
      <protection hidden="1"/>
    </xf>
    <xf numFmtId="4" fontId="13" fillId="0" borderId="47" xfId="0" applyNumberFormat="1" applyFont="1" applyFill="1" applyBorder="1" applyAlignment="1" applyProtection="1">
      <alignment vertical="center" wrapText="1"/>
      <protection hidden="1"/>
    </xf>
    <xf numFmtId="4" fontId="13" fillId="0" borderId="50" xfId="0" applyNumberFormat="1" applyFont="1" applyFill="1" applyBorder="1" applyAlignment="1" applyProtection="1">
      <alignment vertical="center" wrapText="1"/>
      <protection hidden="1"/>
    </xf>
    <xf numFmtId="4" fontId="12" fillId="0" borderId="194" xfId="0" applyNumberFormat="1" applyFont="1" applyFill="1" applyBorder="1" applyAlignment="1" applyProtection="1">
      <alignment vertical="center" wrapText="1"/>
      <protection hidden="1"/>
    </xf>
    <xf numFmtId="4" fontId="12" fillId="0" borderId="160" xfId="0" applyNumberFormat="1" applyFont="1" applyFill="1" applyBorder="1" applyAlignment="1" applyProtection="1">
      <alignment vertical="center" wrapText="1"/>
      <protection hidden="1"/>
    </xf>
    <xf numFmtId="4" fontId="32" fillId="0" borderId="160" xfId="0" applyNumberFormat="1" applyFont="1" applyFill="1" applyBorder="1" applyAlignment="1" applyProtection="1">
      <alignment vertical="center" wrapText="1"/>
      <protection hidden="1"/>
    </xf>
    <xf numFmtId="4" fontId="12" fillId="0" borderId="193" xfId="0" applyNumberFormat="1" applyFont="1" applyFill="1" applyBorder="1" applyAlignment="1" applyProtection="1">
      <alignment vertical="center" wrapText="1"/>
      <protection hidden="1"/>
    </xf>
    <xf numFmtId="4" fontId="12" fillId="0" borderId="196" xfId="0" applyNumberFormat="1" applyFont="1" applyFill="1" applyBorder="1" applyAlignment="1" applyProtection="1">
      <alignment vertical="center" wrapText="1"/>
      <protection hidden="1"/>
    </xf>
    <xf numFmtId="4" fontId="13" fillId="0" borderId="103" xfId="0" applyNumberFormat="1" applyFont="1" applyFill="1" applyBorder="1" applyAlignment="1" applyProtection="1">
      <alignment vertical="center" wrapText="1"/>
      <protection hidden="1"/>
    </xf>
    <xf numFmtId="4" fontId="13" fillId="0" borderId="160" xfId="0" applyNumberFormat="1" applyFont="1" applyFill="1" applyBorder="1" applyAlignment="1" applyProtection="1">
      <alignment vertical="center" wrapText="1"/>
      <protection hidden="1"/>
    </xf>
    <xf numFmtId="4" fontId="13" fillId="0" borderId="193" xfId="0" applyNumberFormat="1" applyFont="1" applyFill="1" applyBorder="1" applyAlignment="1" applyProtection="1">
      <alignment vertical="center" wrapText="1"/>
      <protection hidden="1"/>
    </xf>
    <xf numFmtId="4" fontId="13" fillId="0" borderId="194" xfId="0" applyNumberFormat="1" applyFont="1" applyFill="1" applyBorder="1" applyAlignment="1" applyProtection="1">
      <alignment vertical="center" wrapText="1"/>
      <protection hidden="1"/>
    </xf>
    <xf numFmtId="4" fontId="12" fillId="0" borderId="197" xfId="0" applyNumberFormat="1" applyFont="1" applyFill="1" applyBorder="1" applyAlignment="1" applyProtection="1">
      <alignment vertical="center" wrapText="1"/>
      <protection hidden="1"/>
    </xf>
    <xf numFmtId="10" fontId="50" fillId="4" borderId="169" xfId="2" applyNumberFormat="1" applyFont="1" applyFill="1" applyBorder="1" applyAlignment="1" applyProtection="1">
      <alignment vertical="center" wrapText="1"/>
      <protection hidden="1"/>
    </xf>
    <xf numFmtId="10" fontId="50" fillId="4" borderId="143" xfId="2" applyNumberFormat="1" applyFont="1" applyFill="1" applyBorder="1" applyAlignment="1" applyProtection="1">
      <alignment vertical="center" wrapText="1"/>
      <protection hidden="1"/>
    </xf>
    <xf numFmtId="4" fontId="2" fillId="5" borderId="168" xfId="0" applyNumberFormat="1" applyFont="1" applyFill="1" applyBorder="1" applyAlignment="1">
      <alignment vertical="center"/>
    </xf>
    <xf numFmtId="4" fontId="2" fillId="5" borderId="155" xfId="0" applyNumberFormat="1" applyFont="1" applyFill="1" applyBorder="1" applyAlignment="1">
      <alignment vertical="center"/>
    </xf>
    <xf numFmtId="4" fontId="2" fillId="5" borderId="115" xfId="0" applyNumberFormat="1" applyFont="1" applyFill="1" applyBorder="1" applyAlignment="1">
      <alignment vertical="center"/>
    </xf>
    <xf numFmtId="4" fontId="2" fillId="5" borderId="168" xfId="2" applyNumberFormat="1" applyFont="1" applyFill="1" applyBorder="1" applyAlignment="1">
      <alignment vertical="center"/>
    </xf>
    <xf numFmtId="4" fontId="2" fillId="5" borderId="155" xfId="2" applyNumberFormat="1" applyFont="1" applyFill="1" applyBorder="1" applyAlignment="1">
      <alignment vertical="center"/>
    </xf>
    <xf numFmtId="4" fontId="2" fillId="5" borderId="115" xfId="2" applyNumberFormat="1" applyFont="1" applyFill="1" applyBorder="1" applyAlignment="1">
      <alignment vertical="center"/>
    </xf>
    <xf numFmtId="4" fontId="56" fillId="0" borderId="64" xfId="3" applyNumberFormat="1" applyFont="1" applyFill="1" applyBorder="1" applyAlignment="1" applyProtection="1">
      <alignment vertical="center" wrapText="1"/>
      <protection hidden="1"/>
    </xf>
    <xf numFmtId="4" fontId="56" fillId="0" borderId="171" xfId="3" applyNumberFormat="1" applyFont="1" applyFill="1" applyBorder="1" applyAlignment="1" applyProtection="1">
      <alignment vertical="center" wrapText="1"/>
      <protection hidden="1"/>
    </xf>
    <xf numFmtId="4" fontId="54" fillId="0" borderId="63" xfId="1" applyNumberFormat="1" applyFont="1" applyFill="1" applyBorder="1" applyAlignment="1" applyProtection="1">
      <alignment vertical="center" wrapText="1"/>
      <protection locked="0"/>
    </xf>
    <xf numFmtId="4" fontId="56" fillId="0" borderId="79" xfId="3" applyNumberFormat="1" applyFont="1" applyFill="1" applyBorder="1" applyAlignment="1" applyProtection="1">
      <alignment vertical="center" wrapText="1"/>
      <protection hidden="1"/>
    </xf>
    <xf numFmtId="4" fontId="54" fillId="0" borderId="78" xfId="1" applyNumberFormat="1" applyFont="1" applyFill="1" applyBorder="1" applyAlignment="1" applyProtection="1">
      <alignment vertical="center" wrapText="1"/>
      <protection locked="0"/>
    </xf>
    <xf numFmtId="4" fontId="56" fillId="0" borderId="89" xfId="3" applyNumberFormat="1" applyFont="1" applyFill="1" applyBorder="1" applyAlignment="1" applyProtection="1">
      <alignment vertical="center" wrapText="1"/>
      <protection hidden="1"/>
    </xf>
    <xf numFmtId="4" fontId="54" fillId="0" borderId="88" xfId="1" applyNumberFormat="1" applyFont="1" applyFill="1" applyBorder="1" applyAlignment="1" applyProtection="1">
      <alignment vertical="center" wrapText="1"/>
      <protection locked="0"/>
    </xf>
    <xf numFmtId="4" fontId="54" fillId="5" borderId="89" xfId="1" applyNumberFormat="1" applyFont="1" applyFill="1" applyBorder="1" applyAlignment="1" applyProtection="1">
      <alignment vertical="center" wrapText="1"/>
      <protection locked="0"/>
    </xf>
    <xf numFmtId="4" fontId="54" fillId="5" borderId="90" xfId="1" applyNumberFormat="1" applyFont="1" applyFill="1" applyBorder="1" applyAlignment="1" applyProtection="1">
      <alignment vertical="center" wrapText="1"/>
      <protection locked="0"/>
    </xf>
    <xf numFmtId="4" fontId="54" fillId="5" borderId="80" xfId="1" applyNumberFormat="1" applyFont="1" applyFill="1" applyBorder="1" applyAlignment="1" applyProtection="1">
      <alignment vertical="center" wrapText="1"/>
      <protection locked="0"/>
    </xf>
    <xf numFmtId="9" fontId="53" fillId="6" borderId="111" xfId="2" applyFont="1" applyFill="1" applyBorder="1" applyAlignment="1" applyProtection="1">
      <alignment vertical="center" wrapText="1"/>
      <protection hidden="1"/>
    </xf>
    <xf numFmtId="9" fontId="32" fillId="6" borderId="188" xfId="2" applyFont="1" applyFill="1" applyBorder="1" applyAlignment="1" applyProtection="1">
      <alignment vertical="center" wrapText="1"/>
      <protection hidden="1"/>
    </xf>
    <xf numFmtId="9" fontId="50" fillId="4" borderId="111" xfId="2" applyFont="1" applyFill="1" applyBorder="1" applyAlignment="1" applyProtection="1">
      <alignment horizontal="center" vertical="center" wrapText="1"/>
      <protection hidden="1"/>
    </xf>
    <xf numFmtId="9" fontId="3" fillId="0" borderId="0" xfId="2" applyFont="1" applyFill="1" applyBorder="1" applyAlignment="1" applyProtection="1">
      <alignment vertical="center"/>
      <protection hidden="1"/>
    </xf>
    <xf numFmtId="9" fontId="5" fillId="0" borderId="0" xfId="2" applyFont="1" applyFill="1" applyBorder="1" applyAlignment="1" applyProtection="1">
      <alignment vertical="center"/>
      <protection locked="0"/>
    </xf>
    <xf numFmtId="9" fontId="6" fillId="0" borderId="0" xfId="2" applyFont="1" applyFill="1" applyBorder="1" applyAlignment="1" applyProtection="1">
      <protection hidden="1"/>
    </xf>
    <xf numFmtId="9" fontId="7" fillId="0" borderId="0" xfId="2" applyFont="1" applyFill="1" applyBorder="1" applyAlignment="1" applyProtection="1">
      <alignment vertical="center"/>
      <protection hidden="1"/>
    </xf>
    <xf numFmtId="9" fontId="7" fillId="0" borderId="1" xfId="2" applyFont="1" applyFill="1" applyBorder="1" applyAlignment="1" applyProtection="1">
      <alignment vertical="center"/>
      <protection hidden="1"/>
    </xf>
    <xf numFmtId="9" fontId="9" fillId="2" borderId="3" xfId="2" applyFont="1" applyFill="1" applyBorder="1" applyAlignment="1" applyProtection="1">
      <alignment vertical="center" wrapText="1"/>
      <protection hidden="1"/>
    </xf>
    <xf numFmtId="9" fontId="10" fillId="3" borderId="7" xfId="2" applyFont="1" applyFill="1" applyBorder="1" applyAlignment="1" applyProtection="1">
      <alignment vertical="center" wrapText="1"/>
      <protection hidden="1"/>
    </xf>
    <xf numFmtId="9" fontId="10" fillId="3" borderId="11" xfId="2" applyFont="1" applyFill="1" applyBorder="1" applyAlignment="1" applyProtection="1">
      <alignment horizontal="left" vertical="center" wrapText="1"/>
      <protection locked="0"/>
    </xf>
    <xf numFmtId="9" fontId="10" fillId="3" borderId="10" xfId="2" applyFont="1" applyFill="1" applyBorder="1" applyAlignment="1" applyProtection="1">
      <alignment vertical="center" wrapText="1"/>
      <protection hidden="1"/>
    </xf>
    <xf numFmtId="9" fontId="10" fillId="3" borderId="10" xfId="2" applyFont="1" applyFill="1" applyBorder="1" applyAlignment="1" applyProtection="1">
      <alignment vertical="center" wrapText="1"/>
      <protection locked="0"/>
    </xf>
    <xf numFmtId="9" fontId="10" fillId="3" borderId="15" xfId="2" applyFont="1" applyFill="1" applyBorder="1" applyAlignment="1" applyProtection="1">
      <alignment vertical="center" wrapText="1"/>
      <protection locked="0"/>
    </xf>
    <xf numFmtId="9" fontId="0" fillId="0" borderId="3" xfId="2" applyFont="1" applyBorder="1" applyAlignment="1" applyProtection="1">
      <protection hidden="1"/>
    </xf>
    <xf numFmtId="9" fontId="9" fillId="2" borderId="3" xfId="2" applyFont="1" applyFill="1" applyBorder="1" applyAlignment="1" applyProtection="1">
      <alignment vertical="center"/>
      <protection hidden="1"/>
    </xf>
    <xf numFmtId="9" fontId="12" fillId="0" borderId="3" xfId="2" applyFont="1" applyFill="1" applyBorder="1" applyAlignment="1" applyProtection="1">
      <alignment vertical="center"/>
      <protection hidden="1"/>
    </xf>
    <xf numFmtId="9" fontId="42" fillId="4" borderId="3" xfId="2" applyFont="1" applyFill="1" applyBorder="1" applyAlignment="1" applyProtection="1">
      <alignment horizontal="center" vertical="center"/>
      <protection hidden="1"/>
    </xf>
    <xf numFmtId="9" fontId="30" fillId="4" borderId="49" xfId="2" applyFont="1" applyFill="1" applyBorder="1" applyAlignment="1" applyProtection="1">
      <alignment horizontal="center" vertical="center" wrapText="1"/>
      <protection hidden="1"/>
    </xf>
    <xf numFmtId="9" fontId="2" fillId="5" borderId="155" xfId="2" applyFont="1" applyFill="1" applyBorder="1" applyAlignment="1">
      <alignment horizontal="center" vertical="center"/>
    </xf>
    <xf numFmtId="9" fontId="0" fillId="0" borderId="0" xfId="2" applyFont="1"/>
    <xf numFmtId="164" fontId="25" fillId="4" borderId="140" xfId="1" applyFont="1" applyFill="1" applyBorder="1" applyAlignment="1" applyProtection="1">
      <alignment horizontal="center" vertical="center" wrapText="1"/>
      <protection hidden="1"/>
    </xf>
    <xf numFmtId="164" fontId="25" fillId="4" borderId="141" xfId="1" applyFont="1" applyFill="1" applyBorder="1" applyAlignment="1" applyProtection="1">
      <alignment horizontal="center" vertical="center" wrapText="1"/>
      <protection hidden="1"/>
    </xf>
    <xf numFmtId="164" fontId="25" fillId="4" borderId="142" xfId="1" applyFont="1" applyFill="1" applyBorder="1" applyAlignment="1" applyProtection="1">
      <alignment horizontal="center" vertical="center" wrapText="1"/>
      <protection hidden="1"/>
    </xf>
    <xf numFmtId="0" fontId="2" fillId="5" borderId="153" xfId="0" applyFont="1" applyFill="1" applyBorder="1" applyAlignment="1">
      <alignment horizontal="center" vertical="center"/>
    </xf>
    <xf numFmtId="0" fontId="2" fillId="5" borderId="154" xfId="0" applyFont="1" applyFill="1" applyBorder="1" applyAlignment="1">
      <alignment horizontal="center" vertical="center"/>
    </xf>
    <xf numFmtId="0" fontId="2" fillId="5" borderId="117" xfId="0" applyFont="1" applyFill="1" applyBorder="1" applyAlignment="1">
      <alignment horizontal="center" vertical="center"/>
    </xf>
    <xf numFmtId="10" fontId="2" fillId="5" borderId="153" xfId="0" applyNumberFormat="1" applyFont="1" applyFill="1" applyBorder="1" applyAlignment="1">
      <alignment horizontal="center" vertical="center"/>
    </xf>
    <xf numFmtId="10" fontId="2" fillId="5" borderId="156" xfId="0" applyNumberFormat="1" applyFont="1" applyFill="1" applyBorder="1" applyAlignment="1">
      <alignment horizontal="center" vertical="center"/>
    </xf>
    <xf numFmtId="10" fontId="2" fillId="5" borderId="154" xfId="0" applyNumberFormat="1" applyFont="1" applyFill="1" applyBorder="1" applyAlignment="1">
      <alignment horizontal="center" vertical="center"/>
    </xf>
    <xf numFmtId="10" fontId="2" fillId="5" borderId="1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4" borderId="169" xfId="0" applyFont="1" applyFill="1" applyBorder="1" applyAlignment="1" applyProtection="1">
      <alignment horizontal="center" vertical="center" wrapText="1"/>
      <protection hidden="1"/>
    </xf>
    <xf numFmtId="0" fontId="12" fillId="4" borderId="143" xfId="0" applyFont="1" applyFill="1" applyBorder="1" applyAlignment="1" applyProtection="1">
      <alignment horizontal="center" vertical="center"/>
      <protection hidden="1"/>
    </xf>
    <xf numFmtId="0" fontId="12" fillId="4" borderId="143" xfId="0" applyFont="1" applyFill="1" applyBorder="1" applyAlignment="1" applyProtection="1">
      <alignment horizontal="center" vertical="center" wrapText="1"/>
      <protection hidden="1"/>
    </xf>
    <xf numFmtId="0" fontId="13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47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27" xfId="0" applyFont="1" applyFill="1" applyBorder="1" applyAlignment="1" applyProtection="1">
      <alignment horizontal="center" vertical="center" wrapText="1"/>
      <protection hidden="1"/>
    </xf>
    <xf numFmtId="0" fontId="12" fillId="4" borderId="44" xfId="0" applyFont="1" applyFill="1" applyBorder="1" applyAlignment="1" applyProtection="1">
      <alignment horizontal="center" vertical="center" wrapText="1"/>
      <protection hidden="1"/>
    </xf>
    <xf numFmtId="0" fontId="12" fillId="4" borderId="59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45" xfId="0" applyFont="1" applyFill="1" applyBorder="1" applyAlignment="1" applyProtection="1">
      <alignment horizontal="center" vertical="center" wrapText="1"/>
      <protection hidden="1"/>
    </xf>
    <xf numFmtId="0" fontId="13" fillId="0" borderId="60" xfId="0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Fill="1" applyBorder="1" applyAlignment="1" applyProtection="1">
      <alignment horizontal="center" vertical="center" wrapText="1"/>
      <protection hidden="1"/>
    </xf>
    <xf numFmtId="0" fontId="13" fillId="0" borderId="46" xfId="0" applyFont="1" applyFill="1" applyBorder="1" applyAlignment="1" applyProtection="1">
      <alignment horizontal="center" vertical="center" wrapText="1"/>
      <protection hidden="1"/>
    </xf>
    <xf numFmtId="0" fontId="12" fillId="4" borderId="18" xfId="0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Alignment="1" applyProtection="1">
      <alignment horizontal="center" vertical="center"/>
      <protection hidden="1"/>
    </xf>
    <xf numFmtId="0" fontId="12" fillId="4" borderId="37" xfId="0" applyFont="1" applyFill="1" applyBorder="1" applyAlignment="1" applyProtection="1">
      <alignment horizontal="center" vertical="center" wrapText="1"/>
      <protection hidden="1"/>
    </xf>
    <xf numFmtId="0" fontId="12" fillId="4" borderId="38" xfId="0" applyFont="1" applyFill="1" applyBorder="1" applyAlignment="1" applyProtection="1">
      <alignment horizontal="center" vertical="center" wrapText="1"/>
      <protection hidden="1"/>
    </xf>
    <xf numFmtId="0" fontId="12" fillId="4" borderId="39" xfId="0" applyFont="1" applyFill="1" applyBorder="1" applyAlignment="1" applyProtection="1">
      <alignment horizontal="center" vertical="center" wrapText="1"/>
      <protection hidden="1"/>
    </xf>
    <xf numFmtId="0" fontId="12" fillId="4" borderId="40" xfId="0" applyFont="1" applyFill="1" applyBorder="1" applyAlignment="1" applyProtection="1">
      <alignment horizontal="center" vertical="center" wrapText="1"/>
      <protection hidden="1"/>
    </xf>
    <xf numFmtId="0" fontId="12" fillId="4" borderId="41" xfId="0" applyFont="1" applyFill="1" applyBorder="1" applyAlignment="1" applyProtection="1">
      <alignment horizontal="center" vertical="center" wrapText="1"/>
      <protection hidden="1"/>
    </xf>
    <xf numFmtId="0" fontId="12" fillId="4" borderId="42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24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33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left" vertical="center" wrapText="1"/>
      <protection hidden="1"/>
    </xf>
    <xf numFmtId="0" fontId="11" fillId="3" borderId="10" xfId="0" applyFont="1" applyFill="1" applyBorder="1" applyAlignment="1" applyProtection="1">
      <alignment horizontal="left" vertical="center" wrapText="1"/>
      <protection hidden="1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left" vertical="center" wrapText="1"/>
      <protection hidden="1"/>
    </xf>
    <xf numFmtId="0" fontId="11" fillId="3" borderId="15" xfId="0" applyFont="1" applyFill="1" applyBorder="1" applyAlignment="1" applyProtection="1">
      <alignment horizontal="left" vertical="center" wrapText="1"/>
      <protection hidden="1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hidden="1"/>
    </xf>
    <xf numFmtId="0" fontId="10" fillId="3" borderId="13" xfId="0" applyFont="1" applyFill="1" applyBorder="1" applyAlignment="1" applyProtection="1">
      <alignment horizontal="left" vertical="center"/>
      <protection hidden="1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hidden="1"/>
    </xf>
    <xf numFmtId="0" fontId="11" fillId="3" borderId="6" xfId="0" applyFont="1" applyFill="1" applyBorder="1" applyAlignment="1" applyProtection="1">
      <alignment horizontal="left" vertical="center" wrapText="1"/>
      <protection hidden="1"/>
    </xf>
    <xf numFmtId="0" fontId="10" fillId="3" borderId="7" xfId="0" applyFont="1" applyFill="1" applyBorder="1" applyAlignment="1" applyProtection="1">
      <alignment horizontal="left" vertical="center"/>
      <protection hidden="1"/>
    </xf>
    <xf numFmtId="0" fontId="10" fillId="3" borderId="8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left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4" fontId="42" fillId="4" borderId="143" xfId="0" applyNumberFormat="1" applyFont="1" applyFill="1" applyBorder="1" applyAlignment="1" applyProtection="1">
      <alignment horizontal="center" vertical="center"/>
      <protection hidden="1"/>
    </xf>
    <xf numFmtId="4" fontId="44" fillId="4" borderId="168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155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115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40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41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42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40" xfId="0" applyNumberFormat="1" applyFont="1" applyFill="1" applyBorder="1" applyAlignment="1" applyProtection="1">
      <alignment horizontal="center" vertical="center"/>
      <protection hidden="1"/>
    </xf>
    <xf numFmtId="4" fontId="44" fillId="4" borderId="41" xfId="0" applyNumberFormat="1" applyFont="1" applyFill="1" applyBorder="1" applyAlignment="1" applyProtection="1">
      <alignment horizontal="center" vertical="center"/>
      <protection hidden="1"/>
    </xf>
    <xf numFmtId="4" fontId="44" fillId="4" borderId="42" xfId="0" applyNumberFormat="1" applyFont="1" applyFill="1" applyBorder="1" applyAlignment="1" applyProtection="1">
      <alignment horizontal="center" vertical="center"/>
      <protection hidden="1"/>
    </xf>
    <xf numFmtId="4" fontId="44" fillId="4" borderId="168" xfId="0" applyNumberFormat="1" applyFont="1" applyFill="1" applyBorder="1" applyAlignment="1" applyProtection="1">
      <alignment horizontal="center" vertical="center"/>
      <protection hidden="1"/>
    </xf>
    <xf numFmtId="4" fontId="44" fillId="4" borderId="155" xfId="0" applyNumberFormat="1" applyFont="1" applyFill="1" applyBorder="1" applyAlignment="1" applyProtection="1">
      <alignment horizontal="center" vertical="center"/>
      <protection hidden="1"/>
    </xf>
    <xf numFmtId="4" fontId="44" fillId="4" borderId="115" xfId="0" applyNumberFormat="1" applyFont="1" applyFill="1" applyBorder="1" applyAlignment="1" applyProtection="1">
      <alignment horizontal="center" vertical="center"/>
      <protection hidden="1"/>
    </xf>
    <xf numFmtId="4" fontId="2" fillId="5" borderId="168" xfId="2" applyNumberFormat="1" applyFont="1" applyFill="1" applyBorder="1" applyAlignment="1">
      <alignment horizontal="center" vertical="center"/>
    </xf>
    <xf numFmtId="4" fontId="2" fillId="5" borderId="155" xfId="2" applyNumberFormat="1" applyFont="1" applyFill="1" applyBorder="1" applyAlignment="1">
      <alignment horizontal="center" vertical="center"/>
    </xf>
    <xf numFmtId="4" fontId="2" fillId="5" borderId="115" xfId="2" applyNumberFormat="1" applyFont="1" applyFill="1" applyBorder="1" applyAlignment="1">
      <alignment horizontal="center" vertical="center"/>
    </xf>
    <xf numFmtId="4" fontId="44" fillId="4" borderId="176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177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170" xfId="0" applyNumberFormat="1" applyFont="1" applyFill="1" applyBorder="1" applyAlignment="1" applyProtection="1">
      <alignment horizontal="center" vertical="center" wrapText="1"/>
      <protection hidden="1"/>
    </xf>
    <xf numFmtId="10" fontId="50" fillId="4" borderId="140" xfId="2" applyNumberFormat="1" applyFont="1" applyFill="1" applyBorder="1" applyAlignment="1" applyProtection="1">
      <alignment horizontal="center" vertical="center" wrapText="1"/>
      <protection hidden="1"/>
    </xf>
    <xf numFmtId="10" fontId="50" fillId="4" borderId="141" xfId="2" applyNumberFormat="1" applyFont="1" applyFill="1" applyBorder="1" applyAlignment="1" applyProtection="1">
      <alignment horizontal="center" vertical="center" wrapText="1"/>
      <protection hidden="1"/>
    </xf>
    <xf numFmtId="10" fontId="50" fillId="4" borderId="142" xfId="2" applyNumberFormat="1" applyFont="1" applyFill="1" applyBorder="1" applyAlignment="1" applyProtection="1">
      <alignment horizontal="center" vertical="center" wrapText="1"/>
      <protection hidden="1"/>
    </xf>
    <xf numFmtId="4" fontId="2" fillId="5" borderId="153" xfId="0" applyNumberFormat="1" applyFont="1" applyFill="1" applyBorder="1" applyAlignment="1">
      <alignment horizontal="center" vertical="center"/>
    </xf>
    <xf numFmtId="4" fontId="2" fillId="5" borderId="154" xfId="0" applyNumberFormat="1" applyFont="1" applyFill="1" applyBorder="1" applyAlignment="1">
      <alignment horizontal="center" vertical="center"/>
    </xf>
    <xf numFmtId="4" fontId="2" fillId="5" borderId="117" xfId="0" applyNumberFormat="1" applyFont="1" applyFill="1" applyBorder="1" applyAlignment="1">
      <alignment horizontal="center" vertical="center"/>
    </xf>
    <xf numFmtId="4" fontId="44" fillId="4" borderId="37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38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39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42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28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45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42" fillId="4" borderId="3" xfId="0" applyNumberFormat="1" applyFont="1" applyFill="1" applyBorder="1" applyAlignment="1" applyProtection="1">
      <alignment horizontal="center" vertical="center"/>
      <protection hidden="1"/>
    </xf>
    <xf numFmtId="4" fontId="30" fillId="4" borderId="27" xfId="0" applyNumberFormat="1" applyFont="1" applyFill="1" applyBorder="1" applyAlignment="1" applyProtection="1">
      <alignment horizontal="center" vertical="center" wrapText="1"/>
      <protection hidden="1"/>
    </xf>
    <xf numFmtId="4" fontId="30" fillId="4" borderId="44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31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30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47" xfId="0" applyNumberFormat="1" applyFont="1" applyFill="1" applyBorder="1" applyAlignment="1" applyProtection="1">
      <alignment horizontal="center" vertical="center" wrapText="1"/>
      <protection hidden="1"/>
    </xf>
    <xf numFmtId="4" fontId="44" fillId="4" borderId="108" xfId="0" applyNumberFormat="1" applyFont="1" applyFill="1" applyBorder="1" applyAlignment="1" applyProtection="1">
      <alignment horizontal="center" vertical="center"/>
      <protection hidden="1"/>
    </xf>
    <xf numFmtId="4" fontId="44" fillId="4" borderId="109" xfId="0" applyNumberFormat="1" applyFont="1" applyFill="1" applyBorder="1" applyAlignment="1" applyProtection="1">
      <alignment horizontal="center" vertical="center"/>
      <protection hidden="1"/>
    </xf>
    <xf numFmtId="4" fontId="44" fillId="4" borderId="110" xfId="0" applyNumberFormat="1" applyFont="1" applyFill="1" applyBorder="1" applyAlignment="1" applyProtection="1">
      <alignment horizontal="center" vertical="center"/>
      <protection hidden="1"/>
    </xf>
    <xf numFmtId="4" fontId="12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4" fontId="32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32" fillId="0" borderId="33" xfId="0" applyNumberFormat="1" applyFont="1" applyFill="1" applyBorder="1" applyAlignment="1" applyProtection="1">
      <alignment horizontal="center" vertical="center" wrapText="1"/>
      <protection hidden="1"/>
    </xf>
    <xf numFmtId="4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29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46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center"/>
      <protection hidden="1"/>
    </xf>
    <xf numFmtId="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10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4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0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71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7" xfId="0" applyNumberFormat="1" applyFont="1" applyFill="1" applyBorder="1" applyAlignment="1" applyProtection="1">
      <alignment horizontal="left" vertical="center" wrapText="1"/>
      <protection hidden="1"/>
    </xf>
    <xf numFmtId="4" fontId="9" fillId="2" borderId="2" xfId="0" applyNumberFormat="1" applyFont="1" applyFill="1" applyBorder="1" applyAlignment="1" applyProtection="1">
      <alignment horizontal="left" vertical="center" wrapText="1"/>
      <protection hidden="1"/>
    </xf>
    <xf numFmtId="4" fontId="9" fillId="2" borderId="3" xfId="0" applyNumberFormat="1" applyFont="1" applyFill="1" applyBorder="1" applyAlignment="1" applyProtection="1">
      <alignment horizontal="left" vertical="center" wrapText="1"/>
      <protection hidden="1"/>
    </xf>
    <xf numFmtId="4" fontId="9" fillId="2" borderId="4" xfId="0" applyNumberFormat="1" applyFont="1" applyFill="1" applyBorder="1" applyAlignment="1" applyProtection="1">
      <alignment horizontal="left" vertical="center" wrapText="1"/>
      <protection hidden="1"/>
    </xf>
    <xf numFmtId="4" fontId="48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9" fillId="2" borderId="2" xfId="0" applyNumberFormat="1" applyFont="1" applyFill="1" applyBorder="1" applyAlignment="1" applyProtection="1">
      <alignment horizontal="center" vertical="center"/>
      <protection hidden="1"/>
    </xf>
    <xf numFmtId="4" fontId="9" fillId="2" borderId="3" xfId="0" applyNumberFormat="1" applyFont="1" applyFill="1" applyBorder="1" applyAlignment="1" applyProtection="1">
      <alignment horizontal="center" vertical="center"/>
      <protection hidden="1"/>
    </xf>
    <xf numFmtId="4" fontId="9" fillId="2" borderId="4" xfId="0" applyNumberFormat="1" applyFont="1" applyFill="1" applyBorder="1" applyAlignment="1" applyProtection="1">
      <alignment horizontal="center" vertical="center"/>
      <protection hidden="1"/>
    </xf>
    <xf numFmtId="4" fontId="44" fillId="0" borderId="2" xfId="0" applyNumberFormat="1" applyFont="1" applyFill="1" applyBorder="1" applyAlignment="1" applyProtection="1">
      <alignment horizontal="center" vertical="center"/>
      <protection hidden="1"/>
    </xf>
    <xf numFmtId="4" fontId="44" fillId="0" borderId="3" xfId="0" applyNumberFormat="1" applyFont="1" applyFill="1" applyBorder="1" applyAlignment="1" applyProtection="1">
      <alignment horizontal="center" vertical="center"/>
      <protection hidden="1"/>
    </xf>
    <xf numFmtId="4" fontId="44" fillId="0" borderId="4" xfId="0" applyNumberFormat="1" applyFont="1" applyFill="1" applyBorder="1" applyAlignment="1" applyProtection="1">
      <alignment horizontal="center" vertical="center"/>
      <protection hidden="1"/>
    </xf>
    <xf numFmtId="4" fontId="12" fillId="0" borderId="2" xfId="0" applyNumberFormat="1" applyFont="1" applyFill="1" applyBorder="1" applyAlignment="1" applyProtection="1">
      <alignment horizontal="center" vertical="center"/>
      <protection hidden="1"/>
    </xf>
    <xf numFmtId="4" fontId="12" fillId="0" borderId="3" xfId="0" applyNumberFormat="1" applyFont="1" applyFill="1" applyBorder="1" applyAlignment="1" applyProtection="1">
      <alignment horizontal="center" vertical="center"/>
      <protection hidden="1"/>
    </xf>
    <xf numFmtId="4" fontId="12" fillId="0" borderId="17" xfId="0" applyNumberFormat="1" applyFont="1" applyFill="1" applyBorder="1" applyAlignment="1" applyProtection="1">
      <alignment horizontal="center" vertical="center"/>
      <protection hidden="1"/>
    </xf>
    <xf numFmtId="4" fontId="12" fillId="0" borderId="18" xfId="0" applyNumberFormat="1" applyFont="1" applyFill="1" applyBorder="1" applyAlignment="1" applyProtection="1">
      <alignment horizontal="center" vertical="center"/>
      <protection hidden="1"/>
    </xf>
    <xf numFmtId="4" fontId="12" fillId="0" borderId="4" xfId="0" applyNumberFormat="1" applyFont="1" applyFill="1" applyBorder="1" applyAlignment="1" applyProtection="1">
      <alignment horizontal="center" vertical="center"/>
      <protection hidden="1"/>
    </xf>
    <xf numFmtId="4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48" xfId="0" applyNumberFormat="1" applyFont="1" applyFill="1" applyBorder="1" applyAlignment="1" applyProtection="1">
      <alignment horizontal="center" vertical="center" wrapText="1"/>
      <protection hidden="1"/>
    </xf>
  </cellXfs>
  <cellStyles count="29">
    <cellStyle name="Excel Built-in Normal" xfId="5"/>
    <cellStyle name="Excel Built-in Normal 2" xfId="6"/>
    <cellStyle name="Millares" xfId="1" builtinId="3"/>
    <cellStyle name="Millares 2" xfId="7"/>
    <cellStyle name="Millares 2 2" xfId="8"/>
    <cellStyle name="Millares 2 2 2" xfId="9"/>
    <cellStyle name="Millares 2 3" xfId="10"/>
    <cellStyle name="Millares 3" xfId="11"/>
    <cellStyle name="Millares 3 2" xfId="3"/>
    <cellStyle name="Millares 3 2 2" xfId="12"/>
    <cellStyle name="Millares 3 2 3" xfId="13"/>
    <cellStyle name="Millares 3 2 4" xfId="14"/>
    <cellStyle name="Millares 3 2 5" xfId="15"/>
    <cellStyle name="Millares 4" xfId="16"/>
    <cellStyle name="Millares 4 2" xfId="17"/>
    <cellStyle name="Millares 5" xfId="18"/>
    <cellStyle name="Millares 6" xfId="19"/>
    <cellStyle name="Normal" xfId="0" builtinId="0"/>
    <cellStyle name="Normal 2" xfId="20"/>
    <cellStyle name="Normal 23 2" xfId="21"/>
    <cellStyle name="Normal 23 3" xfId="22"/>
    <cellStyle name="Normal 24 2" xfId="23"/>
    <cellStyle name="Normal 24 3" xfId="24"/>
    <cellStyle name="Normal 3" xfId="4"/>
    <cellStyle name="Normal 3 2" xfId="25"/>
    <cellStyle name="Normal 3 2 2" xfId="26"/>
    <cellStyle name="Normal 3 3" xfId="27"/>
    <cellStyle name="Porcentaje" xfId="2" builtinId="5"/>
    <cellStyle name="Porcentaje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INVERSION</a:t>
            </a:r>
            <a:r>
              <a:rPr lang="es-ES" baseline="0"/>
              <a:t> FINANCIERA EMPRESA VIALSUR </a:t>
            </a:r>
          </a:p>
          <a:p>
            <a:pPr>
              <a:defRPr/>
            </a:pPr>
            <a:r>
              <a:rPr lang="es-ES" baseline="0"/>
              <a:t>2DO TIMESTRE ABRIL - JUNIO /2013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Lbls>
            <c:numFmt formatCode="&quot;$&quot;#\ 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'2DO TRIMESTRE (3)'!$A$13:$A$24</c:f>
              <c:strCache>
                <c:ptCount val="12"/>
                <c:pt idx="0">
                  <c:v>PLANIF. ABRIL</c:v>
                </c:pt>
                <c:pt idx="1">
                  <c:v>GASTADO ABRIL</c:v>
                </c:pt>
                <c:pt idx="2">
                  <c:v>COMPRO. ABRIL</c:v>
                </c:pt>
                <c:pt idx="3">
                  <c:v>PLANIF. MAYO</c:v>
                </c:pt>
                <c:pt idx="4">
                  <c:v>GASTADO MAYO</c:v>
                </c:pt>
                <c:pt idx="5">
                  <c:v>COMPRO MAYO</c:v>
                </c:pt>
                <c:pt idx="6">
                  <c:v>PLANIF. JUNIO</c:v>
                </c:pt>
                <c:pt idx="7">
                  <c:v>GASTADO JUNIO</c:v>
                </c:pt>
                <c:pt idx="8">
                  <c:v>COMPRO. JUNIO</c:v>
                </c:pt>
                <c:pt idx="9">
                  <c:v>PLANIF. 2DO TRIMESTRE</c:v>
                </c:pt>
                <c:pt idx="10">
                  <c:v>GASTADO. 2DO. TRIMESTRE</c:v>
                </c:pt>
                <c:pt idx="11">
                  <c:v>COMPRO. 2DO TRIMESTRE</c:v>
                </c:pt>
              </c:strCache>
            </c:strRef>
          </c:cat>
          <c:val>
            <c:numRef>
              <c:f>'2DO TRIMESTRE (3)'!$B$13:$B$24</c:f>
              <c:numCache>
                <c:formatCode>_([$$-409]* #,##0.00_);_([$$-409]* \(#,##0.00\);_([$$-409]* "-"??_);_(@_)</c:formatCode>
                <c:ptCount val="12"/>
                <c:pt idx="0">
                  <c:v>668035.83333333326</c:v>
                </c:pt>
                <c:pt idx="1">
                  <c:v>502035.88</c:v>
                </c:pt>
                <c:pt idx="2">
                  <c:v>500855.64</c:v>
                </c:pt>
                <c:pt idx="3">
                  <c:v>674285.49999999988</c:v>
                </c:pt>
                <c:pt idx="4">
                  <c:v>601797.13</c:v>
                </c:pt>
                <c:pt idx="5">
                  <c:v>955231.26</c:v>
                </c:pt>
                <c:pt idx="6">
                  <c:v>674285.49999999988</c:v>
                </c:pt>
                <c:pt idx="7">
                  <c:v>556829.39</c:v>
                </c:pt>
                <c:pt idx="8">
                  <c:v>603986.67000000004</c:v>
                </c:pt>
                <c:pt idx="9">
                  <c:v>2016606.8333333333</c:v>
                </c:pt>
                <c:pt idx="10">
                  <c:v>1660662.4</c:v>
                </c:pt>
                <c:pt idx="11">
                  <c:v>2060073.5699999998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665216"/>
        <c:axId val="100666752"/>
        <c:axId val="0"/>
      </c:bar3DChart>
      <c:catAx>
        <c:axId val="10066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66752"/>
        <c:crosses val="autoZero"/>
        <c:auto val="1"/>
        <c:lblAlgn val="ctr"/>
        <c:lblOffset val="100"/>
        <c:noMultiLvlLbl val="0"/>
      </c:catAx>
      <c:valAx>
        <c:axId val="100666752"/>
        <c:scaling>
          <c:orientation val="minMax"/>
        </c:scaling>
        <c:delete val="0"/>
        <c:axPos val="l"/>
        <c:majorGridlines/>
        <c:numFmt formatCode="_([$$-409]* #,##0.00_);_([$$-409]* \(#,##0.00\);_([$$-409]* &quot;-&quot;??_);_(@_)" sourceLinked="1"/>
        <c:majorTickMark val="none"/>
        <c:minorTickMark val="none"/>
        <c:tickLblPos val="nextTo"/>
        <c:crossAx val="10066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INVERSION</a:t>
            </a:r>
            <a:r>
              <a:rPr lang="es-ES" baseline="0"/>
              <a:t> FINANCIERA EMPRESA VIALSUR </a:t>
            </a:r>
          </a:p>
          <a:p>
            <a:pPr>
              <a:defRPr/>
            </a:pPr>
            <a:r>
              <a:rPr lang="es-ES" baseline="0"/>
              <a:t>1ER TIMESTRE ENERO - MARZO /2013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Lbls>
            <c:numFmt formatCode="&quot;$&quot;#\ 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'1ER TRIMESTRE'!$A$1:$A$12</c:f>
              <c:strCache>
                <c:ptCount val="12"/>
                <c:pt idx="0">
                  <c:v>PLANIF. ENERO</c:v>
                </c:pt>
                <c:pt idx="1">
                  <c:v>GASTADO ENERO</c:v>
                </c:pt>
                <c:pt idx="2">
                  <c:v>COMPRO. ENERO</c:v>
                </c:pt>
                <c:pt idx="3">
                  <c:v>PLANIF. FEBRERO</c:v>
                </c:pt>
                <c:pt idx="4">
                  <c:v>GASTADO FEBRERO</c:v>
                </c:pt>
                <c:pt idx="5">
                  <c:v>COMPRO. FEBRERO</c:v>
                </c:pt>
                <c:pt idx="6">
                  <c:v>PLANIF. MARZO</c:v>
                </c:pt>
                <c:pt idx="7">
                  <c:v>GASTADO MARZO</c:v>
                </c:pt>
                <c:pt idx="8">
                  <c:v>COMPRO. MARZO</c:v>
                </c:pt>
                <c:pt idx="9">
                  <c:v>PLANIF. 1 TRIMESTRE</c:v>
                </c:pt>
                <c:pt idx="10">
                  <c:v>GASTADO 1 TRIMESTRE</c:v>
                </c:pt>
                <c:pt idx="11">
                  <c:v>COMPRO. 1ER. TRIMESTRE</c:v>
                </c:pt>
              </c:strCache>
            </c:strRef>
          </c:cat>
          <c:val>
            <c:numRef>
              <c:f>'1ER TRIMESTRE'!$B$1:$B$12</c:f>
              <c:numCache>
                <c:formatCode>_([$$-409]* #,##0.00_);_([$$-409]* \(#,##0.00\);_([$$-409]* "-"??_);_(@_)</c:formatCode>
                <c:ptCount val="12"/>
                <c:pt idx="0">
                  <c:v>194023.66666666663</c:v>
                </c:pt>
                <c:pt idx="1">
                  <c:v>284982.54500000004</c:v>
                </c:pt>
                <c:pt idx="2">
                  <c:v>956503.11499999999</c:v>
                </c:pt>
                <c:pt idx="3">
                  <c:v>194023.66666666663</c:v>
                </c:pt>
                <c:pt idx="4">
                  <c:v>218362.86749999996</c:v>
                </c:pt>
                <c:pt idx="5">
                  <c:v>1786398.8424999998</c:v>
                </c:pt>
                <c:pt idx="6">
                  <c:v>194023.66666666663</c:v>
                </c:pt>
                <c:pt idx="7">
                  <c:v>331902.84000000003</c:v>
                </c:pt>
                <c:pt idx="8">
                  <c:v>496010.11</c:v>
                </c:pt>
                <c:pt idx="9">
                  <c:v>582071</c:v>
                </c:pt>
                <c:pt idx="10">
                  <c:v>835248.25249999994</c:v>
                </c:pt>
                <c:pt idx="11">
                  <c:v>3238912.0674999999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691712"/>
        <c:axId val="118693248"/>
        <c:axId val="0"/>
      </c:bar3DChart>
      <c:catAx>
        <c:axId val="118691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693248"/>
        <c:crosses val="autoZero"/>
        <c:auto val="1"/>
        <c:lblAlgn val="ctr"/>
        <c:lblOffset val="100"/>
        <c:noMultiLvlLbl val="0"/>
      </c:catAx>
      <c:valAx>
        <c:axId val="118693248"/>
        <c:scaling>
          <c:orientation val="minMax"/>
        </c:scaling>
        <c:delete val="0"/>
        <c:axPos val="l"/>
        <c:majorGridlines/>
        <c:numFmt formatCode="_([$$-409]* #,##0.00_);_([$$-409]* \(#,##0.00\);_([$$-409]* &quot;-&quot;??_);_(@_)" sourceLinked="1"/>
        <c:majorTickMark val="none"/>
        <c:minorTickMark val="none"/>
        <c:tickLblPos val="nextTo"/>
        <c:crossAx val="11869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INVERSION</a:t>
            </a:r>
            <a:r>
              <a:rPr lang="es-ES" baseline="0"/>
              <a:t> FINANCIERA EMPRESA VIALSUR </a:t>
            </a:r>
          </a:p>
          <a:p>
            <a:pPr>
              <a:defRPr/>
            </a:pPr>
            <a:r>
              <a:rPr lang="es-ES" baseline="0"/>
              <a:t>2DO TIMESTRE ABRIL - JUNIO /2013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Lbls>
            <c:numFmt formatCode="&quot;$&quot;#\ 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'2DO TRIMESTRE (2)'!$A$13:$A$24</c:f>
              <c:strCache>
                <c:ptCount val="12"/>
                <c:pt idx="0">
                  <c:v>PLANIF. ABRIL</c:v>
                </c:pt>
                <c:pt idx="1">
                  <c:v>GASTADO ABRIL</c:v>
                </c:pt>
                <c:pt idx="2">
                  <c:v>COMPRO. ABRIL</c:v>
                </c:pt>
                <c:pt idx="3">
                  <c:v>PLANIF. MAYO</c:v>
                </c:pt>
                <c:pt idx="4">
                  <c:v>GASTADO MAYO</c:v>
                </c:pt>
                <c:pt idx="5">
                  <c:v>COMPRO MAYO</c:v>
                </c:pt>
                <c:pt idx="6">
                  <c:v>PLANIF. JUNIO</c:v>
                </c:pt>
                <c:pt idx="7">
                  <c:v>GASTADO JUNIO</c:v>
                </c:pt>
                <c:pt idx="8">
                  <c:v>COMPRO. JUNIO</c:v>
                </c:pt>
                <c:pt idx="9">
                  <c:v>PLANIF. 2DO TRIMESTRE</c:v>
                </c:pt>
                <c:pt idx="10">
                  <c:v>GASTADO. 2DO. TRIMESTRE</c:v>
                </c:pt>
                <c:pt idx="11">
                  <c:v>COMPRO. 2DO TRIMESTRE</c:v>
                </c:pt>
              </c:strCache>
            </c:strRef>
          </c:cat>
          <c:val>
            <c:numRef>
              <c:f>'2DO TRIMESTRE (2)'!$B$13:$B$24</c:f>
              <c:numCache>
                <c:formatCode>_([$$-409]* #,##0.00_);_([$$-409]* \(#,##0.00\);_([$$-409]* "-"??_);_(@_)</c:formatCode>
                <c:ptCount val="12"/>
                <c:pt idx="0">
                  <c:v>668035.83333333326</c:v>
                </c:pt>
                <c:pt idx="1">
                  <c:v>502035.88</c:v>
                </c:pt>
                <c:pt idx="2">
                  <c:v>500855.64</c:v>
                </c:pt>
                <c:pt idx="3">
                  <c:v>674285.49999999988</c:v>
                </c:pt>
                <c:pt idx="4">
                  <c:v>601797.13</c:v>
                </c:pt>
                <c:pt idx="5">
                  <c:v>955231.26</c:v>
                </c:pt>
                <c:pt idx="6">
                  <c:v>674285.49999999988</c:v>
                </c:pt>
                <c:pt idx="7">
                  <c:v>556829.39</c:v>
                </c:pt>
                <c:pt idx="8">
                  <c:v>603986.67000000004</c:v>
                </c:pt>
                <c:pt idx="9">
                  <c:v>2016606.8333333333</c:v>
                </c:pt>
                <c:pt idx="10">
                  <c:v>1660662.4</c:v>
                </c:pt>
                <c:pt idx="11">
                  <c:v>2060073.5699999998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736000"/>
        <c:axId val="118737536"/>
        <c:axId val="0"/>
      </c:bar3DChart>
      <c:catAx>
        <c:axId val="11873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737536"/>
        <c:crosses val="autoZero"/>
        <c:auto val="1"/>
        <c:lblAlgn val="ctr"/>
        <c:lblOffset val="100"/>
        <c:noMultiLvlLbl val="0"/>
      </c:catAx>
      <c:valAx>
        <c:axId val="118737536"/>
        <c:scaling>
          <c:orientation val="minMax"/>
        </c:scaling>
        <c:delete val="0"/>
        <c:axPos val="l"/>
        <c:majorGridlines/>
        <c:numFmt formatCode="_([$$-409]* #,##0.00_);_([$$-409]* \(#,##0.00\);_([$$-409]* &quot;-&quot;??_);_(@_)" sourceLinked="1"/>
        <c:majorTickMark val="none"/>
        <c:minorTickMark val="none"/>
        <c:tickLblPos val="nextTo"/>
        <c:crossAx val="11873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INVERSION</a:t>
            </a:r>
            <a:r>
              <a:rPr lang="es-ES" baseline="0"/>
              <a:t> FINANCIERA EMPRESA VIALSUR </a:t>
            </a:r>
          </a:p>
          <a:p>
            <a:pPr>
              <a:defRPr/>
            </a:pPr>
            <a:r>
              <a:rPr lang="es-ES" baseline="0"/>
              <a:t>ACUMULADA SEPTIEMBRE /2013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2.5469595670168737E-3"/>
                  <c:y val="0.30343013803436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734797835084368E-3"/>
                  <c:y val="0.30874940227613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43333333333333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\ ##0.00" sourceLinked="0"/>
            <c:txPr>
              <a:bodyPr rot="-5400000" vert="horz"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'INVERSION ACUMULADA'!$A$25:$A$27</c:f>
              <c:strCache>
                <c:ptCount val="3"/>
                <c:pt idx="0">
                  <c:v>PLANIFICADO TOTAL 77.03%</c:v>
                </c:pt>
                <c:pt idx="1">
                  <c:v>v</c:v>
                </c:pt>
                <c:pt idx="2">
                  <c:v>COMPRO. TOTAL 127.71 %</c:v>
                </c:pt>
              </c:strCache>
            </c:strRef>
          </c:cat>
          <c:val>
            <c:numRef>
              <c:f>'INVERSION ACUMULADA'!$B$25:$B$27</c:f>
              <c:numCache>
                <c:formatCode>_([$$-409]* #,##0.00_);_([$$-409]* \(#,##0.00\);_([$$-409]* "-"??_);_(@_)</c:formatCode>
                <c:ptCount val="3"/>
                <c:pt idx="0">
                  <c:v>4621534.333333333</c:v>
                </c:pt>
                <c:pt idx="1">
                  <c:v>5841001.4324999992</c:v>
                </c:pt>
                <c:pt idx="2">
                  <c:v>7662424.2874999996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833152"/>
        <c:axId val="118834688"/>
        <c:axId val="0"/>
      </c:bar3DChart>
      <c:catAx>
        <c:axId val="11883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834688"/>
        <c:crosses val="autoZero"/>
        <c:auto val="1"/>
        <c:lblAlgn val="ctr"/>
        <c:lblOffset val="100"/>
        <c:noMultiLvlLbl val="0"/>
      </c:catAx>
      <c:valAx>
        <c:axId val="118834688"/>
        <c:scaling>
          <c:orientation val="minMax"/>
        </c:scaling>
        <c:delete val="0"/>
        <c:axPos val="l"/>
        <c:majorGridlines/>
        <c:numFmt formatCode="_([$$-409]* #,##0.00_);_([$$-409]* \(#,##0.00\);_([$$-409]* &quot;-&quot;??_);_(@_)" sourceLinked="1"/>
        <c:majorTickMark val="none"/>
        <c:minorTickMark val="none"/>
        <c:tickLblPos val="nextTo"/>
        <c:crossAx val="11883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409575</xdr:colOff>
      <xdr:row>2</xdr:row>
      <xdr:rowOff>85725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299356</xdr:colOff>
      <xdr:row>0</xdr:row>
      <xdr:rowOff>13607</xdr:rowOff>
    </xdr:from>
    <xdr:to>
      <xdr:col>50</xdr:col>
      <xdr:colOff>570137</xdr:colOff>
      <xdr:row>3</xdr:row>
      <xdr:rowOff>23132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4535" y="13607"/>
          <a:ext cx="1713138" cy="1166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161925</xdr:rowOff>
    </xdr:from>
    <xdr:to>
      <xdr:col>15</xdr:col>
      <xdr:colOff>323850</xdr:colOff>
      <xdr:row>27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81643</xdr:rowOff>
    </xdr:from>
    <xdr:to>
      <xdr:col>2</xdr:col>
      <xdr:colOff>355146</xdr:colOff>
      <xdr:row>2</xdr:row>
      <xdr:rowOff>167368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43"/>
          <a:ext cx="35514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163286</xdr:colOff>
      <xdr:row>0</xdr:row>
      <xdr:rowOff>81643</xdr:rowOff>
    </xdr:from>
    <xdr:to>
      <xdr:col>64</xdr:col>
      <xdr:colOff>463247</xdr:colOff>
      <xdr:row>3</xdr:row>
      <xdr:rowOff>91168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7736" y="81643"/>
          <a:ext cx="170793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81643</xdr:rowOff>
    </xdr:from>
    <xdr:to>
      <xdr:col>2</xdr:col>
      <xdr:colOff>355146</xdr:colOff>
      <xdr:row>2</xdr:row>
      <xdr:rowOff>167368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21" y="81643"/>
          <a:ext cx="945696" cy="902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163286</xdr:colOff>
      <xdr:row>0</xdr:row>
      <xdr:rowOff>81643</xdr:rowOff>
    </xdr:from>
    <xdr:to>
      <xdr:col>64</xdr:col>
      <xdr:colOff>480566</xdr:colOff>
      <xdr:row>3</xdr:row>
      <xdr:rowOff>91168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8643" y="81643"/>
          <a:ext cx="1702734" cy="1166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161925</xdr:rowOff>
    </xdr:from>
    <xdr:to>
      <xdr:col>15</xdr:col>
      <xdr:colOff>323850</xdr:colOff>
      <xdr:row>27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161925</xdr:rowOff>
    </xdr:from>
    <xdr:to>
      <xdr:col>15</xdr:col>
      <xdr:colOff>323850</xdr:colOff>
      <xdr:row>27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161925</xdr:rowOff>
    </xdr:from>
    <xdr:to>
      <xdr:col>15</xdr:col>
      <xdr:colOff>323850</xdr:colOff>
      <xdr:row>27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NICO%20DE%20PROYECTOS/Downloads/Users/Geomatica/Desktop/POAS%20%202013%20REVISADOS%20X%20EQUIPOS%20DE%20CGPDT/GRUPO%203/POA%20VIALSU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administrativos"/>
      <sheetName val="estudio y edificio"/>
      <sheetName val="mejoramiento"/>
      <sheetName val="mantenimiento"/>
      <sheetName val="POA-2013"/>
      <sheetName val="Hoja2"/>
    </sheetNames>
    <sheetDataSet>
      <sheetData sheetId="0">
        <row r="22">
          <cell r="B22">
            <v>2815619.3200156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BU44"/>
  <sheetViews>
    <sheetView showGridLines="0" topLeftCell="C16" zoomScale="70" zoomScaleNormal="70" workbookViewId="0">
      <selection activeCell="AV22" sqref="AV22"/>
    </sheetView>
  </sheetViews>
  <sheetFormatPr baseColWidth="10" defaultRowHeight="15"/>
  <cols>
    <col min="1" max="1" width="8.140625" hidden="1" customWidth="1"/>
    <col min="2" max="2" width="15.7109375" hidden="1" customWidth="1"/>
    <col min="3" max="3" width="18.85546875" customWidth="1"/>
    <col min="4" max="4" width="16" customWidth="1"/>
    <col min="5" max="5" width="20.85546875" customWidth="1"/>
    <col min="6" max="6" width="16.7109375" hidden="1" customWidth="1"/>
    <col min="7" max="7" width="14.7109375" hidden="1" customWidth="1"/>
    <col min="8" max="9" width="11.42578125" hidden="1" customWidth="1"/>
    <col min="10" max="10" width="7.42578125" hidden="1" customWidth="1"/>
    <col min="11" max="11" width="7.28515625" hidden="1" customWidth="1"/>
    <col min="12" max="12" width="12.7109375" hidden="1" customWidth="1"/>
    <col min="13" max="13" width="16.85546875" customWidth="1"/>
    <col min="14" max="14" width="10.7109375" hidden="1" customWidth="1"/>
    <col min="15" max="15" width="13.7109375" hidden="1" customWidth="1"/>
    <col min="16" max="16" width="12.28515625" hidden="1" customWidth="1"/>
    <col min="17" max="17" width="13.5703125" hidden="1" customWidth="1"/>
    <col min="18" max="18" width="13.5703125" customWidth="1"/>
    <col min="19" max="19" width="10.7109375" customWidth="1"/>
    <col min="20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3" width="10.7109375" hidden="1" customWidth="1"/>
    <col min="34" max="34" width="14.5703125" hidden="1" customWidth="1"/>
    <col min="35" max="35" width="16.7109375" hidden="1" customWidth="1"/>
    <col min="36" max="37" width="10.7109375" hidden="1" customWidth="1"/>
    <col min="38" max="38" width="15.85546875" hidden="1" customWidth="1"/>
    <col min="39" max="39" width="10.7109375" hidden="1" customWidth="1"/>
    <col min="40" max="40" width="10.7109375" customWidth="1"/>
    <col min="41" max="41" width="10.7109375" hidden="1" customWidth="1"/>
    <col min="42" max="51" width="10.7109375" customWidth="1"/>
    <col min="52" max="52" width="12.5703125" customWidth="1"/>
    <col min="53" max="56" width="5.5703125" hidden="1" customWidth="1"/>
    <col min="57" max="61" width="7.85546875" hidden="1" customWidth="1"/>
    <col min="62" max="62" width="11" hidden="1" customWidth="1"/>
    <col min="63" max="63" width="10.85546875" hidden="1" customWidth="1"/>
    <col min="64" max="65" width="2" hidden="1" customWidth="1"/>
    <col min="66" max="67" width="7.5703125" hidden="1" customWidth="1"/>
    <col min="68" max="68" width="6.85546875" hidden="1" customWidth="1"/>
    <col min="69" max="69" width="15.42578125" hidden="1" customWidth="1"/>
    <col min="70" max="70" width="18.7109375" hidden="1" customWidth="1"/>
    <col min="71" max="71" width="16.5703125" hidden="1" customWidth="1"/>
    <col min="72" max="72" width="15.42578125" hidden="1" customWidth="1"/>
    <col min="73" max="73" width="14.85546875" hidden="1" customWidth="1"/>
    <col min="74" max="74" width="2.140625" customWidth="1"/>
    <col min="276" max="276" width="8.140625" customWidth="1"/>
    <col min="277" max="277" width="15.7109375" customWidth="1"/>
    <col min="278" max="278" width="18.85546875" customWidth="1"/>
    <col min="279" max="279" width="16" customWidth="1"/>
    <col min="280" max="280" width="14.7109375" customWidth="1"/>
    <col min="281" max="281" width="16.7109375" customWidth="1"/>
    <col min="282" max="282" width="14.7109375" customWidth="1"/>
    <col min="284" max="284" width="11.42578125" customWidth="1"/>
    <col min="285" max="285" width="7.42578125" customWidth="1"/>
    <col min="286" max="286" width="7.28515625" customWidth="1"/>
    <col min="287" max="287" width="12.7109375" customWidth="1"/>
    <col min="288" max="289" width="10.7109375" customWidth="1"/>
    <col min="290" max="290" width="13.7109375" customWidth="1"/>
    <col min="291" max="291" width="12.28515625" customWidth="1"/>
    <col min="292" max="292" width="13.5703125" customWidth="1"/>
    <col min="293" max="308" width="10.7109375" customWidth="1"/>
    <col min="309" max="312" width="5.5703125" bestFit="1" customWidth="1"/>
    <col min="313" max="316" width="7.85546875" bestFit="1" customWidth="1"/>
    <col min="317" max="317" width="7.85546875" customWidth="1"/>
    <col min="318" max="318" width="11" customWidth="1"/>
    <col min="319" max="319" width="10.85546875" customWidth="1"/>
    <col min="320" max="321" width="2" bestFit="1" customWidth="1"/>
    <col min="322" max="323" width="7.5703125" customWidth="1"/>
    <col min="324" max="324" width="6.85546875" customWidth="1"/>
    <col min="325" max="325" width="15.42578125" customWidth="1"/>
    <col min="326" max="326" width="18.7109375" customWidth="1"/>
    <col min="327" max="327" width="16.5703125" customWidth="1"/>
    <col min="328" max="328" width="15.42578125" customWidth="1"/>
    <col min="329" max="329" width="14.85546875" customWidth="1"/>
    <col min="330" max="330" width="2.140625" customWidth="1"/>
    <col min="532" max="532" width="8.140625" customWidth="1"/>
    <col min="533" max="533" width="15.7109375" customWidth="1"/>
    <col min="534" max="534" width="18.85546875" customWidth="1"/>
    <col min="535" max="535" width="16" customWidth="1"/>
    <col min="536" max="536" width="14.7109375" customWidth="1"/>
    <col min="537" max="537" width="16.7109375" customWidth="1"/>
    <col min="538" max="538" width="14.7109375" customWidth="1"/>
    <col min="540" max="540" width="11.42578125" customWidth="1"/>
    <col min="541" max="541" width="7.42578125" customWidth="1"/>
    <col min="542" max="542" width="7.28515625" customWidth="1"/>
    <col min="543" max="543" width="12.7109375" customWidth="1"/>
    <col min="544" max="545" width="10.7109375" customWidth="1"/>
    <col min="546" max="546" width="13.7109375" customWidth="1"/>
    <col min="547" max="547" width="12.28515625" customWidth="1"/>
    <col min="548" max="548" width="13.5703125" customWidth="1"/>
    <col min="549" max="564" width="10.7109375" customWidth="1"/>
    <col min="565" max="568" width="5.5703125" bestFit="1" customWidth="1"/>
    <col min="569" max="572" width="7.85546875" bestFit="1" customWidth="1"/>
    <col min="573" max="573" width="7.85546875" customWidth="1"/>
    <col min="574" max="574" width="11" customWidth="1"/>
    <col min="575" max="575" width="10.85546875" customWidth="1"/>
    <col min="576" max="577" width="2" bestFit="1" customWidth="1"/>
    <col min="578" max="579" width="7.5703125" customWidth="1"/>
    <col min="580" max="580" width="6.85546875" customWidth="1"/>
    <col min="581" max="581" width="15.42578125" customWidth="1"/>
    <col min="582" max="582" width="18.7109375" customWidth="1"/>
    <col min="583" max="583" width="16.5703125" customWidth="1"/>
    <col min="584" max="584" width="15.42578125" customWidth="1"/>
    <col min="585" max="585" width="14.85546875" customWidth="1"/>
    <col min="586" max="586" width="2.140625" customWidth="1"/>
    <col min="788" max="788" width="8.140625" customWidth="1"/>
    <col min="789" max="789" width="15.7109375" customWidth="1"/>
    <col min="790" max="790" width="18.85546875" customWidth="1"/>
    <col min="791" max="791" width="16" customWidth="1"/>
    <col min="792" max="792" width="14.7109375" customWidth="1"/>
    <col min="793" max="793" width="16.7109375" customWidth="1"/>
    <col min="794" max="794" width="14.7109375" customWidth="1"/>
    <col min="796" max="796" width="11.42578125" customWidth="1"/>
    <col min="797" max="797" width="7.42578125" customWidth="1"/>
    <col min="798" max="798" width="7.28515625" customWidth="1"/>
    <col min="799" max="799" width="12.7109375" customWidth="1"/>
    <col min="800" max="801" width="10.7109375" customWidth="1"/>
    <col min="802" max="802" width="13.7109375" customWidth="1"/>
    <col min="803" max="803" width="12.28515625" customWidth="1"/>
    <col min="804" max="804" width="13.5703125" customWidth="1"/>
    <col min="805" max="820" width="10.7109375" customWidth="1"/>
    <col min="821" max="824" width="5.5703125" bestFit="1" customWidth="1"/>
    <col min="825" max="828" width="7.85546875" bestFit="1" customWidth="1"/>
    <col min="829" max="829" width="7.85546875" customWidth="1"/>
    <col min="830" max="830" width="11" customWidth="1"/>
    <col min="831" max="831" width="10.85546875" customWidth="1"/>
    <col min="832" max="833" width="2" bestFit="1" customWidth="1"/>
    <col min="834" max="835" width="7.5703125" customWidth="1"/>
    <col min="836" max="836" width="6.85546875" customWidth="1"/>
    <col min="837" max="837" width="15.42578125" customWidth="1"/>
    <col min="838" max="838" width="18.7109375" customWidth="1"/>
    <col min="839" max="839" width="16.5703125" customWidth="1"/>
    <col min="840" max="840" width="15.42578125" customWidth="1"/>
    <col min="841" max="841" width="14.85546875" customWidth="1"/>
    <col min="842" max="842" width="2.140625" customWidth="1"/>
    <col min="1044" max="1044" width="8.140625" customWidth="1"/>
    <col min="1045" max="1045" width="15.7109375" customWidth="1"/>
    <col min="1046" max="1046" width="18.85546875" customWidth="1"/>
    <col min="1047" max="1047" width="16" customWidth="1"/>
    <col min="1048" max="1048" width="14.7109375" customWidth="1"/>
    <col min="1049" max="1049" width="16.7109375" customWidth="1"/>
    <col min="1050" max="1050" width="14.7109375" customWidth="1"/>
    <col min="1052" max="1052" width="11.42578125" customWidth="1"/>
    <col min="1053" max="1053" width="7.42578125" customWidth="1"/>
    <col min="1054" max="1054" width="7.28515625" customWidth="1"/>
    <col min="1055" max="1055" width="12.7109375" customWidth="1"/>
    <col min="1056" max="1057" width="10.7109375" customWidth="1"/>
    <col min="1058" max="1058" width="13.7109375" customWidth="1"/>
    <col min="1059" max="1059" width="12.28515625" customWidth="1"/>
    <col min="1060" max="1060" width="13.5703125" customWidth="1"/>
    <col min="1061" max="1076" width="10.7109375" customWidth="1"/>
    <col min="1077" max="1080" width="5.5703125" bestFit="1" customWidth="1"/>
    <col min="1081" max="1084" width="7.85546875" bestFit="1" customWidth="1"/>
    <col min="1085" max="1085" width="7.85546875" customWidth="1"/>
    <col min="1086" max="1086" width="11" customWidth="1"/>
    <col min="1087" max="1087" width="10.85546875" customWidth="1"/>
    <col min="1088" max="1089" width="2" bestFit="1" customWidth="1"/>
    <col min="1090" max="1091" width="7.5703125" customWidth="1"/>
    <col min="1092" max="1092" width="6.85546875" customWidth="1"/>
    <col min="1093" max="1093" width="15.42578125" customWidth="1"/>
    <col min="1094" max="1094" width="18.7109375" customWidth="1"/>
    <col min="1095" max="1095" width="16.5703125" customWidth="1"/>
    <col min="1096" max="1096" width="15.42578125" customWidth="1"/>
    <col min="1097" max="1097" width="14.85546875" customWidth="1"/>
    <col min="1098" max="1098" width="2.140625" customWidth="1"/>
    <col min="1300" max="1300" width="8.140625" customWidth="1"/>
    <col min="1301" max="1301" width="15.7109375" customWidth="1"/>
    <col min="1302" max="1302" width="18.85546875" customWidth="1"/>
    <col min="1303" max="1303" width="16" customWidth="1"/>
    <col min="1304" max="1304" width="14.7109375" customWidth="1"/>
    <col min="1305" max="1305" width="16.7109375" customWidth="1"/>
    <col min="1306" max="1306" width="14.7109375" customWidth="1"/>
    <col min="1308" max="1308" width="11.42578125" customWidth="1"/>
    <col min="1309" max="1309" width="7.42578125" customWidth="1"/>
    <col min="1310" max="1310" width="7.28515625" customWidth="1"/>
    <col min="1311" max="1311" width="12.7109375" customWidth="1"/>
    <col min="1312" max="1313" width="10.7109375" customWidth="1"/>
    <col min="1314" max="1314" width="13.7109375" customWidth="1"/>
    <col min="1315" max="1315" width="12.28515625" customWidth="1"/>
    <col min="1316" max="1316" width="13.5703125" customWidth="1"/>
    <col min="1317" max="1332" width="10.7109375" customWidth="1"/>
    <col min="1333" max="1336" width="5.5703125" bestFit="1" customWidth="1"/>
    <col min="1337" max="1340" width="7.85546875" bestFit="1" customWidth="1"/>
    <col min="1341" max="1341" width="7.85546875" customWidth="1"/>
    <col min="1342" max="1342" width="11" customWidth="1"/>
    <col min="1343" max="1343" width="10.85546875" customWidth="1"/>
    <col min="1344" max="1345" width="2" bestFit="1" customWidth="1"/>
    <col min="1346" max="1347" width="7.5703125" customWidth="1"/>
    <col min="1348" max="1348" width="6.85546875" customWidth="1"/>
    <col min="1349" max="1349" width="15.42578125" customWidth="1"/>
    <col min="1350" max="1350" width="18.7109375" customWidth="1"/>
    <col min="1351" max="1351" width="16.5703125" customWidth="1"/>
    <col min="1352" max="1352" width="15.42578125" customWidth="1"/>
    <col min="1353" max="1353" width="14.85546875" customWidth="1"/>
    <col min="1354" max="1354" width="2.140625" customWidth="1"/>
    <col min="1556" max="1556" width="8.140625" customWidth="1"/>
    <col min="1557" max="1557" width="15.7109375" customWidth="1"/>
    <col min="1558" max="1558" width="18.85546875" customWidth="1"/>
    <col min="1559" max="1559" width="16" customWidth="1"/>
    <col min="1560" max="1560" width="14.7109375" customWidth="1"/>
    <col min="1561" max="1561" width="16.7109375" customWidth="1"/>
    <col min="1562" max="1562" width="14.7109375" customWidth="1"/>
    <col min="1564" max="1564" width="11.42578125" customWidth="1"/>
    <col min="1565" max="1565" width="7.42578125" customWidth="1"/>
    <col min="1566" max="1566" width="7.28515625" customWidth="1"/>
    <col min="1567" max="1567" width="12.7109375" customWidth="1"/>
    <col min="1568" max="1569" width="10.7109375" customWidth="1"/>
    <col min="1570" max="1570" width="13.7109375" customWidth="1"/>
    <col min="1571" max="1571" width="12.28515625" customWidth="1"/>
    <col min="1572" max="1572" width="13.5703125" customWidth="1"/>
    <col min="1573" max="1588" width="10.7109375" customWidth="1"/>
    <col min="1589" max="1592" width="5.5703125" bestFit="1" customWidth="1"/>
    <col min="1593" max="1596" width="7.85546875" bestFit="1" customWidth="1"/>
    <col min="1597" max="1597" width="7.85546875" customWidth="1"/>
    <col min="1598" max="1598" width="11" customWidth="1"/>
    <col min="1599" max="1599" width="10.85546875" customWidth="1"/>
    <col min="1600" max="1601" width="2" bestFit="1" customWidth="1"/>
    <col min="1602" max="1603" width="7.5703125" customWidth="1"/>
    <col min="1604" max="1604" width="6.85546875" customWidth="1"/>
    <col min="1605" max="1605" width="15.42578125" customWidth="1"/>
    <col min="1606" max="1606" width="18.7109375" customWidth="1"/>
    <col min="1607" max="1607" width="16.5703125" customWidth="1"/>
    <col min="1608" max="1608" width="15.42578125" customWidth="1"/>
    <col min="1609" max="1609" width="14.85546875" customWidth="1"/>
    <col min="1610" max="1610" width="2.140625" customWidth="1"/>
    <col min="1812" max="1812" width="8.140625" customWidth="1"/>
    <col min="1813" max="1813" width="15.7109375" customWidth="1"/>
    <col min="1814" max="1814" width="18.85546875" customWidth="1"/>
    <col min="1815" max="1815" width="16" customWidth="1"/>
    <col min="1816" max="1816" width="14.7109375" customWidth="1"/>
    <col min="1817" max="1817" width="16.7109375" customWidth="1"/>
    <col min="1818" max="1818" width="14.7109375" customWidth="1"/>
    <col min="1820" max="1820" width="11.42578125" customWidth="1"/>
    <col min="1821" max="1821" width="7.42578125" customWidth="1"/>
    <col min="1822" max="1822" width="7.28515625" customWidth="1"/>
    <col min="1823" max="1823" width="12.7109375" customWidth="1"/>
    <col min="1824" max="1825" width="10.7109375" customWidth="1"/>
    <col min="1826" max="1826" width="13.7109375" customWidth="1"/>
    <col min="1827" max="1827" width="12.28515625" customWidth="1"/>
    <col min="1828" max="1828" width="13.5703125" customWidth="1"/>
    <col min="1829" max="1844" width="10.7109375" customWidth="1"/>
    <col min="1845" max="1848" width="5.5703125" bestFit="1" customWidth="1"/>
    <col min="1849" max="1852" width="7.85546875" bestFit="1" customWidth="1"/>
    <col min="1853" max="1853" width="7.85546875" customWidth="1"/>
    <col min="1854" max="1854" width="11" customWidth="1"/>
    <col min="1855" max="1855" width="10.85546875" customWidth="1"/>
    <col min="1856" max="1857" width="2" bestFit="1" customWidth="1"/>
    <col min="1858" max="1859" width="7.5703125" customWidth="1"/>
    <col min="1860" max="1860" width="6.85546875" customWidth="1"/>
    <col min="1861" max="1861" width="15.42578125" customWidth="1"/>
    <col min="1862" max="1862" width="18.7109375" customWidth="1"/>
    <col min="1863" max="1863" width="16.5703125" customWidth="1"/>
    <col min="1864" max="1864" width="15.42578125" customWidth="1"/>
    <col min="1865" max="1865" width="14.85546875" customWidth="1"/>
    <col min="1866" max="1866" width="2.140625" customWidth="1"/>
    <col min="2068" max="2068" width="8.140625" customWidth="1"/>
    <col min="2069" max="2069" width="15.7109375" customWidth="1"/>
    <col min="2070" max="2070" width="18.85546875" customWidth="1"/>
    <col min="2071" max="2071" width="16" customWidth="1"/>
    <col min="2072" max="2072" width="14.7109375" customWidth="1"/>
    <col min="2073" max="2073" width="16.7109375" customWidth="1"/>
    <col min="2074" max="2074" width="14.7109375" customWidth="1"/>
    <col min="2076" max="2076" width="11.42578125" customWidth="1"/>
    <col min="2077" max="2077" width="7.42578125" customWidth="1"/>
    <col min="2078" max="2078" width="7.28515625" customWidth="1"/>
    <col min="2079" max="2079" width="12.7109375" customWidth="1"/>
    <col min="2080" max="2081" width="10.7109375" customWidth="1"/>
    <col min="2082" max="2082" width="13.7109375" customWidth="1"/>
    <col min="2083" max="2083" width="12.28515625" customWidth="1"/>
    <col min="2084" max="2084" width="13.5703125" customWidth="1"/>
    <col min="2085" max="2100" width="10.7109375" customWidth="1"/>
    <col min="2101" max="2104" width="5.5703125" bestFit="1" customWidth="1"/>
    <col min="2105" max="2108" width="7.85546875" bestFit="1" customWidth="1"/>
    <col min="2109" max="2109" width="7.85546875" customWidth="1"/>
    <col min="2110" max="2110" width="11" customWidth="1"/>
    <col min="2111" max="2111" width="10.85546875" customWidth="1"/>
    <col min="2112" max="2113" width="2" bestFit="1" customWidth="1"/>
    <col min="2114" max="2115" width="7.5703125" customWidth="1"/>
    <col min="2116" max="2116" width="6.85546875" customWidth="1"/>
    <col min="2117" max="2117" width="15.42578125" customWidth="1"/>
    <col min="2118" max="2118" width="18.7109375" customWidth="1"/>
    <col min="2119" max="2119" width="16.5703125" customWidth="1"/>
    <col min="2120" max="2120" width="15.42578125" customWidth="1"/>
    <col min="2121" max="2121" width="14.85546875" customWidth="1"/>
    <col min="2122" max="2122" width="2.140625" customWidth="1"/>
    <col min="2324" max="2324" width="8.140625" customWidth="1"/>
    <col min="2325" max="2325" width="15.7109375" customWidth="1"/>
    <col min="2326" max="2326" width="18.85546875" customWidth="1"/>
    <col min="2327" max="2327" width="16" customWidth="1"/>
    <col min="2328" max="2328" width="14.7109375" customWidth="1"/>
    <col min="2329" max="2329" width="16.7109375" customWidth="1"/>
    <col min="2330" max="2330" width="14.7109375" customWidth="1"/>
    <col min="2332" max="2332" width="11.42578125" customWidth="1"/>
    <col min="2333" max="2333" width="7.42578125" customWidth="1"/>
    <col min="2334" max="2334" width="7.28515625" customWidth="1"/>
    <col min="2335" max="2335" width="12.7109375" customWidth="1"/>
    <col min="2336" max="2337" width="10.7109375" customWidth="1"/>
    <col min="2338" max="2338" width="13.7109375" customWidth="1"/>
    <col min="2339" max="2339" width="12.28515625" customWidth="1"/>
    <col min="2340" max="2340" width="13.5703125" customWidth="1"/>
    <col min="2341" max="2356" width="10.7109375" customWidth="1"/>
    <col min="2357" max="2360" width="5.5703125" bestFit="1" customWidth="1"/>
    <col min="2361" max="2364" width="7.85546875" bestFit="1" customWidth="1"/>
    <col min="2365" max="2365" width="7.85546875" customWidth="1"/>
    <col min="2366" max="2366" width="11" customWidth="1"/>
    <col min="2367" max="2367" width="10.85546875" customWidth="1"/>
    <col min="2368" max="2369" width="2" bestFit="1" customWidth="1"/>
    <col min="2370" max="2371" width="7.5703125" customWidth="1"/>
    <col min="2372" max="2372" width="6.85546875" customWidth="1"/>
    <col min="2373" max="2373" width="15.42578125" customWidth="1"/>
    <col min="2374" max="2374" width="18.7109375" customWidth="1"/>
    <col min="2375" max="2375" width="16.5703125" customWidth="1"/>
    <col min="2376" max="2376" width="15.42578125" customWidth="1"/>
    <col min="2377" max="2377" width="14.85546875" customWidth="1"/>
    <col min="2378" max="2378" width="2.140625" customWidth="1"/>
    <col min="2580" max="2580" width="8.140625" customWidth="1"/>
    <col min="2581" max="2581" width="15.7109375" customWidth="1"/>
    <col min="2582" max="2582" width="18.85546875" customWidth="1"/>
    <col min="2583" max="2583" width="16" customWidth="1"/>
    <col min="2584" max="2584" width="14.7109375" customWidth="1"/>
    <col min="2585" max="2585" width="16.7109375" customWidth="1"/>
    <col min="2586" max="2586" width="14.7109375" customWidth="1"/>
    <col min="2588" max="2588" width="11.42578125" customWidth="1"/>
    <col min="2589" max="2589" width="7.42578125" customWidth="1"/>
    <col min="2590" max="2590" width="7.28515625" customWidth="1"/>
    <col min="2591" max="2591" width="12.7109375" customWidth="1"/>
    <col min="2592" max="2593" width="10.7109375" customWidth="1"/>
    <col min="2594" max="2594" width="13.7109375" customWidth="1"/>
    <col min="2595" max="2595" width="12.28515625" customWidth="1"/>
    <col min="2596" max="2596" width="13.5703125" customWidth="1"/>
    <col min="2597" max="2612" width="10.7109375" customWidth="1"/>
    <col min="2613" max="2616" width="5.5703125" bestFit="1" customWidth="1"/>
    <col min="2617" max="2620" width="7.85546875" bestFit="1" customWidth="1"/>
    <col min="2621" max="2621" width="7.85546875" customWidth="1"/>
    <col min="2622" max="2622" width="11" customWidth="1"/>
    <col min="2623" max="2623" width="10.85546875" customWidth="1"/>
    <col min="2624" max="2625" width="2" bestFit="1" customWidth="1"/>
    <col min="2626" max="2627" width="7.5703125" customWidth="1"/>
    <col min="2628" max="2628" width="6.85546875" customWidth="1"/>
    <col min="2629" max="2629" width="15.42578125" customWidth="1"/>
    <col min="2630" max="2630" width="18.7109375" customWidth="1"/>
    <col min="2631" max="2631" width="16.5703125" customWidth="1"/>
    <col min="2632" max="2632" width="15.42578125" customWidth="1"/>
    <col min="2633" max="2633" width="14.85546875" customWidth="1"/>
    <col min="2634" max="2634" width="2.140625" customWidth="1"/>
    <col min="2836" max="2836" width="8.140625" customWidth="1"/>
    <col min="2837" max="2837" width="15.7109375" customWidth="1"/>
    <col min="2838" max="2838" width="18.85546875" customWidth="1"/>
    <col min="2839" max="2839" width="16" customWidth="1"/>
    <col min="2840" max="2840" width="14.7109375" customWidth="1"/>
    <col min="2841" max="2841" width="16.7109375" customWidth="1"/>
    <col min="2842" max="2842" width="14.7109375" customWidth="1"/>
    <col min="2844" max="2844" width="11.42578125" customWidth="1"/>
    <col min="2845" max="2845" width="7.42578125" customWidth="1"/>
    <col min="2846" max="2846" width="7.28515625" customWidth="1"/>
    <col min="2847" max="2847" width="12.7109375" customWidth="1"/>
    <col min="2848" max="2849" width="10.7109375" customWidth="1"/>
    <col min="2850" max="2850" width="13.7109375" customWidth="1"/>
    <col min="2851" max="2851" width="12.28515625" customWidth="1"/>
    <col min="2852" max="2852" width="13.5703125" customWidth="1"/>
    <col min="2853" max="2868" width="10.7109375" customWidth="1"/>
    <col min="2869" max="2872" width="5.5703125" bestFit="1" customWidth="1"/>
    <col min="2873" max="2876" width="7.85546875" bestFit="1" customWidth="1"/>
    <col min="2877" max="2877" width="7.85546875" customWidth="1"/>
    <col min="2878" max="2878" width="11" customWidth="1"/>
    <col min="2879" max="2879" width="10.85546875" customWidth="1"/>
    <col min="2880" max="2881" width="2" bestFit="1" customWidth="1"/>
    <col min="2882" max="2883" width="7.5703125" customWidth="1"/>
    <col min="2884" max="2884" width="6.85546875" customWidth="1"/>
    <col min="2885" max="2885" width="15.42578125" customWidth="1"/>
    <col min="2886" max="2886" width="18.7109375" customWidth="1"/>
    <col min="2887" max="2887" width="16.5703125" customWidth="1"/>
    <col min="2888" max="2888" width="15.42578125" customWidth="1"/>
    <col min="2889" max="2889" width="14.85546875" customWidth="1"/>
    <col min="2890" max="2890" width="2.140625" customWidth="1"/>
    <col min="3092" max="3092" width="8.140625" customWidth="1"/>
    <col min="3093" max="3093" width="15.7109375" customWidth="1"/>
    <col min="3094" max="3094" width="18.85546875" customWidth="1"/>
    <col min="3095" max="3095" width="16" customWidth="1"/>
    <col min="3096" max="3096" width="14.7109375" customWidth="1"/>
    <col min="3097" max="3097" width="16.7109375" customWidth="1"/>
    <col min="3098" max="3098" width="14.7109375" customWidth="1"/>
    <col min="3100" max="3100" width="11.42578125" customWidth="1"/>
    <col min="3101" max="3101" width="7.42578125" customWidth="1"/>
    <col min="3102" max="3102" width="7.28515625" customWidth="1"/>
    <col min="3103" max="3103" width="12.7109375" customWidth="1"/>
    <col min="3104" max="3105" width="10.7109375" customWidth="1"/>
    <col min="3106" max="3106" width="13.7109375" customWidth="1"/>
    <col min="3107" max="3107" width="12.28515625" customWidth="1"/>
    <col min="3108" max="3108" width="13.5703125" customWidth="1"/>
    <col min="3109" max="3124" width="10.7109375" customWidth="1"/>
    <col min="3125" max="3128" width="5.5703125" bestFit="1" customWidth="1"/>
    <col min="3129" max="3132" width="7.85546875" bestFit="1" customWidth="1"/>
    <col min="3133" max="3133" width="7.85546875" customWidth="1"/>
    <col min="3134" max="3134" width="11" customWidth="1"/>
    <col min="3135" max="3135" width="10.85546875" customWidth="1"/>
    <col min="3136" max="3137" width="2" bestFit="1" customWidth="1"/>
    <col min="3138" max="3139" width="7.5703125" customWidth="1"/>
    <col min="3140" max="3140" width="6.85546875" customWidth="1"/>
    <col min="3141" max="3141" width="15.42578125" customWidth="1"/>
    <col min="3142" max="3142" width="18.7109375" customWidth="1"/>
    <col min="3143" max="3143" width="16.5703125" customWidth="1"/>
    <col min="3144" max="3144" width="15.42578125" customWidth="1"/>
    <col min="3145" max="3145" width="14.85546875" customWidth="1"/>
    <col min="3146" max="3146" width="2.140625" customWidth="1"/>
    <col min="3348" max="3348" width="8.140625" customWidth="1"/>
    <col min="3349" max="3349" width="15.7109375" customWidth="1"/>
    <col min="3350" max="3350" width="18.85546875" customWidth="1"/>
    <col min="3351" max="3351" width="16" customWidth="1"/>
    <col min="3352" max="3352" width="14.7109375" customWidth="1"/>
    <col min="3353" max="3353" width="16.7109375" customWidth="1"/>
    <col min="3354" max="3354" width="14.7109375" customWidth="1"/>
    <col min="3356" max="3356" width="11.42578125" customWidth="1"/>
    <col min="3357" max="3357" width="7.42578125" customWidth="1"/>
    <col min="3358" max="3358" width="7.28515625" customWidth="1"/>
    <col min="3359" max="3359" width="12.7109375" customWidth="1"/>
    <col min="3360" max="3361" width="10.7109375" customWidth="1"/>
    <col min="3362" max="3362" width="13.7109375" customWidth="1"/>
    <col min="3363" max="3363" width="12.28515625" customWidth="1"/>
    <col min="3364" max="3364" width="13.5703125" customWidth="1"/>
    <col min="3365" max="3380" width="10.7109375" customWidth="1"/>
    <col min="3381" max="3384" width="5.5703125" bestFit="1" customWidth="1"/>
    <col min="3385" max="3388" width="7.85546875" bestFit="1" customWidth="1"/>
    <col min="3389" max="3389" width="7.85546875" customWidth="1"/>
    <col min="3390" max="3390" width="11" customWidth="1"/>
    <col min="3391" max="3391" width="10.85546875" customWidth="1"/>
    <col min="3392" max="3393" width="2" bestFit="1" customWidth="1"/>
    <col min="3394" max="3395" width="7.5703125" customWidth="1"/>
    <col min="3396" max="3396" width="6.85546875" customWidth="1"/>
    <col min="3397" max="3397" width="15.42578125" customWidth="1"/>
    <col min="3398" max="3398" width="18.7109375" customWidth="1"/>
    <col min="3399" max="3399" width="16.5703125" customWidth="1"/>
    <col min="3400" max="3400" width="15.42578125" customWidth="1"/>
    <col min="3401" max="3401" width="14.85546875" customWidth="1"/>
    <col min="3402" max="3402" width="2.140625" customWidth="1"/>
    <col min="3604" max="3604" width="8.140625" customWidth="1"/>
    <col min="3605" max="3605" width="15.7109375" customWidth="1"/>
    <col min="3606" max="3606" width="18.85546875" customWidth="1"/>
    <col min="3607" max="3607" width="16" customWidth="1"/>
    <col min="3608" max="3608" width="14.7109375" customWidth="1"/>
    <col min="3609" max="3609" width="16.7109375" customWidth="1"/>
    <col min="3610" max="3610" width="14.7109375" customWidth="1"/>
    <col min="3612" max="3612" width="11.42578125" customWidth="1"/>
    <col min="3613" max="3613" width="7.42578125" customWidth="1"/>
    <col min="3614" max="3614" width="7.28515625" customWidth="1"/>
    <col min="3615" max="3615" width="12.7109375" customWidth="1"/>
    <col min="3616" max="3617" width="10.7109375" customWidth="1"/>
    <col min="3618" max="3618" width="13.7109375" customWidth="1"/>
    <col min="3619" max="3619" width="12.28515625" customWidth="1"/>
    <col min="3620" max="3620" width="13.5703125" customWidth="1"/>
    <col min="3621" max="3636" width="10.7109375" customWidth="1"/>
    <col min="3637" max="3640" width="5.5703125" bestFit="1" customWidth="1"/>
    <col min="3641" max="3644" width="7.85546875" bestFit="1" customWidth="1"/>
    <col min="3645" max="3645" width="7.85546875" customWidth="1"/>
    <col min="3646" max="3646" width="11" customWidth="1"/>
    <col min="3647" max="3647" width="10.85546875" customWidth="1"/>
    <col min="3648" max="3649" width="2" bestFit="1" customWidth="1"/>
    <col min="3650" max="3651" width="7.5703125" customWidth="1"/>
    <col min="3652" max="3652" width="6.85546875" customWidth="1"/>
    <col min="3653" max="3653" width="15.42578125" customWidth="1"/>
    <col min="3654" max="3654" width="18.7109375" customWidth="1"/>
    <col min="3655" max="3655" width="16.5703125" customWidth="1"/>
    <col min="3656" max="3656" width="15.42578125" customWidth="1"/>
    <col min="3657" max="3657" width="14.85546875" customWidth="1"/>
    <col min="3658" max="3658" width="2.140625" customWidth="1"/>
    <col min="3860" max="3860" width="8.140625" customWidth="1"/>
    <col min="3861" max="3861" width="15.7109375" customWidth="1"/>
    <col min="3862" max="3862" width="18.85546875" customWidth="1"/>
    <col min="3863" max="3863" width="16" customWidth="1"/>
    <col min="3864" max="3864" width="14.7109375" customWidth="1"/>
    <col min="3865" max="3865" width="16.7109375" customWidth="1"/>
    <col min="3866" max="3866" width="14.7109375" customWidth="1"/>
    <col min="3868" max="3868" width="11.42578125" customWidth="1"/>
    <col min="3869" max="3869" width="7.42578125" customWidth="1"/>
    <col min="3870" max="3870" width="7.28515625" customWidth="1"/>
    <col min="3871" max="3871" width="12.7109375" customWidth="1"/>
    <col min="3872" max="3873" width="10.7109375" customWidth="1"/>
    <col min="3874" max="3874" width="13.7109375" customWidth="1"/>
    <col min="3875" max="3875" width="12.28515625" customWidth="1"/>
    <col min="3876" max="3876" width="13.5703125" customWidth="1"/>
    <col min="3877" max="3892" width="10.7109375" customWidth="1"/>
    <col min="3893" max="3896" width="5.5703125" bestFit="1" customWidth="1"/>
    <col min="3897" max="3900" width="7.85546875" bestFit="1" customWidth="1"/>
    <col min="3901" max="3901" width="7.85546875" customWidth="1"/>
    <col min="3902" max="3902" width="11" customWidth="1"/>
    <col min="3903" max="3903" width="10.85546875" customWidth="1"/>
    <col min="3904" max="3905" width="2" bestFit="1" customWidth="1"/>
    <col min="3906" max="3907" width="7.5703125" customWidth="1"/>
    <col min="3908" max="3908" width="6.85546875" customWidth="1"/>
    <col min="3909" max="3909" width="15.42578125" customWidth="1"/>
    <col min="3910" max="3910" width="18.7109375" customWidth="1"/>
    <col min="3911" max="3911" width="16.5703125" customWidth="1"/>
    <col min="3912" max="3912" width="15.42578125" customWidth="1"/>
    <col min="3913" max="3913" width="14.85546875" customWidth="1"/>
    <col min="3914" max="3914" width="2.140625" customWidth="1"/>
    <col min="4116" max="4116" width="8.140625" customWidth="1"/>
    <col min="4117" max="4117" width="15.7109375" customWidth="1"/>
    <col min="4118" max="4118" width="18.85546875" customWidth="1"/>
    <col min="4119" max="4119" width="16" customWidth="1"/>
    <col min="4120" max="4120" width="14.7109375" customWidth="1"/>
    <col min="4121" max="4121" width="16.7109375" customWidth="1"/>
    <col min="4122" max="4122" width="14.7109375" customWidth="1"/>
    <col min="4124" max="4124" width="11.42578125" customWidth="1"/>
    <col min="4125" max="4125" width="7.42578125" customWidth="1"/>
    <col min="4126" max="4126" width="7.28515625" customWidth="1"/>
    <col min="4127" max="4127" width="12.7109375" customWidth="1"/>
    <col min="4128" max="4129" width="10.7109375" customWidth="1"/>
    <col min="4130" max="4130" width="13.7109375" customWidth="1"/>
    <col min="4131" max="4131" width="12.28515625" customWidth="1"/>
    <col min="4132" max="4132" width="13.5703125" customWidth="1"/>
    <col min="4133" max="4148" width="10.7109375" customWidth="1"/>
    <col min="4149" max="4152" width="5.5703125" bestFit="1" customWidth="1"/>
    <col min="4153" max="4156" width="7.85546875" bestFit="1" customWidth="1"/>
    <col min="4157" max="4157" width="7.85546875" customWidth="1"/>
    <col min="4158" max="4158" width="11" customWidth="1"/>
    <col min="4159" max="4159" width="10.85546875" customWidth="1"/>
    <col min="4160" max="4161" width="2" bestFit="1" customWidth="1"/>
    <col min="4162" max="4163" width="7.5703125" customWidth="1"/>
    <col min="4164" max="4164" width="6.85546875" customWidth="1"/>
    <col min="4165" max="4165" width="15.42578125" customWidth="1"/>
    <col min="4166" max="4166" width="18.7109375" customWidth="1"/>
    <col min="4167" max="4167" width="16.5703125" customWidth="1"/>
    <col min="4168" max="4168" width="15.42578125" customWidth="1"/>
    <col min="4169" max="4169" width="14.85546875" customWidth="1"/>
    <col min="4170" max="4170" width="2.140625" customWidth="1"/>
    <col min="4372" max="4372" width="8.140625" customWidth="1"/>
    <col min="4373" max="4373" width="15.7109375" customWidth="1"/>
    <col min="4374" max="4374" width="18.85546875" customWidth="1"/>
    <col min="4375" max="4375" width="16" customWidth="1"/>
    <col min="4376" max="4376" width="14.7109375" customWidth="1"/>
    <col min="4377" max="4377" width="16.7109375" customWidth="1"/>
    <col min="4378" max="4378" width="14.7109375" customWidth="1"/>
    <col min="4380" max="4380" width="11.42578125" customWidth="1"/>
    <col min="4381" max="4381" width="7.42578125" customWidth="1"/>
    <col min="4382" max="4382" width="7.28515625" customWidth="1"/>
    <col min="4383" max="4383" width="12.7109375" customWidth="1"/>
    <col min="4384" max="4385" width="10.7109375" customWidth="1"/>
    <col min="4386" max="4386" width="13.7109375" customWidth="1"/>
    <col min="4387" max="4387" width="12.28515625" customWidth="1"/>
    <col min="4388" max="4388" width="13.5703125" customWidth="1"/>
    <col min="4389" max="4404" width="10.7109375" customWidth="1"/>
    <col min="4405" max="4408" width="5.5703125" bestFit="1" customWidth="1"/>
    <col min="4409" max="4412" width="7.85546875" bestFit="1" customWidth="1"/>
    <col min="4413" max="4413" width="7.85546875" customWidth="1"/>
    <col min="4414" max="4414" width="11" customWidth="1"/>
    <col min="4415" max="4415" width="10.85546875" customWidth="1"/>
    <col min="4416" max="4417" width="2" bestFit="1" customWidth="1"/>
    <col min="4418" max="4419" width="7.5703125" customWidth="1"/>
    <col min="4420" max="4420" width="6.85546875" customWidth="1"/>
    <col min="4421" max="4421" width="15.42578125" customWidth="1"/>
    <col min="4422" max="4422" width="18.7109375" customWidth="1"/>
    <col min="4423" max="4423" width="16.5703125" customWidth="1"/>
    <col min="4424" max="4424" width="15.42578125" customWidth="1"/>
    <col min="4425" max="4425" width="14.85546875" customWidth="1"/>
    <col min="4426" max="4426" width="2.140625" customWidth="1"/>
    <col min="4628" max="4628" width="8.140625" customWidth="1"/>
    <col min="4629" max="4629" width="15.7109375" customWidth="1"/>
    <col min="4630" max="4630" width="18.85546875" customWidth="1"/>
    <col min="4631" max="4631" width="16" customWidth="1"/>
    <col min="4632" max="4632" width="14.7109375" customWidth="1"/>
    <col min="4633" max="4633" width="16.7109375" customWidth="1"/>
    <col min="4634" max="4634" width="14.7109375" customWidth="1"/>
    <col min="4636" max="4636" width="11.42578125" customWidth="1"/>
    <col min="4637" max="4637" width="7.42578125" customWidth="1"/>
    <col min="4638" max="4638" width="7.28515625" customWidth="1"/>
    <col min="4639" max="4639" width="12.7109375" customWidth="1"/>
    <col min="4640" max="4641" width="10.7109375" customWidth="1"/>
    <col min="4642" max="4642" width="13.7109375" customWidth="1"/>
    <col min="4643" max="4643" width="12.28515625" customWidth="1"/>
    <col min="4644" max="4644" width="13.5703125" customWidth="1"/>
    <col min="4645" max="4660" width="10.7109375" customWidth="1"/>
    <col min="4661" max="4664" width="5.5703125" bestFit="1" customWidth="1"/>
    <col min="4665" max="4668" width="7.85546875" bestFit="1" customWidth="1"/>
    <col min="4669" max="4669" width="7.85546875" customWidth="1"/>
    <col min="4670" max="4670" width="11" customWidth="1"/>
    <col min="4671" max="4671" width="10.85546875" customWidth="1"/>
    <col min="4672" max="4673" width="2" bestFit="1" customWidth="1"/>
    <col min="4674" max="4675" width="7.5703125" customWidth="1"/>
    <col min="4676" max="4676" width="6.85546875" customWidth="1"/>
    <col min="4677" max="4677" width="15.42578125" customWidth="1"/>
    <col min="4678" max="4678" width="18.7109375" customWidth="1"/>
    <col min="4679" max="4679" width="16.5703125" customWidth="1"/>
    <col min="4680" max="4680" width="15.42578125" customWidth="1"/>
    <col min="4681" max="4681" width="14.85546875" customWidth="1"/>
    <col min="4682" max="4682" width="2.140625" customWidth="1"/>
    <col min="4884" max="4884" width="8.140625" customWidth="1"/>
    <col min="4885" max="4885" width="15.7109375" customWidth="1"/>
    <col min="4886" max="4886" width="18.85546875" customWidth="1"/>
    <col min="4887" max="4887" width="16" customWidth="1"/>
    <col min="4888" max="4888" width="14.7109375" customWidth="1"/>
    <col min="4889" max="4889" width="16.7109375" customWidth="1"/>
    <col min="4890" max="4890" width="14.7109375" customWidth="1"/>
    <col min="4892" max="4892" width="11.42578125" customWidth="1"/>
    <col min="4893" max="4893" width="7.42578125" customWidth="1"/>
    <col min="4894" max="4894" width="7.28515625" customWidth="1"/>
    <col min="4895" max="4895" width="12.7109375" customWidth="1"/>
    <col min="4896" max="4897" width="10.7109375" customWidth="1"/>
    <col min="4898" max="4898" width="13.7109375" customWidth="1"/>
    <col min="4899" max="4899" width="12.28515625" customWidth="1"/>
    <col min="4900" max="4900" width="13.5703125" customWidth="1"/>
    <col min="4901" max="4916" width="10.7109375" customWidth="1"/>
    <col min="4917" max="4920" width="5.5703125" bestFit="1" customWidth="1"/>
    <col min="4921" max="4924" width="7.85546875" bestFit="1" customWidth="1"/>
    <col min="4925" max="4925" width="7.85546875" customWidth="1"/>
    <col min="4926" max="4926" width="11" customWidth="1"/>
    <col min="4927" max="4927" width="10.85546875" customWidth="1"/>
    <col min="4928" max="4929" width="2" bestFit="1" customWidth="1"/>
    <col min="4930" max="4931" width="7.5703125" customWidth="1"/>
    <col min="4932" max="4932" width="6.85546875" customWidth="1"/>
    <col min="4933" max="4933" width="15.42578125" customWidth="1"/>
    <col min="4934" max="4934" width="18.7109375" customWidth="1"/>
    <col min="4935" max="4935" width="16.5703125" customWidth="1"/>
    <col min="4936" max="4936" width="15.42578125" customWidth="1"/>
    <col min="4937" max="4937" width="14.85546875" customWidth="1"/>
    <col min="4938" max="4938" width="2.140625" customWidth="1"/>
    <col min="5140" max="5140" width="8.140625" customWidth="1"/>
    <col min="5141" max="5141" width="15.7109375" customWidth="1"/>
    <col min="5142" max="5142" width="18.85546875" customWidth="1"/>
    <col min="5143" max="5143" width="16" customWidth="1"/>
    <col min="5144" max="5144" width="14.7109375" customWidth="1"/>
    <col min="5145" max="5145" width="16.7109375" customWidth="1"/>
    <col min="5146" max="5146" width="14.7109375" customWidth="1"/>
    <col min="5148" max="5148" width="11.42578125" customWidth="1"/>
    <col min="5149" max="5149" width="7.42578125" customWidth="1"/>
    <col min="5150" max="5150" width="7.28515625" customWidth="1"/>
    <col min="5151" max="5151" width="12.7109375" customWidth="1"/>
    <col min="5152" max="5153" width="10.7109375" customWidth="1"/>
    <col min="5154" max="5154" width="13.7109375" customWidth="1"/>
    <col min="5155" max="5155" width="12.28515625" customWidth="1"/>
    <col min="5156" max="5156" width="13.5703125" customWidth="1"/>
    <col min="5157" max="5172" width="10.7109375" customWidth="1"/>
    <col min="5173" max="5176" width="5.5703125" bestFit="1" customWidth="1"/>
    <col min="5177" max="5180" width="7.85546875" bestFit="1" customWidth="1"/>
    <col min="5181" max="5181" width="7.85546875" customWidth="1"/>
    <col min="5182" max="5182" width="11" customWidth="1"/>
    <col min="5183" max="5183" width="10.85546875" customWidth="1"/>
    <col min="5184" max="5185" width="2" bestFit="1" customWidth="1"/>
    <col min="5186" max="5187" width="7.5703125" customWidth="1"/>
    <col min="5188" max="5188" width="6.85546875" customWidth="1"/>
    <col min="5189" max="5189" width="15.42578125" customWidth="1"/>
    <col min="5190" max="5190" width="18.7109375" customWidth="1"/>
    <col min="5191" max="5191" width="16.5703125" customWidth="1"/>
    <col min="5192" max="5192" width="15.42578125" customWidth="1"/>
    <col min="5193" max="5193" width="14.85546875" customWidth="1"/>
    <col min="5194" max="5194" width="2.140625" customWidth="1"/>
    <col min="5396" max="5396" width="8.140625" customWidth="1"/>
    <col min="5397" max="5397" width="15.7109375" customWidth="1"/>
    <col min="5398" max="5398" width="18.85546875" customWidth="1"/>
    <col min="5399" max="5399" width="16" customWidth="1"/>
    <col min="5400" max="5400" width="14.7109375" customWidth="1"/>
    <col min="5401" max="5401" width="16.7109375" customWidth="1"/>
    <col min="5402" max="5402" width="14.7109375" customWidth="1"/>
    <col min="5404" max="5404" width="11.42578125" customWidth="1"/>
    <col min="5405" max="5405" width="7.42578125" customWidth="1"/>
    <col min="5406" max="5406" width="7.28515625" customWidth="1"/>
    <col min="5407" max="5407" width="12.7109375" customWidth="1"/>
    <col min="5408" max="5409" width="10.7109375" customWidth="1"/>
    <col min="5410" max="5410" width="13.7109375" customWidth="1"/>
    <col min="5411" max="5411" width="12.28515625" customWidth="1"/>
    <col min="5412" max="5412" width="13.5703125" customWidth="1"/>
    <col min="5413" max="5428" width="10.7109375" customWidth="1"/>
    <col min="5429" max="5432" width="5.5703125" bestFit="1" customWidth="1"/>
    <col min="5433" max="5436" width="7.85546875" bestFit="1" customWidth="1"/>
    <col min="5437" max="5437" width="7.85546875" customWidth="1"/>
    <col min="5438" max="5438" width="11" customWidth="1"/>
    <col min="5439" max="5439" width="10.85546875" customWidth="1"/>
    <col min="5440" max="5441" width="2" bestFit="1" customWidth="1"/>
    <col min="5442" max="5443" width="7.5703125" customWidth="1"/>
    <col min="5444" max="5444" width="6.85546875" customWidth="1"/>
    <col min="5445" max="5445" width="15.42578125" customWidth="1"/>
    <col min="5446" max="5446" width="18.7109375" customWidth="1"/>
    <col min="5447" max="5447" width="16.5703125" customWidth="1"/>
    <col min="5448" max="5448" width="15.42578125" customWidth="1"/>
    <col min="5449" max="5449" width="14.85546875" customWidth="1"/>
    <col min="5450" max="5450" width="2.140625" customWidth="1"/>
    <col min="5652" max="5652" width="8.140625" customWidth="1"/>
    <col min="5653" max="5653" width="15.7109375" customWidth="1"/>
    <col min="5654" max="5654" width="18.85546875" customWidth="1"/>
    <col min="5655" max="5655" width="16" customWidth="1"/>
    <col min="5656" max="5656" width="14.7109375" customWidth="1"/>
    <col min="5657" max="5657" width="16.7109375" customWidth="1"/>
    <col min="5658" max="5658" width="14.7109375" customWidth="1"/>
    <col min="5660" max="5660" width="11.42578125" customWidth="1"/>
    <col min="5661" max="5661" width="7.42578125" customWidth="1"/>
    <col min="5662" max="5662" width="7.28515625" customWidth="1"/>
    <col min="5663" max="5663" width="12.7109375" customWidth="1"/>
    <col min="5664" max="5665" width="10.7109375" customWidth="1"/>
    <col min="5666" max="5666" width="13.7109375" customWidth="1"/>
    <col min="5667" max="5667" width="12.28515625" customWidth="1"/>
    <col min="5668" max="5668" width="13.5703125" customWidth="1"/>
    <col min="5669" max="5684" width="10.7109375" customWidth="1"/>
    <col min="5685" max="5688" width="5.5703125" bestFit="1" customWidth="1"/>
    <col min="5689" max="5692" width="7.85546875" bestFit="1" customWidth="1"/>
    <col min="5693" max="5693" width="7.85546875" customWidth="1"/>
    <col min="5694" max="5694" width="11" customWidth="1"/>
    <col min="5695" max="5695" width="10.85546875" customWidth="1"/>
    <col min="5696" max="5697" width="2" bestFit="1" customWidth="1"/>
    <col min="5698" max="5699" width="7.5703125" customWidth="1"/>
    <col min="5700" max="5700" width="6.85546875" customWidth="1"/>
    <col min="5701" max="5701" width="15.42578125" customWidth="1"/>
    <col min="5702" max="5702" width="18.7109375" customWidth="1"/>
    <col min="5703" max="5703" width="16.5703125" customWidth="1"/>
    <col min="5704" max="5704" width="15.42578125" customWidth="1"/>
    <col min="5705" max="5705" width="14.85546875" customWidth="1"/>
    <col min="5706" max="5706" width="2.140625" customWidth="1"/>
    <col min="5908" max="5908" width="8.140625" customWidth="1"/>
    <col min="5909" max="5909" width="15.7109375" customWidth="1"/>
    <col min="5910" max="5910" width="18.85546875" customWidth="1"/>
    <col min="5911" max="5911" width="16" customWidth="1"/>
    <col min="5912" max="5912" width="14.7109375" customWidth="1"/>
    <col min="5913" max="5913" width="16.7109375" customWidth="1"/>
    <col min="5914" max="5914" width="14.7109375" customWidth="1"/>
    <col min="5916" max="5916" width="11.42578125" customWidth="1"/>
    <col min="5917" max="5917" width="7.42578125" customWidth="1"/>
    <col min="5918" max="5918" width="7.28515625" customWidth="1"/>
    <col min="5919" max="5919" width="12.7109375" customWidth="1"/>
    <col min="5920" max="5921" width="10.7109375" customWidth="1"/>
    <col min="5922" max="5922" width="13.7109375" customWidth="1"/>
    <col min="5923" max="5923" width="12.28515625" customWidth="1"/>
    <col min="5924" max="5924" width="13.5703125" customWidth="1"/>
    <col min="5925" max="5940" width="10.7109375" customWidth="1"/>
    <col min="5941" max="5944" width="5.5703125" bestFit="1" customWidth="1"/>
    <col min="5945" max="5948" width="7.85546875" bestFit="1" customWidth="1"/>
    <col min="5949" max="5949" width="7.85546875" customWidth="1"/>
    <col min="5950" max="5950" width="11" customWidth="1"/>
    <col min="5951" max="5951" width="10.85546875" customWidth="1"/>
    <col min="5952" max="5953" width="2" bestFit="1" customWidth="1"/>
    <col min="5954" max="5955" width="7.5703125" customWidth="1"/>
    <col min="5956" max="5956" width="6.85546875" customWidth="1"/>
    <col min="5957" max="5957" width="15.42578125" customWidth="1"/>
    <col min="5958" max="5958" width="18.7109375" customWidth="1"/>
    <col min="5959" max="5959" width="16.5703125" customWidth="1"/>
    <col min="5960" max="5960" width="15.42578125" customWidth="1"/>
    <col min="5961" max="5961" width="14.85546875" customWidth="1"/>
    <col min="5962" max="5962" width="2.140625" customWidth="1"/>
    <col min="6164" max="6164" width="8.140625" customWidth="1"/>
    <col min="6165" max="6165" width="15.7109375" customWidth="1"/>
    <col min="6166" max="6166" width="18.85546875" customWidth="1"/>
    <col min="6167" max="6167" width="16" customWidth="1"/>
    <col min="6168" max="6168" width="14.7109375" customWidth="1"/>
    <col min="6169" max="6169" width="16.7109375" customWidth="1"/>
    <col min="6170" max="6170" width="14.7109375" customWidth="1"/>
    <col min="6172" max="6172" width="11.42578125" customWidth="1"/>
    <col min="6173" max="6173" width="7.42578125" customWidth="1"/>
    <col min="6174" max="6174" width="7.28515625" customWidth="1"/>
    <col min="6175" max="6175" width="12.7109375" customWidth="1"/>
    <col min="6176" max="6177" width="10.7109375" customWidth="1"/>
    <col min="6178" max="6178" width="13.7109375" customWidth="1"/>
    <col min="6179" max="6179" width="12.28515625" customWidth="1"/>
    <col min="6180" max="6180" width="13.5703125" customWidth="1"/>
    <col min="6181" max="6196" width="10.7109375" customWidth="1"/>
    <col min="6197" max="6200" width="5.5703125" bestFit="1" customWidth="1"/>
    <col min="6201" max="6204" width="7.85546875" bestFit="1" customWidth="1"/>
    <col min="6205" max="6205" width="7.85546875" customWidth="1"/>
    <col min="6206" max="6206" width="11" customWidth="1"/>
    <col min="6207" max="6207" width="10.85546875" customWidth="1"/>
    <col min="6208" max="6209" width="2" bestFit="1" customWidth="1"/>
    <col min="6210" max="6211" width="7.5703125" customWidth="1"/>
    <col min="6212" max="6212" width="6.85546875" customWidth="1"/>
    <col min="6213" max="6213" width="15.42578125" customWidth="1"/>
    <col min="6214" max="6214" width="18.7109375" customWidth="1"/>
    <col min="6215" max="6215" width="16.5703125" customWidth="1"/>
    <col min="6216" max="6216" width="15.42578125" customWidth="1"/>
    <col min="6217" max="6217" width="14.85546875" customWidth="1"/>
    <col min="6218" max="6218" width="2.140625" customWidth="1"/>
    <col min="6420" max="6420" width="8.140625" customWidth="1"/>
    <col min="6421" max="6421" width="15.7109375" customWidth="1"/>
    <col min="6422" max="6422" width="18.85546875" customWidth="1"/>
    <col min="6423" max="6423" width="16" customWidth="1"/>
    <col min="6424" max="6424" width="14.7109375" customWidth="1"/>
    <col min="6425" max="6425" width="16.7109375" customWidth="1"/>
    <col min="6426" max="6426" width="14.7109375" customWidth="1"/>
    <col min="6428" max="6428" width="11.42578125" customWidth="1"/>
    <col min="6429" max="6429" width="7.42578125" customWidth="1"/>
    <col min="6430" max="6430" width="7.28515625" customWidth="1"/>
    <col min="6431" max="6431" width="12.7109375" customWidth="1"/>
    <col min="6432" max="6433" width="10.7109375" customWidth="1"/>
    <col min="6434" max="6434" width="13.7109375" customWidth="1"/>
    <col min="6435" max="6435" width="12.28515625" customWidth="1"/>
    <col min="6436" max="6436" width="13.5703125" customWidth="1"/>
    <col min="6437" max="6452" width="10.7109375" customWidth="1"/>
    <col min="6453" max="6456" width="5.5703125" bestFit="1" customWidth="1"/>
    <col min="6457" max="6460" width="7.85546875" bestFit="1" customWidth="1"/>
    <col min="6461" max="6461" width="7.85546875" customWidth="1"/>
    <col min="6462" max="6462" width="11" customWidth="1"/>
    <col min="6463" max="6463" width="10.85546875" customWidth="1"/>
    <col min="6464" max="6465" width="2" bestFit="1" customWidth="1"/>
    <col min="6466" max="6467" width="7.5703125" customWidth="1"/>
    <col min="6468" max="6468" width="6.85546875" customWidth="1"/>
    <col min="6469" max="6469" width="15.42578125" customWidth="1"/>
    <col min="6470" max="6470" width="18.7109375" customWidth="1"/>
    <col min="6471" max="6471" width="16.5703125" customWidth="1"/>
    <col min="6472" max="6472" width="15.42578125" customWidth="1"/>
    <col min="6473" max="6473" width="14.85546875" customWidth="1"/>
    <col min="6474" max="6474" width="2.140625" customWidth="1"/>
    <col min="6676" max="6676" width="8.140625" customWidth="1"/>
    <col min="6677" max="6677" width="15.7109375" customWidth="1"/>
    <col min="6678" max="6678" width="18.85546875" customWidth="1"/>
    <col min="6679" max="6679" width="16" customWidth="1"/>
    <col min="6680" max="6680" width="14.7109375" customWidth="1"/>
    <col min="6681" max="6681" width="16.7109375" customWidth="1"/>
    <col min="6682" max="6682" width="14.7109375" customWidth="1"/>
    <col min="6684" max="6684" width="11.42578125" customWidth="1"/>
    <col min="6685" max="6685" width="7.42578125" customWidth="1"/>
    <col min="6686" max="6686" width="7.28515625" customWidth="1"/>
    <col min="6687" max="6687" width="12.7109375" customWidth="1"/>
    <col min="6688" max="6689" width="10.7109375" customWidth="1"/>
    <col min="6690" max="6690" width="13.7109375" customWidth="1"/>
    <col min="6691" max="6691" width="12.28515625" customWidth="1"/>
    <col min="6692" max="6692" width="13.5703125" customWidth="1"/>
    <col min="6693" max="6708" width="10.7109375" customWidth="1"/>
    <col min="6709" max="6712" width="5.5703125" bestFit="1" customWidth="1"/>
    <col min="6713" max="6716" width="7.85546875" bestFit="1" customWidth="1"/>
    <col min="6717" max="6717" width="7.85546875" customWidth="1"/>
    <col min="6718" max="6718" width="11" customWidth="1"/>
    <col min="6719" max="6719" width="10.85546875" customWidth="1"/>
    <col min="6720" max="6721" width="2" bestFit="1" customWidth="1"/>
    <col min="6722" max="6723" width="7.5703125" customWidth="1"/>
    <col min="6724" max="6724" width="6.85546875" customWidth="1"/>
    <col min="6725" max="6725" width="15.42578125" customWidth="1"/>
    <col min="6726" max="6726" width="18.7109375" customWidth="1"/>
    <col min="6727" max="6727" width="16.5703125" customWidth="1"/>
    <col min="6728" max="6728" width="15.42578125" customWidth="1"/>
    <col min="6729" max="6729" width="14.85546875" customWidth="1"/>
    <col min="6730" max="6730" width="2.140625" customWidth="1"/>
    <col min="6932" max="6932" width="8.140625" customWidth="1"/>
    <col min="6933" max="6933" width="15.7109375" customWidth="1"/>
    <col min="6934" max="6934" width="18.85546875" customWidth="1"/>
    <col min="6935" max="6935" width="16" customWidth="1"/>
    <col min="6936" max="6936" width="14.7109375" customWidth="1"/>
    <col min="6937" max="6937" width="16.7109375" customWidth="1"/>
    <col min="6938" max="6938" width="14.7109375" customWidth="1"/>
    <col min="6940" max="6940" width="11.42578125" customWidth="1"/>
    <col min="6941" max="6941" width="7.42578125" customWidth="1"/>
    <col min="6942" max="6942" width="7.28515625" customWidth="1"/>
    <col min="6943" max="6943" width="12.7109375" customWidth="1"/>
    <col min="6944" max="6945" width="10.7109375" customWidth="1"/>
    <col min="6946" max="6946" width="13.7109375" customWidth="1"/>
    <col min="6947" max="6947" width="12.28515625" customWidth="1"/>
    <col min="6948" max="6948" width="13.5703125" customWidth="1"/>
    <col min="6949" max="6964" width="10.7109375" customWidth="1"/>
    <col min="6965" max="6968" width="5.5703125" bestFit="1" customWidth="1"/>
    <col min="6969" max="6972" width="7.85546875" bestFit="1" customWidth="1"/>
    <col min="6973" max="6973" width="7.85546875" customWidth="1"/>
    <col min="6974" max="6974" width="11" customWidth="1"/>
    <col min="6975" max="6975" width="10.85546875" customWidth="1"/>
    <col min="6976" max="6977" width="2" bestFit="1" customWidth="1"/>
    <col min="6978" max="6979" width="7.5703125" customWidth="1"/>
    <col min="6980" max="6980" width="6.85546875" customWidth="1"/>
    <col min="6981" max="6981" width="15.42578125" customWidth="1"/>
    <col min="6982" max="6982" width="18.7109375" customWidth="1"/>
    <col min="6983" max="6983" width="16.5703125" customWidth="1"/>
    <col min="6984" max="6984" width="15.42578125" customWidth="1"/>
    <col min="6985" max="6985" width="14.85546875" customWidth="1"/>
    <col min="6986" max="6986" width="2.140625" customWidth="1"/>
    <col min="7188" max="7188" width="8.140625" customWidth="1"/>
    <col min="7189" max="7189" width="15.7109375" customWidth="1"/>
    <col min="7190" max="7190" width="18.85546875" customWidth="1"/>
    <col min="7191" max="7191" width="16" customWidth="1"/>
    <col min="7192" max="7192" width="14.7109375" customWidth="1"/>
    <col min="7193" max="7193" width="16.7109375" customWidth="1"/>
    <col min="7194" max="7194" width="14.7109375" customWidth="1"/>
    <col min="7196" max="7196" width="11.42578125" customWidth="1"/>
    <col min="7197" max="7197" width="7.42578125" customWidth="1"/>
    <col min="7198" max="7198" width="7.28515625" customWidth="1"/>
    <col min="7199" max="7199" width="12.7109375" customWidth="1"/>
    <col min="7200" max="7201" width="10.7109375" customWidth="1"/>
    <col min="7202" max="7202" width="13.7109375" customWidth="1"/>
    <col min="7203" max="7203" width="12.28515625" customWidth="1"/>
    <col min="7204" max="7204" width="13.5703125" customWidth="1"/>
    <col min="7205" max="7220" width="10.7109375" customWidth="1"/>
    <col min="7221" max="7224" width="5.5703125" bestFit="1" customWidth="1"/>
    <col min="7225" max="7228" width="7.85546875" bestFit="1" customWidth="1"/>
    <col min="7229" max="7229" width="7.85546875" customWidth="1"/>
    <col min="7230" max="7230" width="11" customWidth="1"/>
    <col min="7231" max="7231" width="10.85546875" customWidth="1"/>
    <col min="7232" max="7233" width="2" bestFit="1" customWidth="1"/>
    <col min="7234" max="7235" width="7.5703125" customWidth="1"/>
    <col min="7236" max="7236" width="6.85546875" customWidth="1"/>
    <col min="7237" max="7237" width="15.42578125" customWidth="1"/>
    <col min="7238" max="7238" width="18.7109375" customWidth="1"/>
    <col min="7239" max="7239" width="16.5703125" customWidth="1"/>
    <col min="7240" max="7240" width="15.42578125" customWidth="1"/>
    <col min="7241" max="7241" width="14.85546875" customWidth="1"/>
    <col min="7242" max="7242" width="2.140625" customWidth="1"/>
    <col min="7444" max="7444" width="8.140625" customWidth="1"/>
    <col min="7445" max="7445" width="15.7109375" customWidth="1"/>
    <col min="7446" max="7446" width="18.85546875" customWidth="1"/>
    <col min="7447" max="7447" width="16" customWidth="1"/>
    <col min="7448" max="7448" width="14.7109375" customWidth="1"/>
    <col min="7449" max="7449" width="16.7109375" customWidth="1"/>
    <col min="7450" max="7450" width="14.7109375" customWidth="1"/>
    <col min="7452" max="7452" width="11.42578125" customWidth="1"/>
    <col min="7453" max="7453" width="7.42578125" customWidth="1"/>
    <col min="7454" max="7454" width="7.28515625" customWidth="1"/>
    <col min="7455" max="7455" width="12.7109375" customWidth="1"/>
    <col min="7456" max="7457" width="10.7109375" customWidth="1"/>
    <col min="7458" max="7458" width="13.7109375" customWidth="1"/>
    <col min="7459" max="7459" width="12.28515625" customWidth="1"/>
    <col min="7460" max="7460" width="13.5703125" customWidth="1"/>
    <col min="7461" max="7476" width="10.7109375" customWidth="1"/>
    <col min="7477" max="7480" width="5.5703125" bestFit="1" customWidth="1"/>
    <col min="7481" max="7484" width="7.85546875" bestFit="1" customWidth="1"/>
    <col min="7485" max="7485" width="7.85546875" customWidth="1"/>
    <col min="7486" max="7486" width="11" customWidth="1"/>
    <col min="7487" max="7487" width="10.85546875" customWidth="1"/>
    <col min="7488" max="7489" width="2" bestFit="1" customWidth="1"/>
    <col min="7490" max="7491" width="7.5703125" customWidth="1"/>
    <col min="7492" max="7492" width="6.85546875" customWidth="1"/>
    <col min="7493" max="7493" width="15.42578125" customWidth="1"/>
    <col min="7494" max="7494" width="18.7109375" customWidth="1"/>
    <col min="7495" max="7495" width="16.5703125" customWidth="1"/>
    <col min="7496" max="7496" width="15.42578125" customWidth="1"/>
    <col min="7497" max="7497" width="14.85546875" customWidth="1"/>
    <col min="7498" max="7498" width="2.140625" customWidth="1"/>
    <col min="7700" max="7700" width="8.140625" customWidth="1"/>
    <col min="7701" max="7701" width="15.7109375" customWidth="1"/>
    <col min="7702" max="7702" width="18.85546875" customWidth="1"/>
    <col min="7703" max="7703" width="16" customWidth="1"/>
    <col min="7704" max="7704" width="14.7109375" customWidth="1"/>
    <col min="7705" max="7705" width="16.7109375" customWidth="1"/>
    <col min="7706" max="7706" width="14.7109375" customWidth="1"/>
    <col min="7708" max="7708" width="11.42578125" customWidth="1"/>
    <col min="7709" max="7709" width="7.42578125" customWidth="1"/>
    <col min="7710" max="7710" width="7.28515625" customWidth="1"/>
    <col min="7711" max="7711" width="12.7109375" customWidth="1"/>
    <col min="7712" max="7713" width="10.7109375" customWidth="1"/>
    <col min="7714" max="7714" width="13.7109375" customWidth="1"/>
    <col min="7715" max="7715" width="12.28515625" customWidth="1"/>
    <col min="7716" max="7716" width="13.5703125" customWidth="1"/>
    <col min="7717" max="7732" width="10.7109375" customWidth="1"/>
    <col min="7733" max="7736" width="5.5703125" bestFit="1" customWidth="1"/>
    <col min="7737" max="7740" width="7.85546875" bestFit="1" customWidth="1"/>
    <col min="7741" max="7741" width="7.85546875" customWidth="1"/>
    <col min="7742" max="7742" width="11" customWidth="1"/>
    <col min="7743" max="7743" width="10.85546875" customWidth="1"/>
    <col min="7744" max="7745" width="2" bestFit="1" customWidth="1"/>
    <col min="7746" max="7747" width="7.5703125" customWidth="1"/>
    <col min="7748" max="7748" width="6.85546875" customWidth="1"/>
    <col min="7749" max="7749" width="15.42578125" customWidth="1"/>
    <col min="7750" max="7750" width="18.7109375" customWidth="1"/>
    <col min="7751" max="7751" width="16.5703125" customWidth="1"/>
    <col min="7752" max="7752" width="15.42578125" customWidth="1"/>
    <col min="7753" max="7753" width="14.85546875" customWidth="1"/>
    <col min="7754" max="7754" width="2.140625" customWidth="1"/>
    <col min="7956" max="7956" width="8.140625" customWidth="1"/>
    <col min="7957" max="7957" width="15.7109375" customWidth="1"/>
    <col min="7958" max="7958" width="18.85546875" customWidth="1"/>
    <col min="7959" max="7959" width="16" customWidth="1"/>
    <col min="7960" max="7960" width="14.7109375" customWidth="1"/>
    <col min="7961" max="7961" width="16.7109375" customWidth="1"/>
    <col min="7962" max="7962" width="14.7109375" customWidth="1"/>
    <col min="7964" max="7964" width="11.42578125" customWidth="1"/>
    <col min="7965" max="7965" width="7.42578125" customWidth="1"/>
    <col min="7966" max="7966" width="7.28515625" customWidth="1"/>
    <col min="7967" max="7967" width="12.7109375" customWidth="1"/>
    <col min="7968" max="7969" width="10.7109375" customWidth="1"/>
    <col min="7970" max="7970" width="13.7109375" customWidth="1"/>
    <col min="7971" max="7971" width="12.28515625" customWidth="1"/>
    <col min="7972" max="7972" width="13.5703125" customWidth="1"/>
    <col min="7973" max="7988" width="10.7109375" customWidth="1"/>
    <col min="7989" max="7992" width="5.5703125" bestFit="1" customWidth="1"/>
    <col min="7993" max="7996" width="7.85546875" bestFit="1" customWidth="1"/>
    <col min="7997" max="7997" width="7.85546875" customWidth="1"/>
    <col min="7998" max="7998" width="11" customWidth="1"/>
    <col min="7999" max="7999" width="10.85546875" customWidth="1"/>
    <col min="8000" max="8001" width="2" bestFit="1" customWidth="1"/>
    <col min="8002" max="8003" width="7.5703125" customWidth="1"/>
    <col min="8004" max="8004" width="6.85546875" customWidth="1"/>
    <col min="8005" max="8005" width="15.42578125" customWidth="1"/>
    <col min="8006" max="8006" width="18.7109375" customWidth="1"/>
    <col min="8007" max="8007" width="16.5703125" customWidth="1"/>
    <col min="8008" max="8008" width="15.42578125" customWidth="1"/>
    <col min="8009" max="8009" width="14.85546875" customWidth="1"/>
    <col min="8010" max="8010" width="2.140625" customWidth="1"/>
    <col min="8212" max="8212" width="8.140625" customWidth="1"/>
    <col min="8213" max="8213" width="15.7109375" customWidth="1"/>
    <col min="8214" max="8214" width="18.85546875" customWidth="1"/>
    <col min="8215" max="8215" width="16" customWidth="1"/>
    <col min="8216" max="8216" width="14.7109375" customWidth="1"/>
    <col min="8217" max="8217" width="16.7109375" customWidth="1"/>
    <col min="8218" max="8218" width="14.7109375" customWidth="1"/>
    <col min="8220" max="8220" width="11.42578125" customWidth="1"/>
    <col min="8221" max="8221" width="7.42578125" customWidth="1"/>
    <col min="8222" max="8222" width="7.28515625" customWidth="1"/>
    <col min="8223" max="8223" width="12.7109375" customWidth="1"/>
    <col min="8224" max="8225" width="10.7109375" customWidth="1"/>
    <col min="8226" max="8226" width="13.7109375" customWidth="1"/>
    <col min="8227" max="8227" width="12.28515625" customWidth="1"/>
    <col min="8228" max="8228" width="13.5703125" customWidth="1"/>
    <col min="8229" max="8244" width="10.7109375" customWidth="1"/>
    <col min="8245" max="8248" width="5.5703125" bestFit="1" customWidth="1"/>
    <col min="8249" max="8252" width="7.85546875" bestFit="1" customWidth="1"/>
    <col min="8253" max="8253" width="7.85546875" customWidth="1"/>
    <col min="8254" max="8254" width="11" customWidth="1"/>
    <col min="8255" max="8255" width="10.85546875" customWidth="1"/>
    <col min="8256" max="8257" width="2" bestFit="1" customWidth="1"/>
    <col min="8258" max="8259" width="7.5703125" customWidth="1"/>
    <col min="8260" max="8260" width="6.85546875" customWidth="1"/>
    <col min="8261" max="8261" width="15.42578125" customWidth="1"/>
    <col min="8262" max="8262" width="18.7109375" customWidth="1"/>
    <col min="8263" max="8263" width="16.5703125" customWidth="1"/>
    <col min="8264" max="8264" width="15.42578125" customWidth="1"/>
    <col min="8265" max="8265" width="14.85546875" customWidth="1"/>
    <col min="8266" max="8266" width="2.140625" customWidth="1"/>
    <col min="8468" max="8468" width="8.140625" customWidth="1"/>
    <col min="8469" max="8469" width="15.7109375" customWidth="1"/>
    <col min="8470" max="8470" width="18.85546875" customWidth="1"/>
    <col min="8471" max="8471" width="16" customWidth="1"/>
    <col min="8472" max="8472" width="14.7109375" customWidth="1"/>
    <col min="8473" max="8473" width="16.7109375" customWidth="1"/>
    <col min="8474" max="8474" width="14.7109375" customWidth="1"/>
    <col min="8476" max="8476" width="11.42578125" customWidth="1"/>
    <col min="8477" max="8477" width="7.42578125" customWidth="1"/>
    <col min="8478" max="8478" width="7.28515625" customWidth="1"/>
    <col min="8479" max="8479" width="12.7109375" customWidth="1"/>
    <col min="8480" max="8481" width="10.7109375" customWidth="1"/>
    <col min="8482" max="8482" width="13.7109375" customWidth="1"/>
    <col min="8483" max="8483" width="12.28515625" customWidth="1"/>
    <col min="8484" max="8484" width="13.5703125" customWidth="1"/>
    <col min="8485" max="8500" width="10.7109375" customWidth="1"/>
    <col min="8501" max="8504" width="5.5703125" bestFit="1" customWidth="1"/>
    <col min="8505" max="8508" width="7.85546875" bestFit="1" customWidth="1"/>
    <col min="8509" max="8509" width="7.85546875" customWidth="1"/>
    <col min="8510" max="8510" width="11" customWidth="1"/>
    <col min="8511" max="8511" width="10.85546875" customWidth="1"/>
    <col min="8512" max="8513" width="2" bestFit="1" customWidth="1"/>
    <col min="8514" max="8515" width="7.5703125" customWidth="1"/>
    <col min="8516" max="8516" width="6.85546875" customWidth="1"/>
    <col min="8517" max="8517" width="15.42578125" customWidth="1"/>
    <col min="8518" max="8518" width="18.7109375" customWidth="1"/>
    <col min="8519" max="8519" width="16.5703125" customWidth="1"/>
    <col min="8520" max="8520" width="15.42578125" customWidth="1"/>
    <col min="8521" max="8521" width="14.85546875" customWidth="1"/>
    <col min="8522" max="8522" width="2.140625" customWidth="1"/>
    <col min="8724" max="8724" width="8.140625" customWidth="1"/>
    <col min="8725" max="8725" width="15.7109375" customWidth="1"/>
    <col min="8726" max="8726" width="18.85546875" customWidth="1"/>
    <col min="8727" max="8727" width="16" customWidth="1"/>
    <col min="8728" max="8728" width="14.7109375" customWidth="1"/>
    <col min="8729" max="8729" width="16.7109375" customWidth="1"/>
    <col min="8730" max="8730" width="14.7109375" customWidth="1"/>
    <col min="8732" max="8732" width="11.42578125" customWidth="1"/>
    <col min="8733" max="8733" width="7.42578125" customWidth="1"/>
    <col min="8734" max="8734" width="7.28515625" customWidth="1"/>
    <col min="8735" max="8735" width="12.7109375" customWidth="1"/>
    <col min="8736" max="8737" width="10.7109375" customWidth="1"/>
    <col min="8738" max="8738" width="13.7109375" customWidth="1"/>
    <col min="8739" max="8739" width="12.28515625" customWidth="1"/>
    <col min="8740" max="8740" width="13.5703125" customWidth="1"/>
    <col min="8741" max="8756" width="10.7109375" customWidth="1"/>
    <col min="8757" max="8760" width="5.5703125" bestFit="1" customWidth="1"/>
    <col min="8761" max="8764" width="7.85546875" bestFit="1" customWidth="1"/>
    <col min="8765" max="8765" width="7.85546875" customWidth="1"/>
    <col min="8766" max="8766" width="11" customWidth="1"/>
    <col min="8767" max="8767" width="10.85546875" customWidth="1"/>
    <col min="8768" max="8769" width="2" bestFit="1" customWidth="1"/>
    <col min="8770" max="8771" width="7.5703125" customWidth="1"/>
    <col min="8772" max="8772" width="6.85546875" customWidth="1"/>
    <col min="8773" max="8773" width="15.42578125" customWidth="1"/>
    <col min="8774" max="8774" width="18.7109375" customWidth="1"/>
    <col min="8775" max="8775" width="16.5703125" customWidth="1"/>
    <col min="8776" max="8776" width="15.42578125" customWidth="1"/>
    <col min="8777" max="8777" width="14.85546875" customWidth="1"/>
    <col min="8778" max="8778" width="2.140625" customWidth="1"/>
    <col min="8980" max="8980" width="8.140625" customWidth="1"/>
    <col min="8981" max="8981" width="15.7109375" customWidth="1"/>
    <col min="8982" max="8982" width="18.85546875" customWidth="1"/>
    <col min="8983" max="8983" width="16" customWidth="1"/>
    <col min="8984" max="8984" width="14.7109375" customWidth="1"/>
    <col min="8985" max="8985" width="16.7109375" customWidth="1"/>
    <col min="8986" max="8986" width="14.7109375" customWidth="1"/>
    <col min="8988" max="8988" width="11.42578125" customWidth="1"/>
    <col min="8989" max="8989" width="7.42578125" customWidth="1"/>
    <col min="8990" max="8990" width="7.28515625" customWidth="1"/>
    <col min="8991" max="8991" width="12.7109375" customWidth="1"/>
    <col min="8992" max="8993" width="10.7109375" customWidth="1"/>
    <col min="8994" max="8994" width="13.7109375" customWidth="1"/>
    <col min="8995" max="8995" width="12.28515625" customWidth="1"/>
    <col min="8996" max="8996" width="13.5703125" customWidth="1"/>
    <col min="8997" max="9012" width="10.7109375" customWidth="1"/>
    <col min="9013" max="9016" width="5.5703125" bestFit="1" customWidth="1"/>
    <col min="9017" max="9020" width="7.85546875" bestFit="1" customWidth="1"/>
    <col min="9021" max="9021" width="7.85546875" customWidth="1"/>
    <col min="9022" max="9022" width="11" customWidth="1"/>
    <col min="9023" max="9023" width="10.85546875" customWidth="1"/>
    <col min="9024" max="9025" width="2" bestFit="1" customWidth="1"/>
    <col min="9026" max="9027" width="7.5703125" customWidth="1"/>
    <col min="9028" max="9028" width="6.85546875" customWidth="1"/>
    <col min="9029" max="9029" width="15.42578125" customWidth="1"/>
    <col min="9030" max="9030" width="18.7109375" customWidth="1"/>
    <col min="9031" max="9031" width="16.5703125" customWidth="1"/>
    <col min="9032" max="9032" width="15.42578125" customWidth="1"/>
    <col min="9033" max="9033" width="14.85546875" customWidth="1"/>
    <col min="9034" max="9034" width="2.140625" customWidth="1"/>
    <col min="9236" max="9236" width="8.140625" customWidth="1"/>
    <col min="9237" max="9237" width="15.7109375" customWidth="1"/>
    <col min="9238" max="9238" width="18.85546875" customWidth="1"/>
    <col min="9239" max="9239" width="16" customWidth="1"/>
    <col min="9240" max="9240" width="14.7109375" customWidth="1"/>
    <col min="9241" max="9241" width="16.7109375" customWidth="1"/>
    <col min="9242" max="9242" width="14.7109375" customWidth="1"/>
    <col min="9244" max="9244" width="11.42578125" customWidth="1"/>
    <col min="9245" max="9245" width="7.42578125" customWidth="1"/>
    <col min="9246" max="9246" width="7.28515625" customWidth="1"/>
    <col min="9247" max="9247" width="12.7109375" customWidth="1"/>
    <col min="9248" max="9249" width="10.7109375" customWidth="1"/>
    <col min="9250" max="9250" width="13.7109375" customWidth="1"/>
    <col min="9251" max="9251" width="12.28515625" customWidth="1"/>
    <col min="9252" max="9252" width="13.5703125" customWidth="1"/>
    <col min="9253" max="9268" width="10.7109375" customWidth="1"/>
    <col min="9269" max="9272" width="5.5703125" bestFit="1" customWidth="1"/>
    <col min="9273" max="9276" width="7.85546875" bestFit="1" customWidth="1"/>
    <col min="9277" max="9277" width="7.85546875" customWidth="1"/>
    <col min="9278" max="9278" width="11" customWidth="1"/>
    <col min="9279" max="9279" width="10.85546875" customWidth="1"/>
    <col min="9280" max="9281" width="2" bestFit="1" customWidth="1"/>
    <col min="9282" max="9283" width="7.5703125" customWidth="1"/>
    <col min="9284" max="9284" width="6.85546875" customWidth="1"/>
    <col min="9285" max="9285" width="15.42578125" customWidth="1"/>
    <col min="9286" max="9286" width="18.7109375" customWidth="1"/>
    <col min="9287" max="9287" width="16.5703125" customWidth="1"/>
    <col min="9288" max="9288" width="15.42578125" customWidth="1"/>
    <col min="9289" max="9289" width="14.85546875" customWidth="1"/>
    <col min="9290" max="9290" width="2.140625" customWidth="1"/>
    <col min="9492" max="9492" width="8.140625" customWidth="1"/>
    <col min="9493" max="9493" width="15.7109375" customWidth="1"/>
    <col min="9494" max="9494" width="18.85546875" customWidth="1"/>
    <col min="9495" max="9495" width="16" customWidth="1"/>
    <col min="9496" max="9496" width="14.7109375" customWidth="1"/>
    <col min="9497" max="9497" width="16.7109375" customWidth="1"/>
    <col min="9498" max="9498" width="14.7109375" customWidth="1"/>
    <col min="9500" max="9500" width="11.42578125" customWidth="1"/>
    <col min="9501" max="9501" width="7.42578125" customWidth="1"/>
    <col min="9502" max="9502" width="7.28515625" customWidth="1"/>
    <col min="9503" max="9503" width="12.7109375" customWidth="1"/>
    <col min="9504" max="9505" width="10.7109375" customWidth="1"/>
    <col min="9506" max="9506" width="13.7109375" customWidth="1"/>
    <col min="9507" max="9507" width="12.28515625" customWidth="1"/>
    <col min="9508" max="9508" width="13.5703125" customWidth="1"/>
    <col min="9509" max="9524" width="10.7109375" customWidth="1"/>
    <col min="9525" max="9528" width="5.5703125" bestFit="1" customWidth="1"/>
    <col min="9529" max="9532" width="7.85546875" bestFit="1" customWidth="1"/>
    <col min="9533" max="9533" width="7.85546875" customWidth="1"/>
    <col min="9534" max="9534" width="11" customWidth="1"/>
    <col min="9535" max="9535" width="10.85546875" customWidth="1"/>
    <col min="9536" max="9537" width="2" bestFit="1" customWidth="1"/>
    <col min="9538" max="9539" width="7.5703125" customWidth="1"/>
    <col min="9540" max="9540" width="6.85546875" customWidth="1"/>
    <col min="9541" max="9541" width="15.42578125" customWidth="1"/>
    <col min="9542" max="9542" width="18.7109375" customWidth="1"/>
    <col min="9543" max="9543" width="16.5703125" customWidth="1"/>
    <col min="9544" max="9544" width="15.42578125" customWidth="1"/>
    <col min="9545" max="9545" width="14.85546875" customWidth="1"/>
    <col min="9546" max="9546" width="2.140625" customWidth="1"/>
    <col min="9748" max="9748" width="8.140625" customWidth="1"/>
    <col min="9749" max="9749" width="15.7109375" customWidth="1"/>
    <col min="9750" max="9750" width="18.85546875" customWidth="1"/>
    <col min="9751" max="9751" width="16" customWidth="1"/>
    <col min="9752" max="9752" width="14.7109375" customWidth="1"/>
    <col min="9753" max="9753" width="16.7109375" customWidth="1"/>
    <col min="9754" max="9754" width="14.7109375" customWidth="1"/>
    <col min="9756" max="9756" width="11.42578125" customWidth="1"/>
    <col min="9757" max="9757" width="7.42578125" customWidth="1"/>
    <col min="9758" max="9758" width="7.28515625" customWidth="1"/>
    <col min="9759" max="9759" width="12.7109375" customWidth="1"/>
    <col min="9760" max="9761" width="10.7109375" customWidth="1"/>
    <col min="9762" max="9762" width="13.7109375" customWidth="1"/>
    <col min="9763" max="9763" width="12.28515625" customWidth="1"/>
    <col min="9764" max="9764" width="13.5703125" customWidth="1"/>
    <col min="9765" max="9780" width="10.7109375" customWidth="1"/>
    <col min="9781" max="9784" width="5.5703125" bestFit="1" customWidth="1"/>
    <col min="9785" max="9788" width="7.85546875" bestFit="1" customWidth="1"/>
    <col min="9789" max="9789" width="7.85546875" customWidth="1"/>
    <col min="9790" max="9790" width="11" customWidth="1"/>
    <col min="9791" max="9791" width="10.85546875" customWidth="1"/>
    <col min="9792" max="9793" width="2" bestFit="1" customWidth="1"/>
    <col min="9794" max="9795" width="7.5703125" customWidth="1"/>
    <col min="9796" max="9796" width="6.85546875" customWidth="1"/>
    <col min="9797" max="9797" width="15.42578125" customWidth="1"/>
    <col min="9798" max="9798" width="18.7109375" customWidth="1"/>
    <col min="9799" max="9799" width="16.5703125" customWidth="1"/>
    <col min="9800" max="9800" width="15.42578125" customWidth="1"/>
    <col min="9801" max="9801" width="14.85546875" customWidth="1"/>
    <col min="9802" max="9802" width="2.140625" customWidth="1"/>
    <col min="10004" max="10004" width="8.140625" customWidth="1"/>
    <col min="10005" max="10005" width="15.7109375" customWidth="1"/>
    <col min="10006" max="10006" width="18.85546875" customWidth="1"/>
    <col min="10007" max="10007" width="16" customWidth="1"/>
    <col min="10008" max="10008" width="14.7109375" customWidth="1"/>
    <col min="10009" max="10009" width="16.7109375" customWidth="1"/>
    <col min="10010" max="10010" width="14.7109375" customWidth="1"/>
    <col min="10012" max="10012" width="11.42578125" customWidth="1"/>
    <col min="10013" max="10013" width="7.42578125" customWidth="1"/>
    <col min="10014" max="10014" width="7.28515625" customWidth="1"/>
    <col min="10015" max="10015" width="12.7109375" customWidth="1"/>
    <col min="10016" max="10017" width="10.7109375" customWidth="1"/>
    <col min="10018" max="10018" width="13.7109375" customWidth="1"/>
    <col min="10019" max="10019" width="12.28515625" customWidth="1"/>
    <col min="10020" max="10020" width="13.5703125" customWidth="1"/>
    <col min="10021" max="10036" width="10.7109375" customWidth="1"/>
    <col min="10037" max="10040" width="5.5703125" bestFit="1" customWidth="1"/>
    <col min="10041" max="10044" width="7.85546875" bestFit="1" customWidth="1"/>
    <col min="10045" max="10045" width="7.85546875" customWidth="1"/>
    <col min="10046" max="10046" width="11" customWidth="1"/>
    <col min="10047" max="10047" width="10.85546875" customWidth="1"/>
    <col min="10048" max="10049" width="2" bestFit="1" customWidth="1"/>
    <col min="10050" max="10051" width="7.5703125" customWidth="1"/>
    <col min="10052" max="10052" width="6.85546875" customWidth="1"/>
    <col min="10053" max="10053" width="15.42578125" customWidth="1"/>
    <col min="10054" max="10054" width="18.7109375" customWidth="1"/>
    <col min="10055" max="10055" width="16.5703125" customWidth="1"/>
    <col min="10056" max="10056" width="15.42578125" customWidth="1"/>
    <col min="10057" max="10057" width="14.85546875" customWidth="1"/>
    <col min="10058" max="10058" width="2.140625" customWidth="1"/>
    <col min="10260" max="10260" width="8.140625" customWidth="1"/>
    <col min="10261" max="10261" width="15.7109375" customWidth="1"/>
    <col min="10262" max="10262" width="18.85546875" customWidth="1"/>
    <col min="10263" max="10263" width="16" customWidth="1"/>
    <col min="10264" max="10264" width="14.7109375" customWidth="1"/>
    <col min="10265" max="10265" width="16.7109375" customWidth="1"/>
    <col min="10266" max="10266" width="14.7109375" customWidth="1"/>
    <col min="10268" max="10268" width="11.42578125" customWidth="1"/>
    <col min="10269" max="10269" width="7.42578125" customWidth="1"/>
    <col min="10270" max="10270" width="7.28515625" customWidth="1"/>
    <col min="10271" max="10271" width="12.7109375" customWidth="1"/>
    <col min="10272" max="10273" width="10.7109375" customWidth="1"/>
    <col min="10274" max="10274" width="13.7109375" customWidth="1"/>
    <col min="10275" max="10275" width="12.28515625" customWidth="1"/>
    <col min="10276" max="10276" width="13.5703125" customWidth="1"/>
    <col min="10277" max="10292" width="10.7109375" customWidth="1"/>
    <col min="10293" max="10296" width="5.5703125" bestFit="1" customWidth="1"/>
    <col min="10297" max="10300" width="7.85546875" bestFit="1" customWidth="1"/>
    <col min="10301" max="10301" width="7.85546875" customWidth="1"/>
    <col min="10302" max="10302" width="11" customWidth="1"/>
    <col min="10303" max="10303" width="10.85546875" customWidth="1"/>
    <col min="10304" max="10305" width="2" bestFit="1" customWidth="1"/>
    <col min="10306" max="10307" width="7.5703125" customWidth="1"/>
    <col min="10308" max="10308" width="6.85546875" customWidth="1"/>
    <col min="10309" max="10309" width="15.42578125" customWidth="1"/>
    <col min="10310" max="10310" width="18.7109375" customWidth="1"/>
    <col min="10311" max="10311" width="16.5703125" customWidth="1"/>
    <col min="10312" max="10312" width="15.42578125" customWidth="1"/>
    <col min="10313" max="10313" width="14.85546875" customWidth="1"/>
    <col min="10314" max="10314" width="2.140625" customWidth="1"/>
    <col min="10516" max="10516" width="8.140625" customWidth="1"/>
    <col min="10517" max="10517" width="15.7109375" customWidth="1"/>
    <col min="10518" max="10518" width="18.85546875" customWidth="1"/>
    <col min="10519" max="10519" width="16" customWidth="1"/>
    <col min="10520" max="10520" width="14.7109375" customWidth="1"/>
    <col min="10521" max="10521" width="16.7109375" customWidth="1"/>
    <col min="10522" max="10522" width="14.7109375" customWidth="1"/>
    <col min="10524" max="10524" width="11.42578125" customWidth="1"/>
    <col min="10525" max="10525" width="7.42578125" customWidth="1"/>
    <col min="10526" max="10526" width="7.28515625" customWidth="1"/>
    <col min="10527" max="10527" width="12.7109375" customWidth="1"/>
    <col min="10528" max="10529" width="10.7109375" customWidth="1"/>
    <col min="10530" max="10530" width="13.7109375" customWidth="1"/>
    <col min="10531" max="10531" width="12.28515625" customWidth="1"/>
    <col min="10532" max="10532" width="13.5703125" customWidth="1"/>
    <col min="10533" max="10548" width="10.7109375" customWidth="1"/>
    <col min="10549" max="10552" width="5.5703125" bestFit="1" customWidth="1"/>
    <col min="10553" max="10556" width="7.85546875" bestFit="1" customWidth="1"/>
    <col min="10557" max="10557" width="7.85546875" customWidth="1"/>
    <col min="10558" max="10558" width="11" customWidth="1"/>
    <col min="10559" max="10559" width="10.85546875" customWidth="1"/>
    <col min="10560" max="10561" width="2" bestFit="1" customWidth="1"/>
    <col min="10562" max="10563" width="7.5703125" customWidth="1"/>
    <col min="10564" max="10564" width="6.85546875" customWidth="1"/>
    <col min="10565" max="10565" width="15.42578125" customWidth="1"/>
    <col min="10566" max="10566" width="18.7109375" customWidth="1"/>
    <col min="10567" max="10567" width="16.5703125" customWidth="1"/>
    <col min="10568" max="10568" width="15.42578125" customWidth="1"/>
    <col min="10569" max="10569" width="14.85546875" customWidth="1"/>
    <col min="10570" max="10570" width="2.140625" customWidth="1"/>
    <col min="10772" max="10772" width="8.140625" customWidth="1"/>
    <col min="10773" max="10773" width="15.7109375" customWidth="1"/>
    <col min="10774" max="10774" width="18.85546875" customWidth="1"/>
    <col min="10775" max="10775" width="16" customWidth="1"/>
    <col min="10776" max="10776" width="14.7109375" customWidth="1"/>
    <col min="10777" max="10777" width="16.7109375" customWidth="1"/>
    <col min="10778" max="10778" width="14.7109375" customWidth="1"/>
    <col min="10780" max="10780" width="11.42578125" customWidth="1"/>
    <col min="10781" max="10781" width="7.42578125" customWidth="1"/>
    <col min="10782" max="10782" width="7.28515625" customWidth="1"/>
    <col min="10783" max="10783" width="12.7109375" customWidth="1"/>
    <col min="10784" max="10785" width="10.7109375" customWidth="1"/>
    <col min="10786" max="10786" width="13.7109375" customWidth="1"/>
    <col min="10787" max="10787" width="12.28515625" customWidth="1"/>
    <col min="10788" max="10788" width="13.5703125" customWidth="1"/>
    <col min="10789" max="10804" width="10.7109375" customWidth="1"/>
    <col min="10805" max="10808" width="5.5703125" bestFit="1" customWidth="1"/>
    <col min="10809" max="10812" width="7.85546875" bestFit="1" customWidth="1"/>
    <col min="10813" max="10813" width="7.85546875" customWidth="1"/>
    <col min="10814" max="10814" width="11" customWidth="1"/>
    <col min="10815" max="10815" width="10.85546875" customWidth="1"/>
    <col min="10816" max="10817" width="2" bestFit="1" customWidth="1"/>
    <col min="10818" max="10819" width="7.5703125" customWidth="1"/>
    <col min="10820" max="10820" width="6.85546875" customWidth="1"/>
    <col min="10821" max="10821" width="15.42578125" customWidth="1"/>
    <col min="10822" max="10822" width="18.7109375" customWidth="1"/>
    <col min="10823" max="10823" width="16.5703125" customWidth="1"/>
    <col min="10824" max="10824" width="15.42578125" customWidth="1"/>
    <col min="10825" max="10825" width="14.85546875" customWidth="1"/>
    <col min="10826" max="10826" width="2.140625" customWidth="1"/>
    <col min="11028" max="11028" width="8.140625" customWidth="1"/>
    <col min="11029" max="11029" width="15.7109375" customWidth="1"/>
    <col min="11030" max="11030" width="18.85546875" customWidth="1"/>
    <col min="11031" max="11031" width="16" customWidth="1"/>
    <col min="11032" max="11032" width="14.7109375" customWidth="1"/>
    <col min="11033" max="11033" width="16.7109375" customWidth="1"/>
    <col min="11034" max="11034" width="14.7109375" customWidth="1"/>
    <col min="11036" max="11036" width="11.42578125" customWidth="1"/>
    <col min="11037" max="11037" width="7.42578125" customWidth="1"/>
    <col min="11038" max="11038" width="7.28515625" customWidth="1"/>
    <col min="11039" max="11039" width="12.7109375" customWidth="1"/>
    <col min="11040" max="11041" width="10.7109375" customWidth="1"/>
    <col min="11042" max="11042" width="13.7109375" customWidth="1"/>
    <col min="11043" max="11043" width="12.28515625" customWidth="1"/>
    <col min="11044" max="11044" width="13.5703125" customWidth="1"/>
    <col min="11045" max="11060" width="10.7109375" customWidth="1"/>
    <col min="11061" max="11064" width="5.5703125" bestFit="1" customWidth="1"/>
    <col min="11065" max="11068" width="7.85546875" bestFit="1" customWidth="1"/>
    <col min="11069" max="11069" width="7.85546875" customWidth="1"/>
    <col min="11070" max="11070" width="11" customWidth="1"/>
    <col min="11071" max="11071" width="10.85546875" customWidth="1"/>
    <col min="11072" max="11073" width="2" bestFit="1" customWidth="1"/>
    <col min="11074" max="11075" width="7.5703125" customWidth="1"/>
    <col min="11076" max="11076" width="6.85546875" customWidth="1"/>
    <col min="11077" max="11077" width="15.42578125" customWidth="1"/>
    <col min="11078" max="11078" width="18.7109375" customWidth="1"/>
    <col min="11079" max="11079" width="16.5703125" customWidth="1"/>
    <col min="11080" max="11080" width="15.42578125" customWidth="1"/>
    <col min="11081" max="11081" width="14.85546875" customWidth="1"/>
    <col min="11082" max="11082" width="2.140625" customWidth="1"/>
    <col min="11284" max="11284" width="8.140625" customWidth="1"/>
    <col min="11285" max="11285" width="15.7109375" customWidth="1"/>
    <col min="11286" max="11286" width="18.85546875" customWidth="1"/>
    <col min="11287" max="11287" width="16" customWidth="1"/>
    <col min="11288" max="11288" width="14.7109375" customWidth="1"/>
    <col min="11289" max="11289" width="16.7109375" customWidth="1"/>
    <col min="11290" max="11290" width="14.7109375" customWidth="1"/>
    <col min="11292" max="11292" width="11.42578125" customWidth="1"/>
    <col min="11293" max="11293" width="7.42578125" customWidth="1"/>
    <col min="11294" max="11294" width="7.28515625" customWidth="1"/>
    <col min="11295" max="11295" width="12.7109375" customWidth="1"/>
    <col min="11296" max="11297" width="10.7109375" customWidth="1"/>
    <col min="11298" max="11298" width="13.7109375" customWidth="1"/>
    <col min="11299" max="11299" width="12.28515625" customWidth="1"/>
    <col min="11300" max="11300" width="13.5703125" customWidth="1"/>
    <col min="11301" max="11316" width="10.7109375" customWidth="1"/>
    <col min="11317" max="11320" width="5.5703125" bestFit="1" customWidth="1"/>
    <col min="11321" max="11324" width="7.85546875" bestFit="1" customWidth="1"/>
    <col min="11325" max="11325" width="7.85546875" customWidth="1"/>
    <col min="11326" max="11326" width="11" customWidth="1"/>
    <col min="11327" max="11327" width="10.85546875" customWidth="1"/>
    <col min="11328" max="11329" width="2" bestFit="1" customWidth="1"/>
    <col min="11330" max="11331" width="7.5703125" customWidth="1"/>
    <col min="11332" max="11332" width="6.85546875" customWidth="1"/>
    <col min="11333" max="11333" width="15.42578125" customWidth="1"/>
    <col min="11334" max="11334" width="18.7109375" customWidth="1"/>
    <col min="11335" max="11335" width="16.5703125" customWidth="1"/>
    <col min="11336" max="11336" width="15.42578125" customWidth="1"/>
    <col min="11337" max="11337" width="14.85546875" customWidth="1"/>
    <col min="11338" max="11338" width="2.140625" customWidth="1"/>
    <col min="11540" max="11540" width="8.140625" customWidth="1"/>
    <col min="11541" max="11541" width="15.7109375" customWidth="1"/>
    <col min="11542" max="11542" width="18.85546875" customWidth="1"/>
    <col min="11543" max="11543" width="16" customWidth="1"/>
    <col min="11544" max="11544" width="14.7109375" customWidth="1"/>
    <col min="11545" max="11545" width="16.7109375" customWidth="1"/>
    <col min="11546" max="11546" width="14.7109375" customWidth="1"/>
    <col min="11548" max="11548" width="11.42578125" customWidth="1"/>
    <col min="11549" max="11549" width="7.42578125" customWidth="1"/>
    <col min="11550" max="11550" width="7.28515625" customWidth="1"/>
    <col min="11551" max="11551" width="12.7109375" customWidth="1"/>
    <col min="11552" max="11553" width="10.7109375" customWidth="1"/>
    <col min="11554" max="11554" width="13.7109375" customWidth="1"/>
    <col min="11555" max="11555" width="12.28515625" customWidth="1"/>
    <col min="11556" max="11556" width="13.5703125" customWidth="1"/>
    <col min="11557" max="11572" width="10.7109375" customWidth="1"/>
    <col min="11573" max="11576" width="5.5703125" bestFit="1" customWidth="1"/>
    <col min="11577" max="11580" width="7.85546875" bestFit="1" customWidth="1"/>
    <col min="11581" max="11581" width="7.85546875" customWidth="1"/>
    <col min="11582" max="11582" width="11" customWidth="1"/>
    <col min="11583" max="11583" width="10.85546875" customWidth="1"/>
    <col min="11584" max="11585" width="2" bestFit="1" customWidth="1"/>
    <col min="11586" max="11587" width="7.5703125" customWidth="1"/>
    <col min="11588" max="11588" width="6.85546875" customWidth="1"/>
    <col min="11589" max="11589" width="15.42578125" customWidth="1"/>
    <col min="11590" max="11590" width="18.7109375" customWidth="1"/>
    <col min="11591" max="11591" width="16.5703125" customWidth="1"/>
    <col min="11592" max="11592" width="15.42578125" customWidth="1"/>
    <col min="11593" max="11593" width="14.85546875" customWidth="1"/>
    <col min="11594" max="11594" width="2.140625" customWidth="1"/>
    <col min="11796" max="11796" width="8.140625" customWidth="1"/>
    <col min="11797" max="11797" width="15.7109375" customWidth="1"/>
    <col min="11798" max="11798" width="18.85546875" customWidth="1"/>
    <col min="11799" max="11799" width="16" customWidth="1"/>
    <col min="11800" max="11800" width="14.7109375" customWidth="1"/>
    <col min="11801" max="11801" width="16.7109375" customWidth="1"/>
    <col min="11802" max="11802" width="14.7109375" customWidth="1"/>
    <col min="11804" max="11804" width="11.42578125" customWidth="1"/>
    <col min="11805" max="11805" width="7.42578125" customWidth="1"/>
    <col min="11806" max="11806" width="7.28515625" customWidth="1"/>
    <col min="11807" max="11807" width="12.7109375" customWidth="1"/>
    <col min="11808" max="11809" width="10.7109375" customWidth="1"/>
    <col min="11810" max="11810" width="13.7109375" customWidth="1"/>
    <col min="11811" max="11811" width="12.28515625" customWidth="1"/>
    <col min="11812" max="11812" width="13.5703125" customWidth="1"/>
    <col min="11813" max="11828" width="10.7109375" customWidth="1"/>
    <col min="11829" max="11832" width="5.5703125" bestFit="1" customWidth="1"/>
    <col min="11833" max="11836" width="7.85546875" bestFit="1" customWidth="1"/>
    <col min="11837" max="11837" width="7.85546875" customWidth="1"/>
    <col min="11838" max="11838" width="11" customWidth="1"/>
    <col min="11839" max="11839" width="10.85546875" customWidth="1"/>
    <col min="11840" max="11841" width="2" bestFit="1" customWidth="1"/>
    <col min="11842" max="11843" width="7.5703125" customWidth="1"/>
    <col min="11844" max="11844" width="6.85546875" customWidth="1"/>
    <col min="11845" max="11845" width="15.42578125" customWidth="1"/>
    <col min="11846" max="11846" width="18.7109375" customWidth="1"/>
    <col min="11847" max="11847" width="16.5703125" customWidth="1"/>
    <col min="11848" max="11848" width="15.42578125" customWidth="1"/>
    <col min="11849" max="11849" width="14.85546875" customWidth="1"/>
    <col min="11850" max="11850" width="2.140625" customWidth="1"/>
    <col min="12052" max="12052" width="8.140625" customWidth="1"/>
    <col min="12053" max="12053" width="15.7109375" customWidth="1"/>
    <col min="12054" max="12054" width="18.85546875" customWidth="1"/>
    <col min="12055" max="12055" width="16" customWidth="1"/>
    <col min="12056" max="12056" width="14.7109375" customWidth="1"/>
    <col min="12057" max="12057" width="16.7109375" customWidth="1"/>
    <col min="12058" max="12058" width="14.7109375" customWidth="1"/>
    <col min="12060" max="12060" width="11.42578125" customWidth="1"/>
    <col min="12061" max="12061" width="7.42578125" customWidth="1"/>
    <col min="12062" max="12062" width="7.28515625" customWidth="1"/>
    <col min="12063" max="12063" width="12.7109375" customWidth="1"/>
    <col min="12064" max="12065" width="10.7109375" customWidth="1"/>
    <col min="12066" max="12066" width="13.7109375" customWidth="1"/>
    <col min="12067" max="12067" width="12.28515625" customWidth="1"/>
    <col min="12068" max="12068" width="13.5703125" customWidth="1"/>
    <col min="12069" max="12084" width="10.7109375" customWidth="1"/>
    <col min="12085" max="12088" width="5.5703125" bestFit="1" customWidth="1"/>
    <col min="12089" max="12092" width="7.85546875" bestFit="1" customWidth="1"/>
    <col min="12093" max="12093" width="7.85546875" customWidth="1"/>
    <col min="12094" max="12094" width="11" customWidth="1"/>
    <col min="12095" max="12095" width="10.85546875" customWidth="1"/>
    <col min="12096" max="12097" width="2" bestFit="1" customWidth="1"/>
    <col min="12098" max="12099" width="7.5703125" customWidth="1"/>
    <col min="12100" max="12100" width="6.85546875" customWidth="1"/>
    <col min="12101" max="12101" width="15.42578125" customWidth="1"/>
    <col min="12102" max="12102" width="18.7109375" customWidth="1"/>
    <col min="12103" max="12103" width="16.5703125" customWidth="1"/>
    <col min="12104" max="12104" width="15.42578125" customWidth="1"/>
    <col min="12105" max="12105" width="14.85546875" customWidth="1"/>
    <col min="12106" max="12106" width="2.140625" customWidth="1"/>
    <col min="12308" max="12308" width="8.140625" customWidth="1"/>
    <col min="12309" max="12309" width="15.7109375" customWidth="1"/>
    <col min="12310" max="12310" width="18.85546875" customWidth="1"/>
    <col min="12311" max="12311" width="16" customWidth="1"/>
    <col min="12312" max="12312" width="14.7109375" customWidth="1"/>
    <col min="12313" max="12313" width="16.7109375" customWidth="1"/>
    <col min="12314" max="12314" width="14.7109375" customWidth="1"/>
    <col min="12316" max="12316" width="11.42578125" customWidth="1"/>
    <col min="12317" max="12317" width="7.42578125" customWidth="1"/>
    <col min="12318" max="12318" width="7.28515625" customWidth="1"/>
    <col min="12319" max="12319" width="12.7109375" customWidth="1"/>
    <col min="12320" max="12321" width="10.7109375" customWidth="1"/>
    <col min="12322" max="12322" width="13.7109375" customWidth="1"/>
    <col min="12323" max="12323" width="12.28515625" customWidth="1"/>
    <col min="12324" max="12324" width="13.5703125" customWidth="1"/>
    <col min="12325" max="12340" width="10.7109375" customWidth="1"/>
    <col min="12341" max="12344" width="5.5703125" bestFit="1" customWidth="1"/>
    <col min="12345" max="12348" width="7.85546875" bestFit="1" customWidth="1"/>
    <col min="12349" max="12349" width="7.85546875" customWidth="1"/>
    <col min="12350" max="12350" width="11" customWidth="1"/>
    <col min="12351" max="12351" width="10.85546875" customWidth="1"/>
    <col min="12352" max="12353" width="2" bestFit="1" customWidth="1"/>
    <col min="12354" max="12355" width="7.5703125" customWidth="1"/>
    <col min="12356" max="12356" width="6.85546875" customWidth="1"/>
    <col min="12357" max="12357" width="15.42578125" customWidth="1"/>
    <col min="12358" max="12358" width="18.7109375" customWidth="1"/>
    <col min="12359" max="12359" width="16.5703125" customWidth="1"/>
    <col min="12360" max="12360" width="15.42578125" customWidth="1"/>
    <col min="12361" max="12361" width="14.85546875" customWidth="1"/>
    <col min="12362" max="12362" width="2.140625" customWidth="1"/>
    <col min="12564" max="12564" width="8.140625" customWidth="1"/>
    <col min="12565" max="12565" width="15.7109375" customWidth="1"/>
    <col min="12566" max="12566" width="18.85546875" customWidth="1"/>
    <col min="12567" max="12567" width="16" customWidth="1"/>
    <col min="12568" max="12568" width="14.7109375" customWidth="1"/>
    <col min="12569" max="12569" width="16.7109375" customWidth="1"/>
    <col min="12570" max="12570" width="14.7109375" customWidth="1"/>
    <col min="12572" max="12572" width="11.42578125" customWidth="1"/>
    <col min="12573" max="12573" width="7.42578125" customWidth="1"/>
    <col min="12574" max="12574" width="7.28515625" customWidth="1"/>
    <col min="12575" max="12575" width="12.7109375" customWidth="1"/>
    <col min="12576" max="12577" width="10.7109375" customWidth="1"/>
    <col min="12578" max="12578" width="13.7109375" customWidth="1"/>
    <col min="12579" max="12579" width="12.28515625" customWidth="1"/>
    <col min="12580" max="12580" width="13.5703125" customWidth="1"/>
    <col min="12581" max="12596" width="10.7109375" customWidth="1"/>
    <col min="12597" max="12600" width="5.5703125" bestFit="1" customWidth="1"/>
    <col min="12601" max="12604" width="7.85546875" bestFit="1" customWidth="1"/>
    <col min="12605" max="12605" width="7.85546875" customWidth="1"/>
    <col min="12606" max="12606" width="11" customWidth="1"/>
    <col min="12607" max="12607" width="10.85546875" customWidth="1"/>
    <col min="12608" max="12609" width="2" bestFit="1" customWidth="1"/>
    <col min="12610" max="12611" width="7.5703125" customWidth="1"/>
    <col min="12612" max="12612" width="6.85546875" customWidth="1"/>
    <col min="12613" max="12613" width="15.42578125" customWidth="1"/>
    <col min="12614" max="12614" width="18.7109375" customWidth="1"/>
    <col min="12615" max="12615" width="16.5703125" customWidth="1"/>
    <col min="12616" max="12616" width="15.42578125" customWidth="1"/>
    <col min="12617" max="12617" width="14.85546875" customWidth="1"/>
    <col min="12618" max="12618" width="2.140625" customWidth="1"/>
    <col min="12820" max="12820" width="8.140625" customWidth="1"/>
    <col min="12821" max="12821" width="15.7109375" customWidth="1"/>
    <col min="12822" max="12822" width="18.85546875" customWidth="1"/>
    <col min="12823" max="12823" width="16" customWidth="1"/>
    <col min="12824" max="12824" width="14.7109375" customWidth="1"/>
    <col min="12825" max="12825" width="16.7109375" customWidth="1"/>
    <col min="12826" max="12826" width="14.7109375" customWidth="1"/>
    <col min="12828" max="12828" width="11.42578125" customWidth="1"/>
    <col min="12829" max="12829" width="7.42578125" customWidth="1"/>
    <col min="12830" max="12830" width="7.28515625" customWidth="1"/>
    <col min="12831" max="12831" width="12.7109375" customWidth="1"/>
    <col min="12832" max="12833" width="10.7109375" customWidth="1"/>
    <col min="12834" max="12834" width="13.7109375" customWidth="1"/>
    <col min="12835" max="12835" width="12.28515625" customWidth="1"/>
    <col min="12836" max="12836" width="13.5703125" customWidth="1"/>
    <col min="12837" max="12852" width="10.7109375" customWidth="1"/>
    <col min="12853" max="12856" width="5.5703125" bestFit="1" customWidth="1"/>
    <col min="12857" max="12860" width="7.85546875" bestFit="1" customWidth="1"/>
    <col min="12861" max="12861" width="7.85546875" customWidth="1"/>
    <col min="12862" max="12862" width="11" customWidth="1"/>
    <col min="12863" max="12863" width="10.85546875" customWidth="1"/>
    <col min="12864" max="12865" width="2" bestFit="1" customWidth="1"/>
    <col min="12866" max="12867" width="7.5703125" customWidth="1"/>
    <col min="12868" max="12868" width="6.85546875" customWidth="1"/>
    <col min="12869" max="12869" width="15.42578125" customWidth="1"/>
    <col min="12870" max="12870" width="18.7109375" customWidth="1"/>
    <col min="12871" max="12871" width="16.5703125" customWidth="1"/>
    <col min="12872" max="12872" width="15.42578125" customWidth="1"/>
    <col min="12873" max="12873" width="14.85546875" customWidth="1"/>
    <col min="12874" max="12874" width="2.140625" customWidth="1"/>
    <col min="13076" max="13076" width="8.140625" customWidth="1"/>
    <col min="13077" max="13077" width="15.7109375" customWidth="1"/>
    <col min="13078" max="13078" width="18.85546875" customWidth="1"/>
    <col min="13079" max="13079" width="16" customWidth="1"/>
    <col min="13080" max="13080" width="14.7109375" customWidth="1"/>
    <col min="13081" max="13081" width="16.7109375" customWidth="1"/>
    <col min="13082" max="13082" width="14.7109375" customWidth="1"/>
    <col min="13084" max="13084" width="11.42578125" customWidth="1"/>
    <col min="13085" max="13085" width="7.42578125" customWidth="1"/>
    <col min="13086" max="13086" width="7.28515625" customWidth="1"/>
    <col min="13087" max="13087" width="12.7109375" customWidth="1"/>
    <col min="13088" max="13089" width="10.7109375" customWidth="1"/>
    <col min="13090" max="13090" width="13.7109375" customWidth="1"/>
    <col min="13091" max="13091" width="12.28515625" customWidth="1"/>
    <col min="13092" max="13092" width="13.5703125" customWidth="1"/>
    <col min="13093" max="13108" width="10.7109375" customWidth="1"/>
    <col min="13109" max="13112" width="5.5703125" bestFit="1" customWidth="1"/>
    <col min="13113" max="13116" width="7.85546875" bestFit="1" customWidth="1"/>
    <col min="13117" max="13117" width="7.85546875" customWidth="1"/>
    <col min="13118" max="13118" width="11" customWidth="1"/>
    <col min="13119" max="13119" width="10.85546875" customWidth="1"/>
    <col min="13120" max="13121" width="2" bestFit="1" customWidth="1"/>
    <col min="13122" max="13123" width="7.5703125" customWidth="1"/>
    <col min="13124" max="13124" width="6.85546875" customWidth="1"/>
    <col min="13125" max="13125" width="15.42578125" customWidth="1"/>
    <col min="13126" max="13126" width="18.7109375" customWidth="1"/>
    <col min="13127" max="13127" width="16.5703125" customWidth="1"/>
    <col min="13128" max="13128" width="15.42578125" customWidth="1"/>
    <col min="13129" max="13129" width="14.85546875" customWidth="1"/>
    <col min="13130" max="13130" width="2.140625" customWidth="1"/>
    <col min="13332" max="13332" width="8.140625" customWidth="1"/>
    <col min="13333" max="13333" width="15.7109375" customWidth="1"/>
    <col min="13334" max="13334" width="18.85546875" customWidth="1"/>
    <col min="13335" max="13335" width="16" customWidth="1"/>
    <col min="13336" max="13336" width="14.7109375" customWidth="1"/>
    <col min="13337" max="13337" width="16.7109375" customWidth="1"/>
    <col min="13338" max="13338" width="14.7109375" customWidth="1"/>
    <col min="13340" max="13340" width="11.42578125" customWidth="1"/>
    <col min="13341" max="13341" width="7.42578125" customWidth="1"/>
    <col min="13342" max="13342" width="7.28515625" customWidth="1"/>
    <col min="13343" max="13343" width="12.7109375" customWidth="1"/>
    <col min="13344" max="13345" width="10.7109375" customWidth="1"/>
    <col min="13346" max="13346" width="13.7109375" customWidth="1"/>
    <col min="13347" max="13347" width="12.28515625" customWidth="1"/>
    <col min="13348" max="13348" width="13.5703125" customWidth="1"/>
    <col min="13349" max="13364" width="10.7109375" customWidth="1"/>
    <col min="13365" max="13368" width="5.5703125" bestFit="1" customWidth="1"/>
    <col min="13369" max="13372" width="7.85546875" bestFit="1" customWidth="1"/>
    <col min="13373" max="13373" width="7.85546875" customWidth="1"/>
    <col min="13374" max="13374" width="11" customWidth="1"/>
    <col min="13375" max="13375" width="10.85546875" customWidth="1"/>
    <col min="13376" max="13377" width="2" bestFit="1" customWidth="1"/>
    <col min="13378" max="13379" width="7.5703125" customWidth="1"/>
    <col min="13380" max="13380" width="6.85546875" customWidth="1"/>
    <col min="13381" max="13381" width="15.42578125" customWidth="1"/>
    <col min="13382" max="13382" width="18.7109375" customWidth="1"/>
    <col min="13383" max="13383" width="16.5703125" customWidth="1"/>
    <col min="13384" max="13384" width="15.42578125" customWidth="1"/>
    <col min="13385" max="13385" width="14.85546875" customWidth="1"/>
    <col min="13386" max="13386" width="2.140625" customWidth="1"/>
    <col min="13588" max="13588" width="8.140625" customWidth="1"/>
    <col min="13589" max="13589" width="15.7109375" customWidth="1"/>
    <col min="13590" max="13590" width="18.85546875" customWidth="1"/>
    <col min="13591" max="13591" width="16" customWidth="1"/>
    <col min="13592" max="13592" width="14.7109375" customWidth="1"/>
    <col min="13593" max="13593" width="16.7109375" customWidth="1"/>
    <col min="13594" max="13594" width="14.7109375" customWidth="1"/>
    <col min="13596" max="13596" width="11.42578125" customWidth="1"/>
    <col min="13597" max="13597" width="7.42578125" customWidth="1"/>
    <col min="13598" max="13598" width="7.28515625" customWidth="1"/>
    <col min="13599" max="13599" width="12.7109375" customWidth="1"/>
    <col min="13600" max="13601" width="10.7109375" customWidth="1"/>
    <col min="13602" max="13602" width="13.7109375" customWidth="1"/>
    <col min="13603" max="13603" width="12.28515625" customWidth="1"/>
    <col min="13604" max="13604" width="13.5703125" customWidth="1"/>
    <col min="13605" max="13620" width="10.7109375" customWidth="1"/>
    <col min="13621" max="13624" width="5.5703125" bestFit="1" customWidth="1"/>
    <col min="13625" max="13628" width="7.85546875" bestFit="1" customWidth="1"/>
    <col min="13629" max="13629" width="7.85546875" customWidth="1"/>
    <col min="13630" max="13630" width="11" customWidth="1"/>
    <col min="13631" max="13631" width="10.85546875" customWidth="1"/>
    <col min="13632" max="13633" width="2" bestFit="1" customWidth="1"/>
    <col min="13634" max="13635" width="7.5703125" customWidth="1"/>
    <col min="13636" max="13636" width="6.85546875" customWidth="1"/>
    <col min="13637" max="13637" width="15.42578125" customWidth="1"/>
    <col min="13638" max="13638" width="18.7109375" customWidth="1"/>
    <col min="13639" max="13639" width="16.5703125" customWidth="1"/>
    <col min="13640" max="13640" width="15.42578125" customWidth="1"/>
    <col min="13641" max="13641" width="14.85546875" customWidth="1"/>
    <col min="13642" max="13642" width="2.140625" customWidth="1"/>
    <col min="13844" max="13844" width="8.140625" customWidth="1"/>
    <col min="13845" max="13845" width="15.7109375" customWidth="1"/>
    <col min="13846" max="13846" width="18.85546875" customWidth="1"/>
    <col min="13847" max="13847" width="16" customWidth="1"/>
    <col min="13848" max="13848" width="14.7109375" customWidth="1"/>
    <col min="13849" max="13849" width="16.7109375" customWidth="1"/>
    <col min="13850" max="13850" width="14.7109375" customWidth="1"/>
    <col min="13852" max="13852" width="11.42578125" customWidth="1"/>
    <col min="13853" max="13853" width="7.42578125" customWidth="1"/>
    <col min="13854" max="13854" width="7.28515625" customWidth="1"/>
    <col min="13855" max="13855" width="12.7109375" customWidth="1"/>
    <col min="13856" max="13857" width="10.7109375" customWidth="1"/>
    <col min="13858" max="13858" width="13.7109375" customWidth="1"/>
    <col min="13859" max="13859" width="12.28515625" customWidth="1"/>
    <col min="13860" max="13860" width="13.5703125" customWidth="1"/>
    <col min="13861" max="13876" width="10.7109375" customWidth="1"/>
    <col min="13877" max="13880" width="5.5703125" bestFit="1" customWidth="1"/>
    <col min="13881" max="13884" width="7.85546875" bestFit="1" customWidth="1"/>
    <col min="13885" max="13885" width="7.85546875" customWidth="1"/>
    <col min="13886" max="13886" width="11" customWidth="1"/>
    <col min="13887" max="13887" width="10.85546875" customWidth="1"/>
    <col min="13888" max="13889" width="2" bestFit="1" customWidth="1"/>
    <col min="13890" max="13891" width="7.5703125" customWidth="1"/>
    <col min="13892" max="13892" width="6.85546875" customWidth="1"/>
    <col min="13893" max="13893" width="15.42578125" customWidth="1"/>
    <col min="13894" max="13894" width="18.7109375" customWidth="1"/>
    <col min="13895" max="13895" width="16.5703125" customWidth="1"/>
    <col min="13896" max="13896" width="15.42578125" customWidth="1"/>
    <col min="13897" max="13897" width="14.85546875" customWidth="1"/>
    <col min="13898" max="13898" width="2.140625" customWidth="1"/>
    <col min="14100" max="14100" width="8.140625" customWidth="1"/>
    <col min="14101" max="14101" width="15.7109375" customWidth="1"/>
    <col min="14102" max="14102" width="18.85546875" customWidth="1"/>
    <col min="14103" max="14103" width="16" customWidth="1"/>
    <col min="14104" max="14104" width="14.7109375" customWidth="1"/>
    <col min="14105" max="14105" width="16.7109375" customWidth="1"/>
    <col min="14106" max="14106" width="14.7109375" customWidth="1"/>
    <col min="14108" max="14108" width="11.42578125" customWidth="1"/>
    <col min="14109" max="14109" width="7.42578125" customWidth="1"/>
    <col min="14110" max="14110" width="7.28515625" customWidth="1"/>
    <col min="14111" max="14111" width="12.7109375" customWidth="1"/>
    <col min="14112" max="14113" width="10.7109375" customWidth="1"/>
    <col min="14114" max="14114" width="13.7109375" customWidth="1"/>
    <col min="14115" max="14115" width="12.28515625" customWidth="1"/>
    <col min="14116" max="14116" width="13.5703125" customWidth="1"/>
    <col min="14117" max="14132" width="10.7109375" customWidth="1"/>
    <col min="14133" max="14136" width="5.5703125" bestFit="1" customWidth="1"/>
    <col min="14137" max="14140" width="7.85546875" bestFit="1" customWidth="1"/>
    <col min="14141" max="14141" width="7.85546875" customWidth="1"/>
    <col min="14142" max="14142" width="11" customWidth="1"/>
    <col min="14143" max="14143" width="10.85546875" customWidth="1"/>
    <col min="14144" max="14145" width="2" bestFit="1" customWidth="1"/>
    <col min="14146" max="14147" width="7.5703125" customWidth="1"/>
    <col min="14148" max="14148" width="6.85546875" customWidth="1"/>
    <col min="14149" max="14149" width="15.42578125" customWidth="1"/>
    <col min="14150" max="14150" width="18.7109375" customWidth="1"/>
    <col min="14151" max="14151" width="16.5703125" customWidth="1"/>
    <col min="14152" max="14152" width="15.42578125" customWidth="1"/>
    <col min="14153" max="14153" width="14.85546875" customWidth="1"/>
    <col min="14154" max="14154" width="2.140625" customWidth="1"/>
    <col min="14356" max="14356" width="8.140625" customWidth="1"/>
    <col min="14357" max="14357" width="15.7109375" customWidth="1"/>
    <col min="14358" max="14358" width="18.85546875" customWidth="1"/>
    <col min="14359" max="14359" width="16" customWidth="1"/>
    <col min="14360" max="14360" width="14.7109375" customWidth="1"/>
    <col min="14361" max="14361" width="16.7109375" customWidth="1"/>
    <col min="14362" max="14362" width="14.7109375" customWidth="1"/>
    <col min="14364" max="14364" width="11.42578125" customWidth="1"/>
    <col min="14365" max="14365" width="7.42578125" customWidth="1"/>
    <col min="14366" max="14366" width="7.28515625" customWidth="1"/>
    <col min="14367" max="14367" width="12.7109375" customWidth="1"/>
    <col min="14368" max="14369" width="10.7109375" customWidth="1"/>
    <col min="14370" max="14370" width="13.7109375" customWidth="1"/>
    <col min="14371" max="14371" width="12.28515625" customWidth="1"/>
    <col min="14372" max="14372" width="13.5703125" customWidth="1"/>
    <col min="14373" max="14388" width="10.7109375" customWidth="1"/>
    <col min="14389" max="14392" width="5.5703125" bestFit="1" customWidth="1"/>
    <col min="14393" max="14396" width="7.85546875" bestFit="1" customWidth="1"/>
    <col min="14397" max="14397" width="7.85546875" customWidth="1"/>
    <col min="14398" max="14398" width="11" customWidth="1"/>
    <col min="14399" max="14399" width="10.85546875" customWidth="1"/>
    <col min="14400" max="14401" width="2" bestFit="1" customWidth="1"/>
    <col min="14402" max="14403" width="7.5703125" customWidth="1"/>
    <col min="14404" max="14404" width="6.85546875" customWidth="1"/>
    <col min="14405" max="14405" width="15.42578125" customWidth="1"/>
    <col min="14406" max="14406" width="18.7109375" customWidth="1"/>
    <col min="14407" max="14407" width="16.5703125" customWidth="1"/>
    <col min="14408" max="14408" width="15.42578125" customWidth="1"/>
    <col min="14409" max="14409" width="14.85546875" customWidth="1"/>
    <col min="14410" max="14410" width="2.140625" customWidth="1"/>
    <col min="14612" max="14612" width="8.140625" customWidth="1"/>
    <col min="14613" max="14613" width="15.7109375" customWidth="1"/>
    <col min="14614" max="14614" width="18.85546875" customWidth="1"/>
    <col min="14615" max="14615" width="16" customWidth="1"/>
    <col min="14616" max="14616" width="14.7109375" customWidth="1"/>
    <col min="14617" max="14617" width="16.7109375" customWidth="1"/>
    <col min="14618" max="14618" width="14.7109375" customWidth="1"/>
    <col min="14620" max="14620" width="11.42578125" customWidth="1"/>
    <col min="14621" max="14621" width="7.42578125" customWidth="1"/>
    <col min="14622" max="14622" width="7.28515625" customWidth="1"/>
    <col min="14623" max="14623" width="12.7109375" customWidth="1"/>
    <col min="14624" max="14625" width="10.7109375" customWidth="1"/>
    <col min="14626" max="14626" width="13.7109375" customWidth="1"/>
    <col min="14627" max="14627" width="12.28515625" customWidth="1"/>
    <col min="14628" max="14628" width="13.5703125" customWidth="1"/>
    <col min="14629" max="14644" width="10.7109375" customWidth="1"/>
    <col min="14645" max="14648" width="5.5703125" bestFit="1" customWidth="1"/>
    <col min="14649" max="14652" width="7.85546875" bestFit="1" customWidth="1"/>
    <col min="14653" max="14653" width="7.85546875" customWidth="1"/>
    <col min="14654" max="14654" width="11" customWidth="1"/>
    <col min="14655" max="14655" width="10.85546875" customWidth="1"/>
    <col min="14656" max="14657" width="2" bestFit="1" customWidth="1"/>
    <col min="14658" max="14659" width="7.5703125" customWidth="1"/>
    <col min="14660" max="14660" width="6.85546875" customWidth="1"/>
    <col min="14661" max="14661" width="15.42578125" customWidth="1"/>
    <col min="14662" max="14662" width="18.7109375" customWidth="1"/>
    <col min="14663" max="14663" width="16.5703125" customWidth="1"/>
    <col min="14664" max="14664" width="15.42578125" customWidth="1"/>
    <col min="14665" max="14665" width="14.85546875" customWidth="1"/>
    <col min="14666" max="14666" width="2.140625" customWidth="1"/>
    <col min="14868" max="14868" width="8.140625" customWidth="1"/>
    <col min="14869" max="14869" width="15.7109375" customWidth="1"/>
    <col min="14870" max="14870" width="18.85546875" customWidth="1"/>
    <col min="14871" max="14871" width="16" customWidth="1"/>
    <col min="14872" max="14872" width="14.7109375" customWidth="1"/>
    <col min="14873" max="14873" width="16.7109375" customWidth="1"/>
    <col min="14874" max="14874" width="14.7109375" customWidth="1"/>
    <col min="14876" max="14876" width="11.42578125" customWidth="1"/>
    <col min="14877" max="14877" width="7.42578125" customWidth="1"/>
    <col min="14878" max="14878" width="7.28515625" customWidth="1"/>
    <col min="14879" max="14879" width="12.7109375" customWidth="1"/>
    <col min="14880" max="14881" width="10.7109375" customWidth="1"/>
    <col min="14882" max="14882" width="13.7109375" customWidth="1"/>
    <col min="14883" max="14883" width="12.28515625" customWidth="1"/>
    <col min="14884" max="14884" width="13.5703125" customWidth="1"/>
    <col min="14885" max="14900" width="10.7109375" customWidth="1"/>
    <col min="14901" max="14904" width="5.5703125" bestFit="1" customWidth="1"/>
    <col min="14905" max="14908" width="7.85546875" bestFit="1" customWidth="1"/>
    <col min="14909" max="14909" width="7.85546875" customWidth="1"/>
    <col min="14910" max="14910" width="11" customWidth="1"/>
    <col min="14911" max="14911" width="10.85546875" customWidth="1"/>
    <col min="14912" max="14913" width="2" bestFit="1" customWidth="1"/>
    <col min="14914" max="14915" width="7.5703125" customWidth="1"/>
    <col min="14916" max="14916" width="6.85546875" customWidth="1"/>
    <col min="14917" max="14917" width="15.42578125" customWidth="1"/>
    <col min="14918" max="14918" width="18.7109375" customWidth="1"/>
    <col min="14919" max="14919" width="16.5703125" customWidth="1"/>
    <col min="14920" max="14920" width="15.42578125" customWidth="1"/>
    <col min="14921" max="14921" width="14.85546875" customWidth="1"/>
    <col min="14922" max="14922" width="2.140625" customWidth="1"/>
    <col min="15124" max="15124" width="8.140625" customWidth="1"/>
    <col min="15125" max="15125" width="15.7109375" customWidth="1"/>
    <col min="15126" max="15126" width="18.85546875" customWidth="1"/>
    <col min="15127" max="15127" width="16" customWidth="1"/>
    <col min="15128" max="15128" width="14.7109375" customWidth="1"/>
    <col min="15129" max="15129" width="16.7109375" customWidth="1"/>
    <col min="15130" max="15130" width="14.7109375" customWidth="1"/>
    <col min="15132" max="15132" width="11.42578125" customWidth="1"/>
    <col min="15133" max="15133" width="7.42578125" customWidth="1"/>
    <col min="15134" max="15134" width="7.28515625" customWidth="1"/>
    <col min="15135" max="15135" width="12.7109375" customWidth="1"/>
    <col min="15136" max="15137" width="10.7109375" customWidth="1"/>
    <col min="15138" max="15138" width="13.7109375" customWidth="1"/>
    <col min="15139" max="15139" width="12.28515625" customWidth="1"/>
    <col min="15140" max="15140" width="13.5703125" customWidth="1"/>
    <col min="15141" max="15156" width="10.7109375" customWidth="1"/>
    <col min="15157" max="15160" width="5.5703125" bestFit="1" customWidth="1"/>
    <col min="15161" max="15164" width="7.85546875" bestFit="1" customWidth="1"/>
    <col min="15165" max="15165" width="7.85546875" customWidth="1"/>
    <col min="15166" max="15166" width="11" customWidth="1"/>
    <col min="15167" max="15167" width="10.85546875" customWidth="1"/>
    <col min="15168" max="15169" width="2" bestFit="1" customWidth="1"/>
    <col min="15170" max="15171" width="7.5703125" customWidth="1"/>
    <col min="15172" max="15172" width="6.85546875" customWidth="1"/>
    <col min="15173" max="15173" width="15.42578125" customWidth="1"/>
    <col min="15174" max="15174" width="18.7109375" customWidth="1"/>
    <col min="15175" max="15175" width="16.5703125" customWidth="1"/>
    <col min="15176" max="15176" width="15.42578125" customWidth="1"/>
    <col min="15177" max="15177" width="14.85546875" customWidth="1"/>
    <col min="15178" max="15178" width="2.140625" customWidth="1"/>
    <col min="15380" max="15380" width="8.140625" customWidth="1"/>
    <col min="15381" max="15381" width="15.7109375" customWidth="1"/>
    <col min="15382" max="15382" width="18.85546875" customWidth="1"/>
    <col min="15383" max="15383" width="16" customWidth="1"/>
    <col min="15384" max="15384" width="14.7109375" customWidth="1"/>
    <col min="15385" max="15385" width="16.7109375" customWidth="1"/>
    <col min="15386" max="15386" width="14.7109375" customWidth="1"/>
    <col min="15388" max="15388" width="11.42578125" customWidth="1"/>
    <col min="15389" max="15389" width="7.42578125" customWidth="1"/>
    <col min="15390" max="15390" width="7.28515625" customWidth="1"/>
    <col min="15391" max="15391" width="12.7109375" customWidth="1"/>
    <col min="15392" max="15393" width="10.7109375" customWidth="1"/>
    <col min="15394" max="15394" width="13.7109375" customWidth="1"/>
    <col min="15395" max="15395" width="12.28515625" customWidth="1"/>
    <col min="15396" max="15396" width="13.5703125" customWidth="1"/>
    <col min="15397" max="15412" width="10.7109375" customWidth="1"/>
    <col min="15413" max="15416" width="5.5703125" bestFit="1" customWidth="1"/>
    <col min="15417" max="15420" width="7.85546875" bestFit="1" customWidth="1"/>
    <col min="15421" max="15421" width="7.85546875" customWidth="1"/>
    <col min="15422" max="15422" width="11" customWidth="1"/>
    <col min="15423" max="15423" width="10.85546875" customWidth="1"/>
    <col min="15424" max="15425" width="2" bestFit="1" customWidth="1"/>
    <col min="15426" max="15427" width="7.5703125" customWidth="1"/>
    <col min="15428" max="15428" width="6.85546875" customWidth="1"/>
    <col min="15429" max="15429" width="15.42578125" customWidth="1"/>
    <col min="15430" max="15430" width="18.7109375" customWidth="1"/>
    <col min="15431" max="15431" width="16.5703125" customWidth="1"/>
    <col min="15432" max="15432" width="15.42578125" customWidth="1"/>
    <col min="15433" max="15433" width="14.85546875" customWidth="1"/>
    <col min="15434" max="15434" width="2.140625" customWidth="1"/>
    <col min="15636" max="15636" width="8.140625" customWidth="1"/>
    <col min="15637" max="15637" width="15.7109375" customWidth="1"/>
    <col min="15638" max="15638" width="18.85546875" customWidth="1"/>
    <col min="15639" max="15639" width="16" customWidth="1"/>
    <col min="15640" max="15640" width="14.7109375" customWidth="1"/>
    <col min="15641" max="15641" width="16.7109375" customWidth="1"/>
    <col min="15642" max="15642" width="14.7109375" customWidth="1"/>
    <col min="15644" max="15644" width="11.42578125" customWidth="1"/>
    <col min="15645" max="15645" width="7.42578125" customWidth="1"/>
    <col min="15646" max="15646" width="7.28515625" customWidth="1"/>
    <col min="15647" max="15647" width="12.7109375" customWidth="1"/>
    <col min="15648" max="15649" width="10.7109375" customWidth="1"/>
    <col min="15650" max="15650" width="13.7109375" customWidth="1"/>
    <col min="15651" max="15651" width="12.28515625" customWidth="1"/>
    <col min="15652" max="15652" width="13.5703125" customWidth="1"/>
    <col min="15653" max="15668" width="10.7109375" customWidth="1"/>
    <col min="15669" max="15672" width="5.5703125" bestFit="1" customWidth="1"/>
    <col min="15673" max="15676" width="7.85546875" bestFit="1" customWidth="1"/>
    <col min="15677" max="15677" width="7.85546875" customWidth="1"/>
    <col min="15678" max="15678" width="11" customWidth="1"/>
    <col min="15679" max="15679" width="10.85546875" customWidth="1"/>
    <col min="15680" max="15681" width="2" bestFit="1" customWidth="1"/>
    <col min="15682" max="15683" width="7.5703125" customWidth="1"/>
    <col min="15684" max="15684" width="6.85546875" customWidth="1"/>
    <col min="15685" max="15685" width="15.42578125" customWidth="1"/>
    <col min="15686" max="15686" width="18.7109375" customWidth="1"/>
    <col min="15687" max="15687" width="16.5703125" customWidth="1"/>
    <col min="15688" max="15688" width="15.42578125" customWidth="1"/>
    <col min="15689" max="15689" width="14.85546875" customWidth="1"/>
    <col min="15690" max="15690" width="2.140625" customWidth="1"/>
    <col min="15892" max="15892" width="8.140625" customWidth="1"/>
    <col min="15893" max="15893" width="15.7109375" customWidth="1"/>
    <col min="15894" max="15894" width="18.85546875" customWidth="1"/>
    <col min="15895" max="15895" width="16" customWidth="1"/>
    <col min="15896" max="15896" width="14.7109375" customWidth="1"/>
    <col min="15897" max="15897" width="16.7109375" customWidth="1"/>
    <col min="15898" max="15898" width="14.7109375" customWidth="1"/>
    <col min="15900" max="15900" width="11.42578125" customWidth="1"/>
    <col min="15901" max="15901" width="7.42578125" customWidth="1"/>
    <col min="15902" max="15902" width="7.28515625" customWidth="1"/>
    <col min="15903" max="15903" width="12.7109375" customWidth="1"/>
    <col min="15904" max="15905" width="10.7109375" customWidth="1"/>
    <col min="15906" max="15906" width="13.7109375" customWidth="1"/>
    <col min="15907" max="15907" width="12.28515625" customWidth="1"/>
    <col min="15908" max="15908" width="13.5703125" customWidth="1"/>
    <col min="15909" max="15924" width="10.7109375" customWidth="1"/>
    <col min="15925" max="15928" width="5.5703125" bestFit="1" customWidth="1"/>
    <col min="15929" max="15932" width="7.85546875" bestFit="1" customWidth="1"/>
    <col min="15933" max="15933" width="7.85546875" customWidth="1"/>
    <col min="15934" max="15934" width="11" customWidth="1"/>
    <col min="15935" max="15935" width="10.85546875" customWidth="1"/>
    <col min="15936" max="15937" width="2" bestFit="1" customWidth="1"/>
    <col min="15938" max="15939" width="7.5703125" customWidth="1"/>
    <col min="15940" max="15940" width="6.85546875" customWidth="1"/>
    <col min="15941" max="15941" width="15.42578125" customWidth="1"/>
    <col min="15942" max="15942" width="18.7109375" customWidth="1"/>
    <col min="15943" max="15943" width="16.5703125" customWidth="1"/>
    <col min="15944" max="15944" width="15.42578125" customWidth="1"/>
    <col min="15945" max="15945" width="14.85546875" customWidth="1"/>
    <col min="15946" max="15946" width="2.140625" customWidth="1"/>
    <col min="16148" max="16148" width="8.140625" customWidth="1"/>
    <col min="16149" max="16149" width="15.7109375" customWidth="1"/>
    <col min="16150" max="16150" width="18.85546875" customWidth="1"/>
    <col min="16151" max="16151" width="16" customWidth="1"/>
    <col min="16152" max="16152" width="14.7109375" customWidth="1"/>
    <col min="16153" max="16153" width="16.7109375" customWidth="1"/>
    <col min="16154" max="16154" width="14.7109375" customWidth="1"/>
    <col min="16156" max="16156" width="11.42578125" customWidth="1"/>
    <col min="16157" max="16157" width="7.42578125" customWidth="1"/>
    <col min="16158" max="16158" width="7.28515625" customWidth="1"/>
    <col min="16159" max="16159" width="12.7109375" customWidth="1"/>
    <col min="16160" max="16161" width="10.7109375" customWidth="1"/>
    <col min="16162" max="16162" width="13.7109375" customWidth="1"/>
    <col min="16163" max="16163" width="12.28515625" customWidth="1"/>
    <col min="16164" max="16164" width="13.5703125" customWidth="1"/>
    <col min="16165" max="16180" width="10.7109375" customWidth="1"/>
    <col min="16181" max="16184" width="5.5703125" bestFit="1" customWidth="1"/>
    <col min="16185" max="16188" width="7.85546875" bestFit="1" customWidth="1"/>
    <col min="16189" max="16189" width="7.85546875" customWidth="1"/>
    <col min="16190" max="16190" width="11" customWidth="1"/>
    <col min="16191" max="16191" width="10.85546875" customWidth="1"/>
    <col min="16192" max="16193" width="2" bestFit="1" customWidth="1"/>
    <col min="16194" max="16195" width="7.5703125" customWidth="1"/>
    <col min="16196" max="16196" width="6.85546875" customWidth="1"/>
    <col min="16197" max="16197" width="15.42578125" customWidth="1"/>
    <col min="16198" max="16198" width="18.7109375" customWidth="1"/>
    <col min="16199" max="16199" width="16.5703125" customWidth="1"/>
    <col min="16200" max="16200" width="15.42578125" customWidth="1"/>
    <col min="16201" max="16201" width="14.85546875" customWidth="1"/>
    <col min="16202" max="16202" width="2.140625" customWidth="1"/>
  </cols>
  <sheetData>
    <row r="1" spans="1:73" s="1" customFormat="1" ht="35.25" customHeight="1">
      <c r="A1" s="669" t="s">
        <v>0</v>
      </c>
      <c r="B1" s="669"/>
      <c r="C1" s="670"/>
      <c r="D1" s="670"/>
      <c r="E1" s="670"/>
      <c r="F1" s="669"/>
      <c r="G1" s="669"/>
      <c r="H1" s="669"/>
      <c r="I1" s="669"/>
      <c r="J1" s="669"/>
      <c r="K1" s="669"/>
      <c r="L1" s="669"/>
      <c r="M1" s="670"/>
      <c r="N1" s="669"/>
      <c r="O1" s="669"/>
      <c r="P1" s="669"/>
      <c r="Q1" s="669"/>
      <c r="R1" s="670"/>
      <c r="S1" s="670"/>
      <c r="T1" s="669"/>
      <c r="U1" s="669"/>
      <c r="V1" s="669"/>
      <c r="W1" s="669"/>
      <c r="X1" s="670"/>
      <c r="Y1" s="669"/>
      <c r="Z1" s="669"/>
      <c r="AA1" s="669"/>
      <c r="AB1" s="669"/>
      <c r="AC1" s="670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70"/>
      <c r="AO1" s="669"/>
      <c r="AP1" s="670"/>
      <c r="AQ1" s="670"/>
      <c r="AR1" s="670"/>
      <c r="AS1" s="670"/>
      <c r="AT1" s="670"/>
      <c r="AU1" s="670"/>
      <c r="AV1" s="670"/>
      <c r="AW1" s="670"/>
      <c r="AX1" s="670"/>
      <c r="AY1" s="670"/>
      <c r="AZ1" s="670"/>
      <c r="BA1" s="670"/>
      <c r="BB1" s="670"/>
      <c r="BC1" s="670"/>
      <c r="BD1" s="670"/>
      <c r="BE1" s="670"/>
      <c r="BF1" s="670"/>
      <c r="BG1" s="670"/>
      <c r="BH1" s="670"/>
      <c r="BI1" s="670"/>
      <c r="BJ1" s="670"/>
      <c r="BK1" s="670"/>
      <c r="BL1" s="670"/>
      <c r="BM1" s="670"/>
      <c r="BN1" s="670"/>
      <c r="BO1" s="670"/>
      <c r="BP1" s="670"/>
      <c r="BQ1" s="670"/>
      <c r="BR1" s="670"/>
      <c r="BS1" s="670"/>
      <c r="BT1" s="670"/>
      <c r="BU1" s="670"/>
    </row>
    <row r="2" spans="1:73" s="1" customFormat="1" ht="28.5" customHeight="1">
      <c r="A2" s="671" t="s">
        <v>1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1"/>
      <c r="AN2" s="671"/>
      <c r="AO2" s="671"/>
      <c r="AP2" s="671"/>
      <c r="AQ2" s="671"/>
      <c r="AR2" s="671"/>
      <c r="AS2" s="671"/>
      <c r="AT2" s="671"/>
      <c r="AU2" s="671"/>
      <c r="AV2" s="671"/>
      <c r="AW2" s="671"/>
      <c r="AX2" s="671"/>
      <c r="AY2" s="671"/>
      <c r="AZ2" s="671"/>
      <c r="BA2" s="671"/>
      <c r="BB2" s="671"/>
      <c r="BC2" s="671"/>
      <c r="BD2" s="671"/>
      <c r="BE2" s="671"/>
      <c r="BF2" s="671"/>
      <c r="BG2" s="671"/>
      <c r="BH2" s="671"/>
      <c r="BI2" s="671"/>
      <c r="BJ2" s="671"/>
      <c r="BK2" s="671"/>
      <c r="BL2" s="671"/>
      <c r="BM2" s="671"/>
      <c r="BN2" s="671"/>
      <c r="BO2" s="671"/>
      <c r="BP2" s="671"/>
      <c r="BQ2" s="671"/>
      <c r="BR2" s="671"/>
      <c r="BS2" s="671"/>
      <c r="BT2" s="671"/>
      <c r="BU2" s="671"/>
    </row>
    <row r="3" spans="1:73" s="1" customFormat="1" ht="27" customHeight="1">
      <c r="A3" s="672" t="s">
        <v>2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2"/>
      <c r="BJ3" s="672"/>
      <c r="BK3" s="672"/>
      <c r="BL3" s="672"/>
      <c r="BM3" s="672"/>
      <c r="BN3" s="672"/>
      <c r="BO3" s="672"/>
      <c r="BP3" s="672"/>
      <c r="BQ3" s="672"/>
      <c r="BR3" s="672"/>
      <c r="BS3" s="672"/>
      <c r="BT3" s="672"/>
      <c r="BU3" s="672"/>
    </row>
    <row r="4" spans="1:73" s="1" customFormat="1" ht="26.25" customHeight="1">
      <c r="A4" s="673" t="s">
        <v>3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  <c r="BU4" s="673"/>
    </row>
    <row r="5" spans="1:73" s="1" customFormat="1" ht="26.25" customHeight="1">
      <c r="A5" s="674"/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674"/>
      <c r="AN5" s="674"/>
      <c r="AO5" s="674"/>
      <c r="AP5" s="674"/>
      <c r="AQ5" s="674"/>
      <c r="AR5" s="674"/>
      <c r="AS5" s="674"/>
      <c r="AT5" s="674"/>
      <c r="AU5" s="674"/>
      <c r="AV5" s="674"/>
      <c r="AW5" s="674"/>
      <c r="AX5" s="674"/>
      <c r="AY5" s="674"/>
      <c r="AZ5" s="674"/>
      <c r="BA5" s="674"/>
      <c r="BB5" s="674"/>
      <c r="BC5" s="674"/>
      <c r="BD5" s="674"/>
      <c r="BE5" s="674"/>
      <c r="BF5" s="674"/>
      <c r="BG5" s="674"/>
      <c r="BH5" s="674"/>
      <c r="BI5" s="674"/>
      <c r="BJ5" s="674"/>
      <c r="BK5" s="674"/>
      <c r="BL5" s="674"/>
      <c r="BM5" s="674"/>
      <c r="BN5" s="674"/>
      <c r="BO5" s="674"/>
      <c r="BP5" s="674"/>
      <c r="BQ5" s="674"/>
      <c r="BR5" s="674"/>
      <c r="BS5" s="674"/>
      <c r="BT5" s="674"/>
      <c r="BU5" s="674"/>
    </row>
    <row r="6" spans="1:73" s="2" customFormat="1" ht="23.45" customHeight="1">
      <c r="A6" s="675" t="s">
        <v>4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676"/>
      <c r="AN6" s="676"/>
      <c r="AO6" s="676"/>
      <c r="AP6" s="676"/>
      <c r="AQ6" s="676"/>
      <c r="AR6" s="676"/>
      <c r="AS6" s="676"/>
      <c r="AT6" s="676"/>
      <c r="AU6" s="676"/>
      <c r="AV6" s="676"/>
      <c r="AW6" s="676"/>
      <c r="AX6" s="676"/>
      <c r="AY6" s="676"/>
      <c r="AZ6" s="676"/>
      <c r="BA6" s="676"/>
      <c r="BB6" s="676"/>
      <c r="BC6" s="676"/>
      <c r="BD6" s="676"/>
      <c r="BE6" s="676"/>
      <c r="BF6" s="676"/>
      <c r="BG6" s="676"/>
      <c r="BH6" s="676"/>
      <c r="BI6" s="676"/>
      <c r="BJ6" s="676"/>
      <c r="BK6" s="676"/>
      <c r="BL6" s="676"/>
      <c r="BM6" s="676"/>
      <c r="BN6" s="676"/>
      <c r="BO6" s="676"/>
      <c r="BP6" s="676"/>
      <c r="BQ6" s="676"/>
      <c r="BR6" s="676"/>
      <c r="BS6" s="676"/>
      <c r="BT6" s="676"/>
      <c r="BU6" s="677"/>
    </row>
    <row r="7" spans="1:73" s="3" customFormat="1" ht="17.25">
      <c r="A7" s="665" t="s">
        <v>5</v>
      </c>
      <c r="B7" s="666"/>
      <c r="C7" s="666"/>
      <c r="D7" s="667" t="s">
        <v>0</v>
      </c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8"/>
    </row>
    <row r="8" spans="1:73" s="3" customFormat="1" ht="38.25" customHeight="1">
      <c r="A8" s="653" t="s">
        <v>6</v>
      </c>
      <c r="B8" s="654"/>
      <c r="C8" s="654"/>
      <c r="D8" s="655" t="s">
        <v>7</v>
      </c>
      <c r="E8" s="655"/>
      <c r="F8" s="65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5"/>
    </row>
    <row r="9" spans="1:73" s="3" customFormat="1" ht="17.25">
      <c r="A9" s="653" t="s">
        <v>8</v>
      </c>
      <c r="B9" s="654"/>
      <c r="C9" s="654"/>
      <c r="D9" s="661" t="s">
        <v>9</v>
      </c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2"/>
    </row>
    <row r="10" spans="1:73" s="3" customFormat="1" ht="17.25" customHeight="1">
      <c r="A10" s="653" t="s">
        <v>10</v>
      </c>
      <c r="B10" s="654"/>
      <c r="C10" s="654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3"/>
      <c r="AU10" s="663"/>
      <c r="AV10" s="663"/>
      <c r="AW10" s="663"/>
      <c r="AX10" s="663"/>
      <c r="AY10" s="663"/>
      <c r="AZ10" s="663"/>
      <c r="BA10" s="663"/>
      <c r="BB10" s="663"/>
      <c r="BC10" s="663"/>
      <c r="BD10" s="663"/>
      <c r="BE10" s="663"/>
      <c r="BF10" s="663"/>
      <c r="BG10" s="663"/>
      <c r="BH10" s="663"/>
      <c r="BI10" s="663"/>
      <c r="BJ10" s="663"/>
      <c r="BK10" s="663"/>
      <c r="BL10" s="663"/>
      <c r="BM10" s="663"/>
      <c r="BN10" s="663"/>
      <c r="BO10" s="663"/>
      <c r="BP10" s="663"/>
      <c r="BQ10" s="663"/>
      <c r="BR10" s="663"/>
      <c r="BS10" s="663"/>
      <c r="BT10" s="663"/>
      <c r="BU10" s="664"/>
    </row>
    <row r="11" spans="1:73" s="3" customFormat="1" ht="31.5" customHeight="1">
      <c r="A11" s="653" t="s">
        <v>11</v>
      </c>
      <c r="B11" s="654"/>
      <c r="C11" s="654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5"/>
      <c r="BG11" s="655"/>
      <c r="BH11" s="655"/>
      <c r="BI11" s="655"/>
      <c r="BJ11" s="655"/>
      <c r="BK11" s="655"/>
      <c r="BL11" s="655"/>
      <c r="BM11" s="655"/>
      <c r="BN11" s="655"/>
      <c r="BO11" s="655"/>
      <c r="BP11" s="655"/>
      <c r="BQ11" s="655"/>
      <c r="BR11" s="655"/>
      <c r="BS11" s="655"/>
      <c r="BT11" s="655"/>
      <c r="BU11" s="656"/>
    </row>
    <row r="12" spans="1:73" s="3" customFormat="1" ht="38.25" customHeight="1">
      <c r="A12" s="653" t="s">
        <v>12</v>
      </c>
      <c r="B12" s="654"/>
      <c r="C12" s="654"/>
      <c r="D12" s="655" t="s">
        <v>13</v>
      </c>
      <c r="E12" s="655"/>
      <c r="F12" s="655"/>
      <c r="G12" s="65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5"/>
    </row>
    <row r="13" spans="1:73" s="3" customFormat="1" ht="17.25">
      <c r="A13" s="657" t="s">
        <v>14</v>
      </c>
      <c r="B13" s="658"/>
      <c r="C13" s="658"/>
      <c r="D13" s="659" t="s">
        <v>15</v>
      </c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9"/>
      <c r="AL13" s="659"/>
      <c r="AM13" s="659"/>
      <c r="AN13" s="659"/>
      <c r="AO13" s="659"/>
      <c r="AP13" s="659"/>
      <c r="AQ13" s="659"/>
      <c r="AR13" s="659"/>
      <c r="AS13" s="659"/>
      <c r="AT13" s="659"/>
      <c r="AU13" s="659"/>
      <c r="AV13" s="659"/>
      <c r="AW13" s="659"/>
      <c r="AX13" s="659"/>
      <c r="AY13" s="659"/>
      <c r="AZ13" s="659"/>
      <c r="BA13" s="659"/>
      <c r="BB13" s="659"/>
      <c r="BC13" s="659"/>
      <c r="BD13" s="659"/>
      <c r="BE13" s="659"/>
      <c r="BF13" s="659"/>
      <c r="BG13" s="659"/>
      <c r="BH13" s="659"/>
      <c r="BI13" s="659"/>
      <c r="BJ13" s="659"/>
      <c r="BK13" s="659"/>
      <c r="BL13" s="659"/>
      <c r="BM13" s="659"/>
      <c r="BN13" s="659"/>
      <c r="BO13" s="659"/>
      <c r="BP13" s="659"/>
      <c r="BQ13" s="659"/>
      <c r="BR13" s="659"/>
      <c r="BS13" s="659"/>
      <c r="BT13" s="659"/>
      <c r="BU13" s="660"/>
    </row>
    <row r="14" spans="1:73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  <c r="BF14" s="638"/>
      <c r="BG14" s="638"/>
      <c r="BH14" s="638"/>
      <c r="BI14" s="638"/>
      <c r="BJ14" s="638"/>
      <c r="BK14" s="638"/>
      <c r="BL14" s="638"/>
      <c r="BM14" s="638"/>
      <c r="BN14" s="638"/>
      <c r="BO14" s="638"/>
      <c r="BP14" s="638"/>
      <c r="BQ14" s="638"/>
      <c r="BR14" s="638"/>
      <c r="BS14" s="638"/>
      <c r="BT14" s="638"/>
      <c r="BU14" s="638"/>
    </row>
    <row r="15" spans="1:73" s="2" customFormat="1" ht="23.25" customHeight="1">
      <c r="A15" s="639" t="s">
        <v>16</v>
      </c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K15" s="640"/>
      <c r="BL15" s="640"/>
      <c r="BM15" s="640"/>
      <c r="BN15" s="640"/>
      <c r="BO15" s="640"/>
      <c r="BP15" s="640"/>
      <c r="BQ15" s="640"/>
      <c r="BR15" s="640"/>
      <c r="BS15" s="640"/>
      <c r="BT15" s="640"/>
      <c r="BU15" s="641"/>
    </row>
    <row r="16" spans="1:73" ht="19.5" customHeight="1">
      <c r="A16" s="642" t="s">
        <v>17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4"/>
      <c r="M16" s="642" t="s">
        <v>18</v>
      </c>
      <c r="N16" s="643"/>
      <c r="O16" s="643"/>
      <c r="P16" s="643"/>
      <c r="Q16" s="645"/>
      <c r="R16" s="6"/>
      <c r="S16" s="601" t="s">
        <v>19</v>
      </c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02"/>
      <c r="AX16" s="602"/>
      <c r="AY16" s="602"/>
      <c r="AZ16" s="603"/>
      <c r="BA16" s="643" t="s">
        <v>20</v>
      </c>
      <c r="BB16" s="643"/>
      <c r="BC16" s="643"/>
      <c r="BD16" s="643"/>
      <c r="BE16" s="643"/>
      <c r="BF16" s="643"/>
      <c r="BG16" s="643"/>
      <c r="BH16" s="643"/>
      <c r="BI16" s="643"/>
      <c r="BJ16" s="643"/>
      <c r="BK16" s="644"/>
      <c r="BL16" s="642" t="s">
        <v>21</v>
      </c>
      <c r="BM16" s="643"/>
      <c r="BN16" s="643"/>
      <c r="BO16" s="643"/>
      <c r="BP16" s="644"/>
      <c r="BQ16" s="646" t="s">
        <v>22</v>
      </c>
      <c r="BR16" s="648" t="s">
        <v>23</v>
      </c>
      <c r="BS16" s="648" t="s">
        <v>24</v>
      </c>
      <c r="BT16" s="648" t="s">
        <v>25</v>
      </c>
      <c r="BU16" s="648" t="s">
        <v>26</v>
      </c>
    </row>
    <row r="17" spans="1:73" ht="20.100000000000001" customHeight="1" thickBot="1">
      <c r="A17" s="650" t="s">
        <v>27</v>
      </c>
      <c r="B17" s="633" t="s">
        <v>28</v>
      </c>
      <c r="C17" s="633" t="s">
        <v>29</v>
      </c>
      <c r="D17" s="632" t="s">
        <v>30</v>
      </c>
      <c r="E17" s="632" t="s">
        <v>31</v>
      </c>
      <c r="F17" s="632" t="s">
        <v>32</v>
      </c>
      <c r="G17" s="632" t="s">
        <v>33</v>
      </c>
      <c r="H17" s="632" t="s">
        <v>34</v>
      </c>
      <c r="I17" s="632" t="s">
        <v>35</v>
      </c>
      <c r="J17" s="632" t="s">
        <v>36</v>
      </c>
      <c r="K17" s="632" t="s">
        <v>37</v>
      </c>
      <c r="L17" s="634" t="s">
        <v>38</v>
      </c>
      <c r="M17" s="7" t="s">
        <v>39</v>
      </c>
      <c r="N17" s="8"/>
      <c r="O17" s="8"/>
      <c r="P17" s="9"/>
      <c r="Q17" s="636" t="s">
        <v>40</v>
      </c>
      <c r="R17" s="10"/>
      <c r="S17" s="604" t="s">
        <v>203</v>
      </c>
      <c r="T17" s="605"/>
      <c r="U17" s="605"/>
      <c r="V17" s="605"/>
      <c r="W17" s="605"/>
      <c r="X17" s="606"/>
      <c r="Y17" s="605"/>
      <c r="Z17" s="605"/>
      <c r="AA17" s="605"/>
      <c r="AB17" s="605"/>
      <c r="AC17" s="606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6"/>
      <c r="AO17" s="11"/>
      <c r="AP17" s="622" t="s">
        <v>41</v>
      </c>
      <c r="AQ17" s="613"/>
      <c r="AR17" s="613"/>
      <c r="AS17" s="613"/>
      <c r="AT17" s="623"/>
      <c r="AU17" s="613" t="s">
        <v>42</v>
      </c>
      <c r="AV17" s="613"/>
      <c r="AW17" s="613"/>
      <c r="AX17" s="613"/>
      <c r="AY17" s="613"/>
      <c r="AZ17" s="614" t="s">
        <v>40</v>
      </c>
      <c r="BA17" s="617" t="s">
        <v>43</v>
      </c>
      <c r="BB17" s="611" t="s">
        <v>44</v>
      </c>
      <c r="BC17" s="611" t="s">
        <v>45</v>
      </c>
      <c r="BD17" s="620" t="s">
        <v>46</v>
      </c>
      <c r="BE17" s="609" t="s">
        <v>47</v>
      </c>
      <c r="BF17" s="611" t="s">
        <v>48</v>
      </c>
      <c r="BG17" s="611" t="s">
        <v>49</v>
      </c>
      <c r="BH17" s="611" t="s">
        <v>50</v>
      </c>
      <c r="BI17" s="630" t="s">
        <v>51</v>
      </c>
      <c r="BJ17" s="631" t="s">
        <v>52</v>
      </c>
      <c r="BK17" s="607" t="s">
        <v>53</v>
      </c>
      <c r="BL17" s="609" t="s">
        <v>54</v>
      </c>
      <c r="BM17" s="611" t="s">
        <v>55</v>
      </c>
      <c r="BN17" s="611" t="s">
        <v>56</v>
      </c>
      <c r="BO17" s="611" t="s">
        <v>57</v>
      </c>
      <c r="BP17" s="630" t="s">
        <v>58</v>
      </c>
      <c r="BQ17" s="646"/>
      <c r="BR17" s="648"/>
      <c r="BS17" s="648"/>
      <c r="BT17" s="648"/>
      <c r="BU17" s="648"/>
    </row>
    <row r="18" spans="1:73" ht="20.100000000000001" customHeight="1" thickTop="1">
      <c r="A18" s="651"/>
      <c r="B18" s="652"/>
      <c r="C18" s="652"/>
      <c r="D18" s="633"/>
      <c r="E18" s="633"/>
      <c r="F18" s="633"/>
      <c r="G18" s="633"/>
      <c r="H18" s="633"/>
      <c r="I18" s="633"/>
      <c r="J18" s="633"/>
      <c r="K18" s="633"/>
      <c r="L18" s="635"/>
      <c r="M18" s="12"/>
      <c r="N18" s="13"/>
      <c r="O18" s="13"/>
      <c r="P18" s="14"/>
      <c r="Q18" s="637"/>
      <c r="R18" s="15"/>
      <c r="S18" s="624" t="s">
        <v>59</v>
      </c>
      <c r="T18" s="625"/>
      <c r="U18" s="625"/>
      <c r="V18" s="625"/>
      <c r="W18" s="626"/>
      <c r="X18" s="624" t="s">
        <v>60</v>
      </c>
      <c r="Y18" s="625"/>
      <c r="Z18" s="625"/>
      <c r="AA18" s="625"/>
      <c r="AB18" s="626"/>
      <c r="AC18" s="624" t="s">
        <v>61</v>
      </c>
      <c r="AD18" s="625"/>
      <c r="AE18" s="625"/>
      <c r="AF18" s="625"/>
      <c r="AG18" s="626"/>
      <c r="AH18" s="627" t="s">
        <v>62</v>
      </c>
      <c r="AI18" s="628"/>
      <c r="AJ18" s="628"/>
      <c r="AK18" s="628"/>
      <c r="AL18" s="628"/>
      <c r="AM18" s="629"/>
      <c r="AN18" s="16"/>
      <c r="AO18" s="17"/>
      <c r="AP18" s="18"/>
      <c r="AQ18" s="19"/>
      <c r="AR18" s="19"/>
      <c r="AS18" s="19"/>
      <c r="AT18" s="20"/>
      <c r="AU18" s="19"/>
      <c r="AV18" s="19"/>
      <c r="AW18" s="19"/>
      <c r="AX18" s="19"/>
      <c r="AY18" s="19"/>
      <c r="AZ18" s="615"/>
      <c r="BA18" s="618"/>
      <c r="BB18" s="612"/>
      <c r="BC18" s="612"/>
      <c r="BD18" s="621"/>
      <c r="BE18" s="610"/>
      <c r="BF18" s="612"/>
      <c r="BG18" s="612"/>
      <c r="BH18" s="612"/>
      <c r="BI18" s="607"/>
      <c r="BJ18" s="617"/>
      <c r="BK18" s="608"/>
      <c r="BL18" s="610"/>
      <c r="BM18" s="612"/>
      <c r="BN18" s="612"/>
      <c r="BO18" s="612"/>
      <c r="BP18" s="607"/>
      <c r="BQ18" s="647"/>
      <c r="BR18" s="649"/>
      <c r="BS18" s="649"/>
      <c r="BT18" s="649"/>
      <c r="BU18" s="649"/>
    </row>
    <row r="19" spans="1:73" ht="41.25" customHeight="1" thickBot="1">
      <c r="A19" s="651"/>
      <c r="B19" s="652"/>
      <c r="C19" s="652"/>
      <c r="D19" s="633"/>
      <c r="E19" s="633"/>
      <c r="F19" s="633"/>
      <c r="G19" s="633"/>
      <c r="H19" s="633"/>
      <c r="I19" s="633"/>
      <c r="J19" s="633"/>
      <c r="K19" s="633"/>
      <c r="L19" s="635"/>
      <c r="M19" s="21" t="s">
        <v>63</v>
      </c>
      <c r="N19" s="22" t="s">
        <v>64</v>
      </c>
      <c r="O19" s="23" t="s">
        <v>65</v>
      </c>
      <c r="P19" s="24" t="s">
        <v>66</v>
      </c>
      <c r="Q19" s="637"/>
      <c r="R19" s="10"/>
      <c r="S19" s="25" t="s">
        <v>59</v>
      </c>
      <c r="T19" s="26" t="s">
        <v>68</v>
      </c>
      <c r="U19" s="26" t="s">
        <v>69</v>
      </c>
      <c r="V19" s="26" t="s">
        <v>70</v>
      </c>
      <c r="W19" s="27" t="s">
        <v>71</v>
      </c>
      <c r="X19" s="25" t="s">
        <v>60</v>
      </c>
      <c r="Y19" s="28" t="s">
        <v>68</v>
      </c>
      <c r="Z19" s="28" t="s">
        <v>69</v>
      </c>
      <c r="AA19" s="28" t="s">
        <v>70</v>
      </c>
      <c r="AB19" s="29" t="s">
        <v>71</v>
      </c>
      <c r="AC19" s="30" t="s">
        <v>61</v>
      </c>
      <c r="AD19" s="31" t="s">
        <v>68</v>
      </c>
      <c r="AE19" s="31" t="s">
        <v>69</v>
      </c>
      <c r="AF19" s="31" t="s">
        <v>70</v>
      </c>
      <c r="AG19" s="32" t="s">
        <v>71</v>
      </c>
      <c r="AH19" s="33" t="s">
        <v>67</v>
      </c>
      <c r="AI19" s="34" t="s">
        <v>68</v>
      </c>
      <c r="AJ19" s="34" t="s">
        <v>69</v>
      </c>
      <c r="AK19" s="34" t="s">
        <v>70</v>
      </c>
      <c r="AL19" s="34" t="s">
        <v>71</v>
      </c>
      <c r="AM19" s="35" t="s">
        <v>72</v>
      </c>
      <c r="AN19" s="27" t="s">
        <v>73</v>
      </c>
      <c r="AO19" s="36" t="s">
        <v>74</v>
      </c>
      <c r="AP19" s="37" t="s">
        <v>75</v>
      </c>
      <c r="AQ19" s="38" t="s">
        <v>76</v>
      </c>
      <c r="AR19" s="38" t="s">
        <v>77</v>
      </c>
      <c r="AS19" s="38" t="s">
        <v>78</v>
      </c>
      <c r="AT19" s="39" t="s">
        <v>74</v>
      </c>
      <c r="AU19" s="40" t="s">
        <v>79</v>
      </c>
      <c r="AV19" s="38" t="s">
        <v>80</v>
      </c>
      <c r="AW19" s="38" t="s">
        <v>81</v>
      </c>
      <c r="AX19" s="41" t="s">
        <v>82</v>
      </c>
      <c r="AY19" s="42" t="s">
        <v>74</v>
      </c>
      <c r="AZ19" s="616"/>
      <c r="BA19" s="619"/>
      <c r="BB19" s="612"/>
      <c r="BC19" s="612"/>
      <c r="BD19" s="621"/>
      <c r="BE19" s="610"/>
      <c r="BF19" s="612"/>
      <c r="BG19" s="612"/>
      <c r="BH19" s="612"/>
      <c r="BI19" s="607"/>
      <c r="BJ19" s="617"/>
      <c r="BK19" s="608"/>
      <c r="BL19" s="610"/>
      <c r="BM19" s="612"/>
      <c r="BN19" s="612"/>
      <c r="BO19" s="612"/>
      <c r="BP19" s="607"/>
      <c r="BQ19" s="647"/>
      <c r="BR19" s="649"/>
      <c r="BS19" s="649"/>
      <c r="BT19" s="649"/>
      <c r="BU19" s="649"/>
    </row>
    <row r="20" spans="1:73" s="68" customFormat="1" ht="115.5" thickTop="1" thickBot="1">
      <c r="A20" s="43" t="s">
        <v>83</v>
      </c>
      <c r="B20" s="44"/>
      <c r="C20" s="45" t="s">
        <v>84</v>
      </c>
      <c r="D20" s="46" t="s">
        <v>85</v>
      </c>
      <c r="E20" s="47" t="s">
        <v>86</v>
      </c>
      <c r="F20" s="48" t="s">
        <v>87</v>
      </c>
      <c r="G20" s="49" t="s">
        <v>88</v>
      </c>
      <c r="H20" s="49" t="s">
        <v>89</v>
      </c>
      <c r="I20" s="49" t="s">
        <v>90</v>
      </c>
      <c r="J20" s="50">
        <v>3</v>
      </c>
      <c r="K20" s="50" t="s">
        <v>91</v>
      </c>
      <c r="L20" s="44" t="s">
        <v>92</v>
      </c>
      <c r="M20" s="51">
        <v>127784</v>
      </c>
      <c r="N20" s="52"/>
      <c r="O20" s="53"/>
      <c r="P20" s="53"/>
      <c r="Q20" s="54">
        <f t="shared" ref="Q20:Q40" si="0">SUM(M20:P20)</f>
        <v>127784</v>
      </c>
      <c r="R20" s="236">
        <f t="shared" ref="R20:R40" si="1">+M20-S20-X20-AC20-AN20-AP20-AQ20-AR20-AS20-AU20-AV20-AW20-AX20</f>
        <v>1.4551915228366852E-11</v>
      </c>
      <c r="S20" s="133">
        <f>$M$20/J20</f>
        <v>42594.666666666664</v>
      </c>
      <c r="T20" s="232">
        <f>+S20</f>
        <v>42594.666666666664</v>
      </c>
      <c r="U20" s="57">
        <f t="shared" ref="U20:U40" si="2">IF(S20=0,0,IF(T20=0,0,(T20*1)/S20))</f>
        <v>1</v>
      </c>
      <c r="V20" s="56">
        <f t="shared" ref="V20:V40" si="3">S20-T20</f>
        <v>0</v>
      </c>
      <c r="W20" s="58">
        <f>+T20</f>
        <v>42594.666666666664</v>
      </c>
      <c r="X20" s="133">
        <f>$M$20/J20</f>
        <v>42594.666666666664</v>
      </c>
      <c r="Y20" s="232">
        <f>+X20</f>
        <v>42594.666666666664</v>
      </c>
      <c r="Z20" s="57">
        <f t="shared" ref="Z20:Z40" si="4">IF(X20=0,0,IF(Y20=0,0,(Y20*1)/X20))</f>
        <v>1</v>
      </c>
      <c r="AA20" s="56">
        <f t="shared" ref="AA20:AA40" si="5">X20-Y20</f>
        <v>0</v>
      </c>
      <c r="AB20" s="58">
        <f>+Y20</f>
        <v>42594.666666666664</v>
      </c>
      <c r="AC20" s="133">
        <f>$M$20/J20</f>
        <v>42594.666666666664</v>
      </c>
      <c r="AD20" s="232">
        <f>+AC20</f>
        <v>42594.666666666664</v>
      </c>
      <c r="AE20" s="57">
        <f t="shared" ref="AE20:AE40" si="6">IF(AC20=0,0,IF(AD20=0,0,(AD20*1)/AC20))</f>
        <v>1</v>
      </c>
      <c r="AF20" s="56">
        <f t="shared" ref="AF20:AF40" si="7">AC20-AD20</f>
        <v>0</v>
      </c>
      <c r="AG20" s="58">
        <f>+AD20</f>
        <v>42594.666666666664</v>
      </c>
      <c r="AH20" s="59">
        <f t="shared" ref="AH20:AI38" si="8">S20+X20+AC20</f>
        <v>127784</v>
      </c>
      <c r="AI20" s="56">
        <f t="shared" si="8"/>
        <v>127784</v>
      </c>
      <c r="AJ20" s="60">
        <f>IF(AH20=0,0,IF(AI20=0,0,(AI20*1)/AH20))</f>
        <v>1</v>
      </c>
      <c r="AK20" s="61">
        <f>AH20-AI20</f>
        <v>0</v>
      </c>
      <c r="AL20" s="56">
        <f t="shared" ref="AL20:AL41" si="9">W20+AB20+AG20</f>
        <v>127784</v>
      </c>
      <c r="AM20" s="58"/>
      <c r="AN20" s="133"/>
      <c r="AO20" s="235">
        <f t="shared" ref="AO20:AO38" si="10">+AH20+AN20</f>
        <v>127784</v>
      </c>
      <c r="AP20" s="241"/>
      <c r="AQ20" s="242"/>
      <c r="AR20" s="242"/>
      <c r="AS20" s="242"/>
      <c r="AT20" s="135">
        <f>SUM(AP20:AS20)</f>
        <v>0</v>
      </c>
      <c r="AU20" s="134"/>
      <c r="AV20" s="242"/>
      <c r="AW20" s="242"/>
      <c r="AX20" s="242"/>
      <c r="AY20" s="135">
        <f>SUM(AU20:AX20)</f>
        <v>0</v>
      </c>
      <c r="AZ20" s="62">
        <f>+AO20+AT20+AY20</f>
        <v>127784</v>
      </c>
      <c r="BA20" s="63" t="s">
        <v>54</v>
      </c>
      <c r="BB20" s="50"/>
      <c r="BC20" s="50"/>
      <c r="BD20" s="44"/>
      <c r="BE20" s="43" t="s">
        <v>93</v>
      </c>
      <c r="BF20" s="50" t="s">
        <v>94</v>
      </c>
      <c r="BG20" s="50" t="s">
        <v>95</v>
      </c>
      <c r="BH20" s="50" t="s">
        <v>96</v>
      </c>
      <c r="BI20" s="64" t="s">
        <v>97</v>
      </c>
      <c r="BJ20" s="63"/>
      <c r="BK20" s="64"/>
      <c r="BL20" s="43"/>
      <c r="BM20" s="50"/>
      <c r="BN20" s="50"/>
      <c r="BO20" s="50"/>
      <c r="BP20" s="64"/>
      <c r="BQ20" s="65" t="s">
        <v>98</v>
      </c>
      <c r="BR20" s="66" t="s">
        <v>99</v>
      </c>
      <c r="BS20" s="66" t="s">
        <v>100</v>
      </c>
      <c r="BT20" s="66" t="s">
        <v>101</v>
      </c>
      <c r="BU20" s="67"/>
    </row>
    <row r="21" spans="1:73" s="68" customFormat="1" ht="115.5" thickTop="1" thickBot="1">
      <c r="A21" s="69" t="s">
        <v>102</v>
      </c>
      <c r="B21" s="70"/>
      <c r="C21" s="71" t="s">
        <v>84</v>
      </c>
      <c r="D21" s="72" t="s">
        <v>85</v>
      </c>
      <c r="E21" s="73" t="s">
        <v>103</v>
      </c>
      <c r="F21" s="74" t="s">
        <v>87</v>
      </c>
      <c r="G21" s="72" t="s">
        <v>88</v>
      </c>
      <c r="H21" s="72" t="s">
        <v>104</v>
      </c>
      <c r="I21" s="72" t="s">
        <v>90</v>
      </c>
      <c r="J21" s="75">
        <v>3</v>
      </c>
      <c r="K21" s="75" t="s">
        <v>91</v>
      </c>
      <c r="L21" s="70" t="s">
        <v>92</v>
      </c>
      <c r="M21" s="76">
        <v>127784</v>
      </c>
      <c r="N21" s="52"/>
      <c r="O21" s="53"/>
      <c r="P21" s="53"/>
      <c r="Q21" s="77">
        <f t="shared" si="0"/>
        <v>127784</v>
      </c>
      <c r="R21" s="237">
        <f t="shared" si="1"/>
        <v>1.4551915228366852E-11</v>
      </c>
      <c r="S21" s="238">
        <f>$M$21/$J$21</f>
        <v>42594.666666666664</v>
      </c>
      <c r="T21" s="233">
        <f>+S21</f>
        <v>42594.666666666664</v>
      </c>
      <c r="U21" s="79">
        <f t="shared" si="2"/>
        <v>1</v>
      </c>
      <c r="V21" s="78">
        <f t="shared" si="3"/>
        <v>0</v>
      </c>
      <c r="W21" s="80">
        <f>+T21</f>
        <v>42594.666666666664</v>
      </c>
      <c r="X21" s="238">
        <f>$M$21/$J$21</f>
        <v>42594.666666666664</v>
      </c>
      <c r="Y21" s="233">
        <f>+X21</f>
        <v>42594.666666666664</v>
      </c>
      <c r="Z21" s="79">
        <f t="shared" si="4"/>
        <v>1</v>
      </c>
      <c r="AA21" s="78">
        <f t="shared" si="5"/>
        <v>0</v>
      </c>
      <c r="AB21" s="80">
        <f>+Y21</f>
        <v>42594.666666666664</v>
      </c>
      <c r="AC21" s="238">
        <f>$M$21/$J$21</f>
        <v>42594.666666666664</v>
      </c>
      <c r="AD21" s="233">
        <f>+AC21</f>
        <v>42594.666666666664</v>
      </c>
      <c r="AE21" s="79">
        <f t="shared" si="6"/>
        <v>1</v>
      </c>
      <c r="AF21" s="78">
        <f t="shared" si="7"/>
        <v>0</v>
      </c>
      <c r="AG21" s="80">
        <f>+AD21</f>
        <v>42594.666666666664</v>
      </c>
      <c r="AH21" s="81">
        <f t="shared" si="8"/>
        <v>127784</v>
      </c>
      <c r="AI21" s="78">
        <f t="shared" si="8"/>
        <v>127784</v>
      </c>
      <c r="AJ21" s="82">
        <f t="shared" ref="AJ21:AJ41" si="11">IF(AH21=0,0,IF(AI21=0,0,(AI21*1)/AH21))</f>
        <v>1</v>
      </c>
      <c r="AK21" s="83">
        <f t="shared" ref="AK21:AK41" si="12">AH21-AI21</f>
        <v>0</v>
      </c>
      <c r="AL21" s="78">
        <f t="shared" si="9"/>
        <v>127784</v>
      </c>
      <c r="AM21" s="80"/>
      <c r="AN21" s="238"/>
      <c r="AO21" s="235">
        <f t="shared" si="10"/>
        <v>127784</v>
      </c>
      <c r="AP21" s="243"/>
      <c r="AQ21" s="53"/>
      <c r="AR21" s="53"/>
      <c r="AS21" s="53"/>
      <c r="AT21" s="84">
        <f>SUM(AP21:AS21)</f>
        <v>0</v>
      </c>
      <c r="AU21" s="85"/>
      <c r="AV21" s="86"/>
      <c r="AW21" s="86"/>
      <c r="AX21" s="86"/>
      <c r="AY21" s="84">
        <f t="shared" ref="AY21:AY41" si="13">SUM(AU21:AX21)</f>
        <v>0</v>
      </c>
      <c r="AZ21" s="87">
        <f t="shared" ref="AZ21:AZ40" si="14">+AO21+AT21+AY21</f>
        <v>127784</v>
      </c>
      <c r="BA21" s="88"/>
      <c r="BB21" s="75" t="s">
        <v>54</v>
      </c>
      <c r="BC21" s="75"/>
      <c r="BD21" s="70"/>
      <c r="BE21" s="69" t="s">
        <v>105</v>
      </c>
      <c r="BF21" s="75" t="s">
        <v>106</v>
      </c>
      <c r="BG21" s="75" t="s">
        <v>107</v>
      </c>
      <c r="BH21" s="75" t="s">
        <v>108</v>
      </c>
      <c r="BI21" s="89" t="s">
        <v>109</v>
      </c>
      <c r="BJ21" s="88"/>
      <c r="BK21" s="89"/>
      <c r="BL21" s="69"/>
      <c r="BM21" s="75"/>
      <c r="BN21" s="75"/>
      <c r="BO21" s="75"/>
      <c r="BP21" s="89"/>
      <c r="BQ21" s="90" t="s">
        <v>98</v>
      </c>
      <c r="BR21" s="91" t="s">
        <v>99</v>
      </c>
      <c r="BS21" s="91" t="s">
        <v>100</v>
      </c>
      <c r="BT21" s="91" t="s">
        <v>101</v>
      </c>
      <c r="BU21" s="92"/>
    </row>
    <row r="22" spans="1:73" s="68" customFormat="1" ht="115.5" thickTop="1" thickBot="1">
      <c r="A22" s="69" t="s">
        <v>110</v>
      </c>
      <c r="B22" s="70"/>
      <c r="C22" s="71" t="s">
        <v>84</v>
      </c>
      <c r="D22" s="72" t="s">
        <v>85</v>
      </c>
      <c r="E22" s="73" t="s">
        <v>111</v>
      </c>
      <c r="F22" s="74" t="s">
        <v>87</v>
      </c>
      <c r="G22" s="72" t="s">
        <v>88</v>
      </c>
      <c r="H22" s="72" t="s">
        <v>112</v>
      </c>
      <c r="I22" s="72" t="s">
        <v>90</v>
      </c>
      <c r="J22" s="75">
        <v>3</v>
      </c>
      <c r="K22" s="75" t="s">
        <v>91</v>
      </c>
      <c r="L22" s="70" t="s">
        <v>92</v>
      </c>
      <c r="M22" s="76">
        <v>127784</v>
      </c>
      <c r="N22" s="52"/>
      <c r="O22" s="53"/>
      <c r="P22" s="53"/>
      <c r="Q22" s="77">
        <f t="shared" si="0"/>
        <v>127784</v>
      </c>
      <c r="R22" s="237">
        <f t="shared" si="1"/>
        <v>1.4551915228366852E-11</v>
      </c>
      <c r="S22" s="238">
        <f>$M$22/$J$22</f>
        <v>42594.666666666664</v>
      </c>
      <c r="T22" s="233">
        <f>+S22</f>
        <v>42594.666666666664</v>
      </c>
      <c r="U22" s="79">
        <f t="shared" si="2"/>
        <v>1</v>
      </c>
      <c r="V22" s="78">
        <f t="shared" si="3"/>
        <v>0</v>
      </c>
      <c r="W22" s="80">
        <f>+T22</f>
        <v>42594.666666666664</v>
      </c>
      <c r="X22" s="238">
        <f>$M$22/$J$22</f>
        <v>42594.666666666664</v>
      </c>
      <c r="Y22" s="233">
        <f>+X22</f>
        <v>42594.666666666664</v>
      </c>
      <c r="Z22" s="79">
        <f t="shared" si="4"/>
        <v>1</v>
      </c>
      <c r="AA22" s="78">
        <f t="shared" si="5"/>
        <v>0</v>
      </c>
      <c r="AB22" s="80">
        <f>+Y22</f>
        <v>42594.666666666664</v>
      </c>
      <c r="AC22" s="238">
        <f>$M$22/$J$22</f>
        <v>42594.666666666664</v>
      </c>
      <c r="AD22" s="233">
        <f>+AC22</f>
        <v>42594.666666666664</v>
      </c>
      <c r="AE22" s="79">
        <f t="shared" si="6"/>
        <v>1</v>
      </c>
      <c r="AF22" s="78">
        <f t="shared" si="7"/>
        <v>0</v>
      </c>
      <c r="AG22" s="80">
        <f>+AD22</f>
        <v>42594.666666666664</v>
      </c>
      <c r="AH22" s="81">
        <f t="shared" si="8"/>
        <v>127784</v>
      </c>
      <c r="AI22" s="78">
        <f t="shared" si="8"/>
        <v>127784</v>
      </c>
      <c r="AJ22" s="82">
        <f t="shared" si="11"/>
        <v>1</v>
      </c>
      <c r="AK22" s="83">
        <f t="shared" si="12"/>
        <v>0</v>
      </c>
      <c r="AL22" s="78">
        <f t="shared" si="9"/>
        <v>127784</v>
      </c>
      <c r="AM22" s="80"/>
      <c r="AN22" s="238"/>
      <c r="AO22" s="235">
        <f t="shared" si="10"/>
        <v>127784</v>
      </c>
      <c r="AP22" s="243"/>
      <c r="AQ22" s="53"/>
      <c r="AR22" s="53"/>
      <c r="AS22" s="53"/>
      <c r="AT22" s="84">
        <f t="shared" ref="AT22:AT41" si="15">SUM(AP22:AS22)</f>
        <v>0</v>
      </c>
      <c r="AU22" s="85"/>
      <c r="AV22" s="86"/>
      <c r="AW22" s="86"/>
      <c r="AX22" s="86"/>
      <c r="AY22" s="84">
        <f t="shared" si="13"/>
        <v>0</v>
      </c>
      <c r="AZ22" s="87">
        <f t="shared" si="14"/>
        <v>127784</v>
      </c>
      <c r="BA22" s="88"/>
      <c r="BB22" s="75"/>
      <c r="BC22" s="75" t="s">
        <v>54</v>
      </c>
      <c r="BD22" s="70"/>
      <c r="BE22" s="69" t="s">
        <v>113</v>
      </c>
      <c r="BF22" s="75" t="s">
        <v>114</v>
      </c>
      <c r="BG22" s="75" t="s">
        <v>115</v>
      </c>
      <c r="BH22" s="75" t="s">
        <v>116</v>
      </c>
      <c r="BI22" s="89"/>
      <c r="BJ22" s="88"/>
      <c r="BK22" s="89"/>
      <c r="BL22" s="69"/>
      <c r="BM22" s="75"/>
      <c r="BN22" s="75"/>
      <c r="BO22" s="75"/>
      <c r="BP22" s="89"/>
      <c r="BQ22" s="90" t="s">
        <v>98</v>
      </c>
      <c r="BR22" s="91" t="s">
        <v>99</v>
      </c>
      <c r="BS22" s="91" t="s">
        <v>100</v>
      </c>
      <c r="BT22" s="91" t="s">
        <v>101</v>
      </c>
      <c r="BU22" s="92"/>
    </row>
    <row r="23" spans="1:73" s="68" customFormat="1" ht="115.5" thickTop="1" thickBot="1">
      <c r="A23" s="69" t="s">
        <v>117</v>
      </c>
      <c r="B23" s="70"/>
      <c r="C23" s="93" t="s">
        <v>84</v>
      </c>
      <c r="D23" s="94" t="s">
        <v>85</v>
      </c>
      <c r="E23" s="95" t="s">
        <v>118</v>
      </c>
      <c r="F23" s="74" t="s">
        <v>87</v>
      </c>
      <c r="G23" s="72" t="s">
        <v>88</v>
      </c>
      <c r="H23" s="72" t="s">
        <v>119</v>
      </c>
      <c r="I23" s="72" t="s">
        <v>90</v>
      </c>
      <c r="J23" s="75">
        <v>3</v>
      </c>
      <c r="K23" s="75" t="s">
        <v>91</v>
      </c>
      <c r="L23" s="70" t="s">
        <v>92</v>
      </c>
      <c r="M23" s="96">
        <v>127784</v>
      </c>
      <c r="N23" s="52"/>
      <c r="O23" s="53"/>
      <c r="P23" s="53"/>
      <c r="Q23" s="77">
        <f t="shared" si="0"/>
        <v>127784</v>
      </c>
      <c r="R23" s="239">
        <f t="shared" si="1"/>
        <v>1.4551915228366852E-11</v>
      </c>
      <c r="S23" s="240">
        <f>$M$23/$J$23</f>
        <v>42594.666666666664</v>
      </c>
      <c r="T23" s="234">
        <f>+S23</f>
        <v>42594.666666666664</v>
      </c>
      <c r="U23" s="98">
        <f t="shared" si="2"/>
        <v>1</v>
      </c>
      <c r="V23" s="97">
        <f t="shared" si="3"/>
        <v>0</v>
      </c>
      <c r="W23" s="99">
        <f>+T23</f>
        <v>42594.666666666664</v>
      </c>
      <c r="X23" s="240">
        <f>$M$23/$J$23</f>
        <v>42594.666666666664</v>
      </c>
      <c r="Y23" s="234">
        <f>+X23</f>
        <v>42594.666666666664</v>
      </c>
      <c r="Z23" s="98">
        <f t="shared" si="4"/>
        <v>1</v>
      </c>
      <c r="AA23" s="97">
        <f t="shared" si="5"/>
        <v>0</v>
      </c>
      <c r="AB23" s="99">
        <f>+Y23</f>
        <v>42594.666666666664</v>
      </c>
      <c r="AC23" s="240">
        <f>$M$23/$J$23</f>
        <v>42594.666666666664</v>
      </c>
      <c r="AD23" s="234">
        <f>+AC23</f>
        <v>42594.666666666664</v>
      </c>
      <c r="AE23" s="98">
        <f t="shared" si="6"/>
        <v>1</v>
      </c>
      <c r="AF23" s="97">
        <f t="shared" si="7"/>
        <v>0</v>
      </c>
      <c r="AG23" s="99">
        <f>+AD23</f>
        <v>42594.666666666664</v>
      </c>
      <c r="AH23" s="100">
        <f t="shared" si="8"/>
        <v>127784</v>
      </c>
      <c r="AI23" s="97">
        <f t="shared" si="8"/>
        <v>127784</v>
      </c>
      <c r="AJ23" s="101">
        <f t="shared" si="11"/>
        <v>1</v>
      </c>
      <c r="AK23" s="102">
        <f t="shared" si="12"/>
        <v>0</v>
      </c>
      <c r="AL23" s="97">
        <f t="shared" si="9"/>
        <v>127784</v>
      </c>
      <c r="AM23" s="99"/>
      <c r="AN23" s="240"/>
      <c r="AO23" s="235">
        <f t="shared" si="10"/>
        <v>127784</v>
      </c>
      <c r="AP23" s="244"/>
      <c r="AQ23" s="245"/>
      <c r="AR23" s="245"/>
      <c r="AS23" s="245"/>
      <c r="AT23" s="139">
        <f t="shared" si="15"/>
        <v>0</v>
      </c>
      <c r="AU23" s="140"/>
      <c r="AV23" s="246"/>
      <c r="AW23" s="246"/>
      <c r="AX23" s="246"/>
      <c r="AY23" s="139">
        <f t="shared" si="13"/>
        <v>0</v>
      </c>
      <c r="AZ23" s="141">
        <f t="shared" si="14"/>
        <v>127784</v>
      </c>
      <c r="BA23" s="88"/>
      <c r="BB23" s="75"/>
      <c r="BC23" s="75"/>
      <c r="BD23" s="70" t="s">
        <v>54</v>
      </c>
      <c r="BE23" s="69" t="s">
        <v>120</v>
      </c>
      <c r="BF23" s="75" t="s">
        <v>121</v>
      </c>
      <c r="BG23" s="75"/>
      <c r="BH23" s="75"/>
      <c r="BI23" s="89"/>
      <c r="BJ23" s="88"/>
      <c r="BK23" s="89"/>
      <c r="BL23" s="69"/>
      <c r="BM23" s="75"/>
      <c r="BN23" s="75"/>
      <c r="BO23" s="75"/>
      <c r="BP23" s="89"/>
      <c r="BQ23" s="90" t="s">
        <v>98</v>
      </c>
      <c r="BR23" s="91" t="s">
        <v>99</v>
      </c>
      <c r="BS23" s="91" t="s">
        <v>100</v>
      </c>
      <c r="BT23" s="91" t="s">
        <v>101</v>
      </c>
      <c r="BU23" s="92"/>
    </row>
    <row r="24" spans="1:73" s="68" customFormat="1" ht="129.75" thickTop="1" thickBot="1">
      <c r="A24" s="69" t="s">
        <v>122</v>
      </c>
      <c r="B24" s="70"/>
      <c r="C24" s="103" t="s">
        <v>123</v>
      </c>
      <c r="D24" s="104" t="s">
        <v>124</v>
      </c>
      <c r="E24" s="105" t="s">
        <v>125</v>
      </c>
      <c r="F24" s="74" t="s">
        <v>126</v>
      </c>
      <c r="G24" s="72" t="s">
        <v>127</v>
      </c>
      <c r="H24" s="72" t="s">
        <v>128</v>
      </c>
      <c r="I24" s="72" t="s">
        <v>129</v>
      </c>
      <c r="J24" s="75">
        <v>8</v>
      </c>
      <c r="K24" s="75" t="s">
        <v>91</v>
      </c>
      <c r="L24" s="70" t="s">
        <v>92</v>
      </c>
      <c r="M24" s="51">
        <v>1266281</v>
      </c>
      <c r="N24" s="52"/>
      <c r="O24" s="53">
        <v>654020</v>
      </c>
      <c r="P24" s="53"/>
      <c r="Q24" s="77">
        <f t="shared" si="0"/>
        <v>1920301</v>
      </c>
      <c r="R24" s="236">
        <f t="shared" si="1"/>
        <v>0</v>
      </c>
      <c r="S24" s="133"/>
      <c r="T24" s="232">
        <v>18213.805833333339</v>
      </c>
      <c r="U24" s="57">
        <f t="shared" si="2"/>
        <v>0</v>
      </c>
      <c r="V24" s="56">
        <f t="shared" si="3"/>
        <v>-18213.805833333339</v>
      </c>
      <c r="W24" s="58">
        <v>147703.71583333335</v>
      </c>
      <c r="X24" s="133"/>
      <c r="Y24" s="232">
        <v>11009.255833333336</v>
      </c>
      <c r="Z24" s="57">
        <f t="shared" si="4"/>
        <v>0</v>
      </c>
      <c r="AA24" s="56">
        <f t="shared" si="5"/>
        <v>-11009.255833333336</v>
      </c>
      <c r="AB24" s="58">
        <v>351914.0945833333</v>
      </c>
      <c r="AC24" s="133"/>
      <c r="AD24" s="232">
        <v>39347.693333333336</v>
      </c>
      <c r="AE24" s="57">
        <f t="shared" si="6"/>
        <v>0</v>
      </c>
      <c r="AF24" s="56">
        <f t="shared" si="7"/>
        <v>-39347.693333333336</v>
      </c>
      <c r="AG24" s="58">
        <v>81407.86083333334</v>
      </c>
      <c r="AH24" s="59">
        <f t="shared" si="8"/>
        <v>0</v>
      </c>
      <c r="AI24" s="56">
        <f t="shared" si="8"/>
        <v>68570.755000000005</v>
      </c>
      <c r="AJ24" s="60">
        <f t="shared" si="11"/>
        <v>0</v>
      </c>
      <c r="AK24" s="61">
        <f t="shared" si="12"/>
        <v>-68570.755000000005</v>
      </c>
      <c r="AL24" s="56">
        <f t="shared" si="9"/>
        <v>581025.67125000001</v>
      </c>
      <c r="AM24" s="58"/>
      <c r="AN24" s="133">
        <f>$M$24/$J$24</f>
        <v>158285.125</v>
      </c>
      <c r="AO24" s="235">
        <f t="shared" si="10"/>
        <v>158285.125</v>
      </c>
      <c r="AP24" s="241">
        <f>$M$24/$J$24</f>
        <v>158285.125</v>
      </c>
      <c r="AQ24" s="242">
        <f t="shared" ref="AQ24:AW24" si="16">$M$24/$J$24</f>
        <v>158285.125</v>
      </c>
      <c r="AR24" s="242">
        <f t="shared" si="16"/>
        <v>158285.125</v>
      </c>
      <c r="AS24" s="242">
        <f t="shared" si="16"/>
        <v>158285.125</v>
      </c>
      <c r="AT24" s="135">
        <f t="shared" si="15"/>
        <v>633140.5</v>
      </c>
      <c r="AU24" s="242">
        <f t="shared" si="16"/>
        <v>158285.125</v>
      </c>
      <c r="AV24" s="242">
        <f t="shared" si="16"/>
        <v>158285.125</v>
      </c>
      <c r="AW24" s="242">
        <f t="shared" si="16"/>
        <v>158285.125</v>
      </c>
      <c r="AX24" s="242"/>
      <c r="AY24" s="135">
        <f t="shared" si="13"/>
        <v>474855.375</v>
      </c>
      <c r="AZ24" s="62">
        <f t="shared" si="14"/>
        <v>1266281</v>
      </c>
      <c r="BA24" s="88" t="s">
        <v>54</v>
      </c>
      <c r="BB24" s="75"/>
      <c r="BC24" s="75"/>
      <c r="BD24" s="70"/>
      <c r="BE24" s="69" t="s">
        <v>93</v>
      </c>
      <c r="BF24" s="75" t="s">
        <v>94</v>
      </c>
      <c r="BG24" s="75" t="s">
        <v>95</v>
      </c>
      <c r="BH24" s="75" t="s">
        <v>96</v>
      </c>
      <c r="BI24" s="89" t="s">
        <v>97</v>
      </c>
      <c r="BJ24" s="88"/>
      <c r="BK24" s="89"/>
      <c r="BL24" s="69"/>
      <c r="BM24" s="75"/>
      <c r="BN24" s="75"/>
      <c r="BO24" s="75"/>
      <c r="BP24" s="89"/>
      <c r="BQ24" s="90" t="s">
        <v>98</v>
      </c>
      <c r="BR24" s="91" t="s">
        <v>99</v>
      </c>
      <c r="BS24" s="91" t="s">
        <v>130</v>
      </c>
      <c r="BT24" s="91" t="s">
        <v>101</v>
      </c>
      <c r="BU24" s="92"/>
    </row>
    <row r="25" spans="1:73" s="68" customFormat="1" ht="129.75" thickTop="1" thickBot="1">
      <c r="A25" s="69" t="s">
        <v>131</v>
      </c>
      <c r="B25" s="70"/>
      <c r="C25" s="106" t="s">
        <v>123</v>
      </c>
      <c r="D25" s="107" t="s">
        <v>124</v>
      </c>
      <c r="E25" s="108" t="s">
        <v>132</v>
      </c>
      <c r="F25" s="74" t="s">
        <v>126</v>
      </c>
      <c r="G25" s="72" t="s">
        <v>127</v>
      </c>
      <c r="H25" s="72" t="s">
        <v>133</v>
      </c>
      <c r="I25" s="72" t="s">
        <v>129</v>
      </c>
      <c r="J25" s="75">
        <v>8</v>
      </c>
      <c r="K25" s="75" t="s">
        <v>91</v>
      </c>
      <c r="L25" s="70" t="s">
        <v>92</v>
      </c>
      <c r="M25" s="76">
        <v>1266281</v>
      </c>
      <c r="N25" s="52"/>
      <c r="O25" s="53">
        <v>654020</v>
      </c>
      <c r="P25" s="53"/>
      <c r="Q25" s="77">
        <f t="shared" si="0"/>
        <v>1920301</v>
      </c>
      <c r="R25" s="237">
        <f t="shared" si="1"/>
        <v>0</v>
      </c>
      <c r="S25" s="238"/>
      <c r="T25" s="233">
        <v>18213.805833333339</v>
      </c>
      <c r="U25" s="79">
        <f t="shared" si="2"/>
        <v>0</v>
      </c>
      <c r="V25" s="78">
        <f t="shared" si="3"/>
        <v>-18213.805833333339</v>
      </c>
      <c r="W25" s="80">
        <v>147703.71583333335</v>
      </c>
      <c r="X25" s="238"/>
      <c r="Y25" s="233">
        <v>11009.255833333336</v>
      </c>
      <c r="Z25" s="79">
        <f t="shared" si="4"/>
        <v>0</v>
      </c>
      <c r="AA25" s="78">
        <f t="shared" si="5"/>
        <v>-11009.255833333336</v>
      </c>
      <c r="AB25" s="80">
        <v>538880.67333333334</v>
      </c>
      <c r="AC25" s="238"/>
      <c r="AD25" s="233">
        <v>39347.693333333336</v>
      </c>
      <c r="AE25" s="79">
        <f t="shared" si="6"/>
        <v>0</v>
      </c>
      <c r="AF25" s="78">
        <f t="shared" si="7"/>
        <v>-39347.693333333336</v>
      </c>
      <c r="AG25" s="80">
        <v>81407.86083333334</v>
      </c>
      <c r="AH25" s="81">
        <f t="shared" si="8"/>
        <v>0</v>
      </c>
      <c r="AI25" s="78">
        <f t="shared" si="8"/>
        <v>68570.755000000005</v>
      </c>
      <c r="AJ25" s="82">
        <f t="shared" si="11"/>
        <v>0</v>
      </c>
      <c r="AK25" s="83">
        <f t="shared" si="12"/>
        <v>-68570.755000000005</v>
      </c>
      <c r="AL25" s="78">
        <f t="shared" si="9"/>
        <v>767992.25</v>
      </c>
      <c r="AM25" s="80"/>
      <c r="AN25" s="238">
        <f>$M$25/$J$25</f>
        <v>158285.125</v>
      </c>
      <c r="AO25" s="235">
        <f t="shared" si="10"/>
        <v>158285.125</v>
      </c>
      <c r="AP25" s="243">
        <f>$M$25/$J$25</f>
        <v>158285.125</v>
      </c>
      <c r="AQ25" s="53">
        <f>$M$25/$J$25</f>
        <v>158285.125</v>
      </c>
      <c r="AR25" s="53">
        <f>$M$25/$J$25</f>
        <v>158285.125</v>
      </c>
      <c r="AS25" s="53">
        <f>$M$25/$J$25</f>
        <v>158285.125</v>
      </c>
      <c r="AT25" s="84">
        <f t="shared" si="15"/>
        <v>633140.5</v>
      </c>
      <c r="AU25" s="85">
        <f>$M$25/$J$25</f>
        <v>158285.125</v>
      </c>
      <c r="AV25" s="86">
        <f>$M$25/$J$25</f>
        <v>158285.125</v>
      </c>
      <c r="AW25" s="86">
        <f>$M$25/$J$25</f>
        <v>158285.125</v>
      </c>
      <c r="AX25" s="86"/>
      <c r="AY25" s="84">
        <f t="shared" si="13"/>
        <v>474855.375</v>
      </c>
      <c r="AZ25" s="87">
        <f t="shared" si="14"/>
        <v>1266281</v>
      </c>
      <c r="BA25" s="88"/>
      <c r="BB25" s="75" t="s">
        <v>54</v>
      </c>
      <c r="BC25" s="75"/>
      <c r="BD25" s="70"/>
      <c r="BE25" s="69" t="s">
        <v>105</v>
      </c>
      <c r="BF25" s="75" t="s">
        <v>106</v>
      </c>
      <c r="BG25" s="75" t="s">
        <v>107</v>
      </c>
      <c r="BH25" s="75" t="s">
        <v>108</v>
      </c>
      <c r="BI25" s="89" t="s">
        <v>109</v>
      </c>
      <c r="BJ25" s="88"/>
      <c r="BK25" s="89"/>
      <c r="BL25" s="69"/>
      <c r="BM25" s="75"/>
      <c r="BN25" s="75"/>
      <c r="BO25" s="75"/>
      <c r="BP25" s="89"/>
      <c r="BQ25" s="90" t="s">
        <v>98</v>
      </c>
      <c r="BR25" s="91" t="s">
        <v>99</v>
      </c>
      <c r="BS25" s="91" t="s">
        <v>130</v>
      </c>
      <c r="BT25" s="91" t="s">
        <v>101</v>
      </c>
      <c r="BU25" s="92"/>
    </row>
    <row r="26" spans="1:73" s="68" customFormat="1" ht="129.75" thickTop="1" thickBot="1">
      <c r="A26" s="69" t="s">
        <v>134</v>
      </c>
      <c r="B26" s="70"/>
      <c r="C26" s="106" t="s">
        <v>123</v>
      </c>
      <c r="D26" s="107" t="s">
        <v>124</v>
      </c>
      <c r="E26" s="108" t="s">
        <v>135</v>
      </c>
      <c r="F26" s="74" t="s">
        <v>126</v>
      </c>
      <c r="G26" s="72" t="s">
        <v>127</v>
      </c>
      <c r="H26" s="72" t="s">
        <v>136</v>
      </c>
      <c r="I26" s="72" t="s">
        <v>129</v>
      </c>
      <c r="J26" s="75">
        <v>8</v>
      </c>
      <c r="K26" s="75" t="s">
        <v>91</v>
      </c>
      <c r="L26" s="70" t="s">
        <v>92</v>
      </c>
      <c r="M26" s="76">
        <v>1266281</v>
      </c>
      <c r="N26" s="52"/>
      <c r="O26" s="53">
        <v>654020</v>
      </c>
      <c r="P26" s="53"/>
      <c r="Q26" s="77">
        <f t="shared" si="0"/>
        <v>1920301</v>
      </c>
      <c r="R26" s="237">
        <f t="shared" si="1"/>
        <v>0</v>
      </c>
      <c r="S26" s="238"/>
      <c r="T26" s="233">
        <v>18280.333333333336</v>
      </c>
      <c r="U26" s="79">
        <f t="shared" si="2"/>
        <v>0</v>
      </c>
      <c r="V26" s="78">
        <f t="shared" si="3"/>
        <v>-18280.333333333336</v>
      </c>
      <c r="W26" s="80">
        <v>147770.33333333334</v>
      </c>
      <c r="X26" s="238"/>
      <c r="Y26" s="233">
        <v>11009.255833333336</v>
      </c>
      <c r="Z26" s="79">
        <f t="shared" si="4"/>
        <v>0</v>
      </c>
      <c r="AA26" s="78">
        <f t="shared" si="5"/>
        <v>-11009.255833333336</v>
      </c>
      <c r="AB26" s="80">
        <v>351914.0945833333</v>
      </c>
      <c r="AC26" s="238"/>
      <c r="AD26" s="233">
        <v>39347.693333333336</v>
      </c>
      <c r="AE26" s="79">
        <f t="shared" si="6"/>
        <v>0</v>
      </c>
      <c r="AF26" s="78">
        <f t="shared" si="7"/>
        <v>-39347.693333333336</v>
      </c>
      <c r="AG26" s="80">
        <v>81407.86083333334</v>
      </c>
      <c r="AH26" s="81">
        <f t="shared" si="8"/>
        <v>0</v>
      </c>
      <c r="AI26" s="78">
        <f t="shared" si="8"/>
        <v>68637.282500000001</v>
      </c>
      <c r="AJ26" s="82">
        <f t="shared" si="11"/>
        <v>0</v>
      </c>
      <c r="AK26" s="83">
        <f t="shared" si="12"/>
        <v>-68637.282500000001</v>
      </c>
      <c r="AL26" s="78">
        <f t="shared" si="9"/>
        <v>581092.28874999995</v>
      </c>
      <c r="AM26" s="80"/>
      <c r="AN26" s="238">
        <f>$M$26/$J$26</f>
        <v>158285.125</v>
      </c>
      <c r="AO26" s="235">
        <f t="shared" si="10"/>
        <v>158285.125</v>
      </c>
      <c r="AP26" s="243">
        <f>$M$26/$J$26</f>
        <v>158285.125</v>
      </c>
      <c r="AQ26" s="53">
        <f>$M$26/$J$26</f>
        <v>158285.125</v>
      </c>
      <c r="AR26" s="53">
        <f>$M$26/$J$26</f>
        <v>158285.125</v>
      </c>
      <c r="AS26" s="53">
        <f>$M$26/$J$26</f>
        <v>158285.125</v>
      </c>
      <c r="AT26" s="84">
        <f t="shared" si="15"/>
        <v>633140.5</v>
      </c>
      <c r="AU26" s="85">
        <f>$M$26/$J$26</f>
        <v>158285.125</v>
      </c>
      <c r="AV26" s="86">
        <f>$M$26/$J$26</f>
        <v>158285.125</v>
      </c>
      <c r="AW26" s="86">
        <f>$M$26/$J$26</f>
        <v>158285.125</v>
      </c>
      <c r="AX26" s="86"/>
      <c r="AY26" s="84">
        <f t="shared" si="13"/>
        <v>474855.375</v>
      </c>
      <c r="AZ26" s="87">
        <f t="shared" si="14"/>
        <v>1266281</v>
      </c>
      <c r="BA26" s="88"/>
      <c r="BB26" s="75"/>
      <c r="BC26" s="75" t="s">
        <v>54</v>
      </c>
      <c r="BD26" s="70"/>
      <c r="BE26" s="69" t="s">
        <v>113</v>
      </c>
      <c r="BF26" s="75" t="s">
        <v>114</v>
      </c>
      <c r="BG26" s="75" t="s">
        <v>115</v>
      </c>
      <c r="BH26" s="75" t="s">
        <v>116</v>
      </c>
      <c r="BI26" s="89"/>
      <c r="BJ26" s="88"/>
      <c r="BK26" s="89"/>
      <c r="BL26" s="69"/>
      <c r="BM26" s="75"/>
      <c r="BN26" s="75"/>
      <c r="BO26" s="75"/>
      <c r="BP26" s="89"/>
      <c r="BQ26" s="90" t="s">
        <v>98</v>
      </c>
      <c r="BR26" s="91" t="s">
        <v>99</v>
      </c>
      <c r="BS26" s="91" t="s">
        <v>130</v>
      </c>
      <c r="BT26" s="91" t="s">
        <v>101</v>
      </c>
      <c r="BU26" s="92"/>
    </row>
    <row r="27" spans="1:73" s="68" customFormat="1" ht="129.75" thickTop="1" thickBot="1">
      <c r="A27" s="69" t="s">
        <v>137</v>
      </c>
      <c r="B27" s="70"/>
      <c r="C27" s="109" t="s">
        <v>123</v>
      </c>
      <c r="D27" s="110" t="s">
        <v>124</v>
      </c>
      <c r="E27" s="111" t="s">
        <v>138</v>
      </c>
      <c r="F27" s="74" t="s">
        <v>126</v>
      </c>
      <c r="G27" s="72" t="s">
        <v>127</v>
      </c>
      <c r="H27" s="72" t="s">
        <v>139</v>
      </c>
      <c r="I27" s="72" t="s">
        <v>129</v>
      </c>
      <c r="J27" s="75">
        <v>8</v>
      </c>
      <c r="K27" s="75" t="s">
        <v>91</v>
      </c>
      <c r="L27" s="70" t="s">
        <v>92</v>
      </c>
      <c r="M27" s="96">
        <v>1266281</v>
      </c>
      <c r="N27" s="52"/>
      <c r="O27" s="53">
        <v>654020</v>
      </c>
      <c r="P27" s="53"/>
      <c r="Q27" s="77">
        <f t="shared" si="0"/>
        <v>1920301</v>
      </c>
      <c r="R27" s="239">
        <f t="shared" si="1"/>
        <v>0</v>
      </c>
      <c r="S27" s="240"/>
      <c r="T27" s="234">
        <v>36885.043333333328</v>
      </c>
      <c r="U27" s="98">
        <f t="shared" si="2"/>
        <v>0</v>
      </c>
      <c r="V27" s="97">
        <f t="shared" si="3"/>
        <v>-36885.043333333328</v>
      </c>
      <c r="W27" s="99">
        <v>278796.1933333333</v>
      </c>
      <c r="X27" s="240"/>
      <c r="Y27" s="234">
        <v>11223.033333333333</v>
      </c>
      <c r="Z27" s="98">
        <f t="shared" si="4"/>
        <v>0</v>
      </c>
      <c r="AA27" s="97">
        <f t="shared" si="5"/>
        <v>-11223.033333333333</v>
      </c>
      <c r="AB27" s="99">
        <v>373311.3133333333</v>
      </c>
      <c r="AC27" s="240"/>
      <c r="AD27" s="234">
        <v>39347.693333333336</v>
      </c>
      <c r="AE27" s="98">
        <f t="shared" si="6"/>
        <v>0</v>
      </c>
      <c r="AF27" s="97">
        <f t="shared" si="7"/>
        <v>-39347.693333333336</v>
      </c>
      <c r="AG27" s="99">
        <v>81407.86083333334</v>
      </c>
      <c r="AH27" s="100">
        <f t="shared" si="8"/>
        <v>0</v>
      </c>
      <c r="AI27" s="97">
        <f t="shared" si="8"/>
        <v>87455.76999999999</v>
      </c>
      <c r="AJ27" s="101">
        <f t="shared" si="11"/>
        <v>0</v>
      </c>
      <c r="AK27" s="102">
        <f t="shared" si="12"/>
        <v>-87455.76999999999</v>
      </c>
      <c r="AL27" s="97">
        <f t="shared" si="9"/>
        <v>733515.36749999993</v>
      </c>
      <c r="AM27" s="99"/>
      <c r="AN27" s="240">
        <f>$M$27/$J$27</f>
        <v>158285.125</v>
      </c>
      <c r="AO27" s="235">
        <f t="shared" si="10"/>
        <v>158285.125</v>
      </c>
      <c r="AP27" s="244">
        <f>$M$27/$J$27</f>
        <v>158285.125</v>
      </c>
      <c r="AQ27" s="245">
        <f>$M$27/$J$27</f>
        <v>158285.125</v>
      </c>
      <c r="AR27" s="245">
        <f>$M$27/$J$27</f>
        <v>158285.125</v>
      </c>
      <c r="AS27" s="245">
        <f>$M$27/$J$27</f>
        <v>158285.125</v>
      </c>
      <c r="AT27" s="139">
        <f t="shared" si="15"/>
        <v>633140.5</v>
      </c>
      <c r="AU27" s="140">
        <f>$M$27/$J$27</f>
        <v>158285.125</v>
      </c>
      <c r="AV27" s="246">
        <f>$M$27/$J$27</f>
        <v>158285.125</v>
      </c>
      <c r="AW27" s="246">
        <f>$M$27/$J$27</f>
        <v>158285.125</v>
      </c>
      <c r="AX27" s="246"/>
      <c r="AY27" s="139">
        <f t="shared" si="13"/>
        <v>474855.375</v>
      </c>
      <c r="AZ27" s="141">
        <f t="shared" si="14"/>
        <v>1266281</v>
      </c>
      <c r="BA27" s="88"/>
      <c r="BB27" s="75"/>
      <c r="BC27" s="75"/>
      <c r="BD27" s="70" t="s">
        <v>54</v>
      </c>
      <c r="BE27" s="69" t="s">
        <v>120</v>
      </c>
      <c r="BF27" s="75" t="s">
        <v>121</v>
      </c>
      <c r="BG27" s="75"/>
      <c r="BH27" s="75"/>
      <c r="BI27" s="89"/>
      <c r="BJ27" s="88"/>
      <c r="BK27" s="89"/>
      <c r="BL27" s="69"/>
      <c r="BM27" s="75"/>
      <c r="BN27" s="75"/>
      <c r="BO27" s="75"/>
      <c r="BP27" s="89"/>
      <c r="BQ27" s="90" t="s">
        <v>98</v>
      </c>
      <c r="BR27" s="91" t="s">
        <v>99</v>
      </c>
      <c r="BS27" s="91" t="s">
        <v>130</v>
      </c>
      <c r="BT27" s="91" t="s">
        <v>101</v>
      </c>
      <c r="BU27" s="92"/>
    </row>
    <row r="28" spans="1:73" s="68" customFormat="1" ht="172.5" thickTop="1" thickBot="1">
      <c r="A28" s="69" t="s">
        <v>140</v>
      </c>
      <c r="B28" s="70"/>
      <c r="C28" s="45" t="s">
        <v>141</v>
      </c>
      <c r="D28" s="46" t="s">
        <v>142</v>
      </c>
      <c r="E28" s="47" t="s">
        <v>143</v>
      </c>
      <c r="F28" s="74" t="s">
        <v>144</v>
      </c>
      <c r="G28" s="72" t="s">
        <v>145</v>
      </c>
      <c r="H28" s="72" t="s">
        <v>146</v>
      </c>
      <c r="I28" s="72" t="s">
        <v>147</v>
      </c>
      <c r="J28" s="75">
        <v>8</v>
      </c>
      <c r="K28" s="75" t="s">
        <v>91</v>
      </c>
      <c r="L28" s="70" t="s">
        <v>92</v>
      </c>
      <c r="M28" s="51">
        <v>22500</v>
      </c>
      <c r="N28" s="52"/>
      <c r="O28" s="53"/>
      <c r="P28" s="53"/>
      <c r="Q28" s="77">
        <f t="shared" si="0"/>
        <v>22500</v>
      </c>
      <c r="R28" s="236">
        <f t="shared" si="1"/>
        <v>0</v>
      </c>
      <c r="S28" s="133"/>
      <c r="T28" s="247">
        <v>1200</v>
      </c>
      <c r="U28" s="113">
        <f t="shared" si="2"/>
        <v>0</v>
      </c>
      <c r="V28" s="112">
        <f t="shared" si="3"/>
        <v>-1200</v>
      </c>
      <c r="W28" s="114">
        <v>1200</v>
      </c>
      <c r="X28" s="133"/>
      <c r="Y28" s="232"/>
      <c r="Z28" s="57">
        <f t="shared" si="4"/>
        <v>0</v>
      </c>
      <c r="AA28" s="56">
        <f t="shared" si="5"/>
        <v>0</v>
      </c>
      <c r="AB28" s="58"/>
      <c r="AC28" s="133"/>
      <c r="AD28" s="232"/>
      <c r="AE28" s="57">
        <f t="shared" si="6"/>
        <v>0</v>
      </c>
      <c r="AF28" s="56">
        <f t="shared" si="7"/>
        <v>0</v>
      </c>
      <c r="AG28" s="58"/>
      <c r="AH28" s="59">
        <f t="shared" si="8"/>
        <v>0</v>
      </c>
      <c r="AI28" s="56">
        <f t="shared" si="8"/>
        <v>1200</v>
      </c>
      <c r="AJ28" s="60">
        <f t="shared" si="11"/>
        <v>0</v>
      </c>
      <c r="AK28" s="61">
        <f t="shared" si="12"/>
        <v>-1200</v>
      </c>
      <c r="AL28" s="56">
        <f t="shared" si="9"/>
        <v>1200</v>
      </c>
      <c r="AM28" s="58"/>
      <c r="AN28" s="133">
        <f>$M$28/J28</f>
        <v>2812.5</v>
      </c>
      <c r="AO28" s="235">
        <f t="shared" si="10"/>
        <v>2812.5</v>
      </c>
      <c r="AP28" s="241">
        <f>$Q$28/$J$28</f>
        <v>2812.5</v>
      </c>
      <c r="AQ28" s="134">
        <f>$Q$28/$J$28</f>
        <v>2812.5</v>
      </c>
      <c r="AR28" s="134">
        <f>$Q$28/$J$28</f>
        <v>2812.5</v>
      </c>
      <c r="AS28" s="134">
        <f>$Q$28/$J$28</f>
        <v>2812.5</v>
      </c>
      <c r="AT28" s="135">
        <f t="shared" si="15"/>
        <v>11250</v>
      </c>
      <c r="AU28" s="134">
        <f>$Q$28/$J$28</f>
        <v>2812.5</v>
      </c>
      <c r="AV28" s="134">
        <f>$Q$28/$J$28</f>
        <v>2812.5</v>
      </c>
      <c r="AW28" s="134">
        <f>$Q$28/$J$28</f>
        <v>2812.5</v>
      </c>
      <c r="AX28" s="242"/>
      <c r="AY28" s="135">
        <f t="shared" si="13"/>
        <v>8437.5</v>
      </c>
      <c r="AZ28" s="62">
        <f t="shared" si="14"/>
        <v>22500</v>
      </c>
      <c r="BA28" s="88" t="s">
        <v>54</v>
      </c>
      <c r="BB28" s="75"/>
      <c r="BC28" s="75"/>
      <c r="BD28" s="70"/>
      <c r="BE28" s="69" t="s">
        <v>93</v>
      </c>
      <c r="BF28" s="50" t="s">
        <v>94</v>
      </c>
      <c r="BG28" s="50" t="s">
        <v>95</v>
      </c>
      <c r="BH28" s="50" t="s">
        <v>96</v>
      </c>
      <c r="BI28" s="89" t="s">
        <v>97</v>
      </c>
      <c r="BJ28" s="88"/>
      <c r="BK28" s="89"/>
      <c r="BL28" s="69"/>
      <c r="BM28" s="75"/>
      <c r="BN28" s="75"/>
      <c r="BO28" s="75"/>
      <c r="BP28" s="89"/>
      <c r="BQ28" s="90" t="s">
        <v>98</v>
      </c>
      <c r="BR28" s="91" t="s">
        <v>99</v>
      </c>
      <c r="BS28" s="91" t="s">
        <v>100</v>
      </c>
      <c r="BT28" s="91" t="s">
        <v>101</v>
      </c>
      <c r="BU28" s="92"/>
    </row>
    <row r="29" spans="1:73" s="68" customFormat="1" ht="172.5" thickTop="1" thickBot="1">
      <c r="A29" s="69" t="s">
        <v>148</v>
      </c>
      <c r="B29" s="70"/>
      <c r="C29" s="71" t="s">
        <v>141</v>
      </c>
      <c r="D29" s="72" t="s">
        <v>142</v>
      </c>
      <c r="E29" s="73" t="s">
        <v>149</v>
      </c>
      <c r="F29" s="74" t="s">
        <v>144</v>
      </c>
      <c r="G29" s="72" t="s">
        <v>145</v>
      </c>
      <c r="H29" s="72" t="s">
        <v>146</v>
      </c>
      <c r="I29" s="72" t="s">
        <v>147</v>
      </c>
      <c r="J29" s="75">
        <v>8</v>
      </c>
      <c r="K29" s="75" t="s">
        <v>91</v>
      </c>
      <c r="L29" s="70" t="s">
        <v>92</v>
      </c>
      <c r="M29" s="76">
        <v>22500</v>
      </c>
      <c r="N29" s="52"/>
      <c r="O29" s="53"/>
      <c r="P29" s="53"/>
      <c r="Q29" s="77">
        <f t="shared" si="0"/>
        <v>22500</v>
      </c>
      <c r="R29" s="237">
        <f t="shared" si="1"/>
        <v>0</v>
      </c>
      <c r="S29" s="136"/>
      <c r="T29" s="248">
        <v>77.489999999999995</v>
      </c>
      <c r="U29" s="116">
        <f t="shared" si="2"/>
        <v>0</v>
      </c>
      <c r="V29" s="115">
        <f t="shared" si="3"/>
        <v>-77.489999999999995</v>
      </c>
      <c r="W29" s="117">
        <v>77.489999999999995</v>
      </c>
      <c r="X29" s="238"/>
      <c r="Y29" s="233"/>
      <c r="Z29" s="79">
        <f t="shared" si="4"/>
        <v>0</v>
      </c>
      <c r="AA29" s="78">
        <f t="shared" si="5"/>
        <v>0</v>
      </c>
      <c r="AB29" s="80"/>
      <c r="AC29" s="238"/>
      <c r="AD29" s="233"/>
      <c r="AE29" s="79">
        <f t="shared" si="6"/>
        <v>0</v>
      </c>
      <c r="AF29" s="78">
        <f t="shared" si="7"/>
        <v>0</v>
      </c>
      <c r="AG29" s="80"/>
      <c r="AH29" s="81">
        <f t="shared" si="8"/>
        <v>0</v>
      </c>
      <c r="AI29" s="78">
        <f t="shared" si="8"/>
        <v>77.489999999999995</v>
      </c>
      <c r="AJ29" s="82">
        <f t="shared" si="11"/>
        <v>0</v>
      </c>
      <c r="AK29" s="83">
        <f t="shared" si="12"/>
        <v>-77.489999999999995</v>
      </c>
      <c r="AL29" s="78">
        <f t="shared" si="9"/>
        <v>77.489999999999995</v>
      </c>
      <c r="AM29" s="80"/>
      <c r="AN29" s="238">
        <f>$M$29/$J$29</f>
        <v>2812.5</v>
      </c>
      <c r="AO29" s="235">
        <f t="shared" si="10"/>
        <v>2812.5</v>
      </c>
      <c r="AP29" s="243">
        <f t="shared" ref="AP29:AW29" si="17">$M$29/$J$29</f>
        <v>2812.5</v>
      </c>
      <c r="AQ29" s="53">
        <f t="shared" si="17"/>
        <v>2812.5</v>
      </c>
      <c r="AR29" s="53">
        <f t="shared" si="17"/>
        <v>2812.5</v>
      </c>
      <c r="AS29" s="53">
        <f t="shared" si="17"/>
        <v>2812.5</v>
      </c>
      <c r="AT29" s="84">
        <f t="shared" si="15"/>
        <v>11250</v>
      </c>
      <c r="AU29" s="53">
        <f t="shared" si="17"/>
        <v>2812.5</v>
      </c>
      <c r="AV29" s="53">
        <f t="shared" si="17"/>
        <v>2812.5</v>
      </c>
      <c r="AW29" s="53">
        <f t="shared" si="17"/>
        <v>2812.5</v>
      </c>
      <c r="AX29" s="86"/>
      <c r="AY29" s="84">
        <f t="shared" si="13"/>
        <v>8437.5</v>
      </c>
      <c r="AZ29" s="87">
        <f t="shared" si="14"/>
        <v>22500</v>
      </c>
      <c r="BA29" s="88"/>
      <c r="BB29" s="75" t="s">
        <v>54</v>
      </c>
      <c r="BC29" s="75"/>
      <c r="BD29" s="70"/>
      <c r="BE29" s="69" t="s">
        <v>105</v>
      </c>
      <c r="BF29" s="75" t="s">
        <v>106</v>
      </c>
      <c r="BG29" s="75" t="s">
        <v>107</v>
      </c>
      <c r="BH29" s="75" t="s">
        <v>108</v>
      </c>
      <c r="BI29" s="89" t="s">
        <v>109</v>
      </c>
      <c r="BJ29" s="88"/>
      <c r="BK29" s="89"/>
      <c r="BL29" s="69"/>
      <c r="BM29" s="75"/>
      <c r="BN29" s="75"/>
      <c r="BO29" s="75"/>
      <c r="BP29" s="89"/>
      <c r="BQ29" s="90" t="s">
        <v>98</v>
      </c>
      <c r="BR29" s="91" t="s">
        <v>99</v>
      </c>
      <c r="BS29" s="91" t="s">
        <v>100</v>
      </c>
      <c r="BT29" s="91" t="s">
        <v>101</v>
      </c>
      <c r="BU29" s="92"/>
    </row>
    <row r="30" spans="1:73" s="68" customFormat="1" ht="172.5" thickTop="1" thickBot="1">
      <c r="A30" s="69" t="s">
        <v>150</v>
      </c>
      <c r="B30" s="118"/>
      <c r="C30" s="119" t="s">
        <v>141</v>
      </c>
      <c r="D30" s="120" t="s">
        <v>142</v>
      </c>
      <c r="E30" s="121" t="s">
        <v>151</v>
      </c>
      <c r="F30" s="122" t="s">
        <v>144</v>
      </c>
      <c r="G30" s="120" t="s">
        <v>145</v>
      </c>
      <c r="H30" s="120" t="s">
        <v>146</v>
      </c>
      <c r="I30" s="120" t="s">
        <v>147</v>
      </c>
      <c r="J30" s="75">
        <v>8</v>
      </c>
      <c r="K30" s="75" t="s">
        <v>91</v>
      </c>
      <c r="L30" s="70" t="s">
        <v>92</v>
      </c>
      <c r="M30" s="76">
        <v>22500</v>
      </c>
      <c r="N30" s="52"/>
      <c r="O30" s="53"/>
      <c r="P30" s="53"/>
      <c r="Q30" s="77">
        <f t="shared" si="0"/>
        <v>22500</v>
      </c>
      <c r="R30" s="237">
        <f t="shared" si="1"/>
        <v>0</v>
      </c>
      <c r="S30" s="136"/>
      <c r="T30" s="248"/>
      <c r="U30" s="116">
        <f t="shared" si="2"/>
        <v>0</v>
      </c>
      <c r="V30" s="115">
        <f t="shared" si="3"/>
        <v>0</v>
      </c>
      <c r="W30" s="117"/>
      <c r="X30" s="238"/>
      <c r="Y30" s="233"/>
      <c r="Z30" s="79">
        <f t="shared" si="4"/>
        <v>0</v>
      </c>
      <c r="AA30" s="78">
        <f t="shared" si="5"/>
        <v>0</v>
      </c>
      <c r="AB30" s="80"/>
      <c r="AC30" s="238"/>
      <c r="AD30" s="233"/>
      <c r="AE30" s="79">
        <f t="shared" si="6"/>
        <v>0</v>
      </c>
      <c r="AF30" s="78">
        <f t="shared" si="7"/>
        <v>0</v>
      </c>
      <c r="AG30" s="80"/>
      <c r="AH30" s="81">
        <f t="shared" si="8"/>
        <v>0</v>
      </c>
      <c r="AI30" s="78">
        <f t="shared" si="8"/>
        <v>0</v>
      </c>
      <c r="AJ30" s="82">
        <f t="shared" si="11"/>
        <v>0</v>
      </c>
      <c r="AK30" s="83">
        <f t="shared" si="12"/>
        <v>0</v>
      </c>
      <c r="AL30" s="78">
        <f t="shared" si="9"/>
        <v>0</v>
      </c>
      <c r="AM30" s="80"/>
      <c r="AN30" s="238">
        <f>$M$30/$J$30</f>
        <v>2812.5</v>
      </c>
      <c r="AO30" s="235">
        <f t="shared" si="10"/>
        <v>2812.5</v>
      </c>
      <c r="AP30" s="243">
        <f t="shared" ref="AP30:AW30" si="18">$M$30/$J$30</f>
        <v>2812.5</v>
      </c>
      <c r="AQ30" s="53">
        <f t="shared" si="18"/>
        <v>2812.5</v>
      </c>
      <c r="AR30" s="53">
        <f t="shared" si="18"/>
        <v>2812.5</v>
      </c>
      <c r="AS30" s="53">
        <f t="shared" si="18"/>
        <v>2812.5</v>
      </c>
      <c r="AT30" s="84">
        <f t="shared" si="15"/>
        <v>11250</v>
      </c>
      <c r="AU30" s="53">
        <f t="shared" si="18"/>
        <v>2812.5</v>
      </c>
      <c r="AV30" s="53">
        <f t="shared" si="18"/>
        <v>2812.5</v>
      </c>
      <c r="AW30" s="53">
        <f t="shared" si="18"/>
        <v>2812.5</v>
      </c>
      <c r="AX30" s="86"/>
      <c r="AY30" s="84">
        <f t="shared" si="13"/>
        <v>8437.5</v>
      </c>
      <c r="AZ30" s="87">
        <f t="shared" si="14"/>
        <v>22500</v>
      </c>
      <c r="BA30" s="88"/>
      <c r="BB30" s="75"/>
      <c r="BC30" s="75" t="s">
        <v>54</v>
      </c>
      <c r="BD30" s="70"/>
      <c r="BE30" s="69" t="s">
        <v>113</v>
      </c>
      <c r="BF30" s="75" t="s">
        <v>114</v>
      </c>
      <c r="BG30" s="75" t="s">
        <v>115</v>
      </c>
      <c r="BH30" s="75" t="s">
        <v>116</v>
      </c>
      <c r="BI30" s="89"/>
      <c r="BJ30" s="88"/>
      <c r="BK30" s="89"/>
      <c r="BL30" s="69"/>
      <c r="BM30" s="75"/>
      <c r="BN30" s="75"/>
      <c r="BO30" s="75"/>
      <c r="BP30" s="89"/>
      <c r="BQ30" s="90" t="s">
        <v>98</v>
      </c>
      <c r="BR30" s="91" t="s">
        <v>99</v>
      </c>
      <c r="BS30" s="91" t="s">
        <v>100</v>
      </c>
      <c r="BT30" s="91" t="s">
        <v>101</v>
      </c>
      <c r="BU30" s="92"/>
    </row>
    <row r="31" spans="1:73" s="68" customFormat="1" ht="172.5" thickTop="1" thickBot="1">
      <c r="A31" s="69" t="s">
        <v>152</v>
      </c>
      <c r="B31" s="118"/>
      <c r="C31" s="123" t="s">
        <v>141</v>
      </c>
      <c r="D31" s="124" t="s">
        <v>142</v>
      </c>
      <c r="E31" s="125" t="s">
        <v>153</v>
      </c>
      <c r="F31" s="122" t="s">
        <v>144</v>
      </c>
      <c r="G31" s="120" t="s">
        <v>145</v>
      </c>
      <c r="H31" s="120" t="s">
        <v>146</v>
      </c>
      <c r="I31" s="120" t="s">
        <v>147</v>
      </c>
      <c r="J31" s="75">
        <v>8</v>
      </c>
      <c r="K31" s="75" t="s">
        <v>91</v>
      </c>
      <c r="L31" s="70" t="s">
        <v>92</v>
      </c>
      <c r="M31" s="96">
        <v>22500</v>
      </c>
      <c r="N31" s="52"/>
      <c r="O31" s="53"/>
      <c r="P31" s="53"/>
      <c r="Q31" s="77">
        <f t="shared" si="0"/>
        <v>22500</v>
      </c>
      <c r="R31" s="239">
        <f t="shared" si="1"/>
        <v>0</v>
      </c>
      <c r="S31" s="137"/>
      <c r="T31" s="249"/>
      <c r="U31" s="127">
        <f t="shared" si="2"/>
        <v>0</v>
      </c>
      <c r="V31" s="126">
        <f t="shared" si="3"/>
        <v>0</v>
      </c>
      <c r="W31" s="128"/>
      <c r="X31" s="240"/>
      <c r="Y31" s="234"/>
      <c r="Z31" s="98">
        <f t="shared" si="4"/>
        <v>0</v>
      </c>
      <c r="AA31" s="97">
        <f t="shared" si="5"/>
        <v>0</v>
      </c>
      <c r="AB31" s="99"/>
      <c r="AC31" s="240"/>
      <c r="AD31" s="234"/>
      <c r="AE31" s="98">
        <f t="shared" si="6"/>
        <v>0</v>
      </c>
      <c r="AF31" s="97">
        <f t="shared" si="7"/>
        <v>0</v>
      </c>
      <c r="AG31" s="99"/>
      <c r="AH31" s="100">
        <f t="shared" si="8"/>
        <v>0</v>
      </c>
      <c r="AI31" s="97">
        <f t="shared" si="8"/>
        <v>0</v>
      </c>
      <c r="AJ31" s="101">
        <f t="shared" si="11"/>
        <v>0</v>
      </c>
      <c r="AK31" s="102">
        <f t="shared" si="12"/>
        <v>0</v>
      </c>
      <c r="AL31" s="97">
        <f t="shared" si="9"/>
        <v>0</v>
      </c>
      <c r="AM31" s="99"/>
      <c r="AN31" s="240"/>
      <c r="AO31" s="235">
        <f t="shared" si="10"/>
        <v>0</v>
      </c>
      <c r="AP31" s="244">
        <f>$M$31/$J$31</f>
        <v>2812.5</v>
      </c>
      <c r="AQ31" s="138">
        <f t="shared" ref="AQ31:AX31" si="19">$M$31/$J$31</f>
        <v>2812.5</v>
      </c>
      <c r="AR31" s="138">
        <f t="shared" si="19"/>
        <v>2812.5</v>
      </c>
      <c r="AS31" s="138">
        <f t="shared" si="19"/>
        <v>2812.5</v>
      </c>
      <c r="AT31" s="139">
        <f t="shared" si="15"/>
        <v>11250</v>
      </c>
      <c r="AU31" s="138">
        <f t="shared" si="19"/>
        <v>2812.5</v>
      </c>
      <c r="AV31" s="138">
        <f t="shared" si="19"/>
        <v>2812.5</v>
      </c>
      <c r="AW31" s="138">
        <f t="shared" si="19"/>
        <v>2812.5</v>
      </c>
      <c r="AX31" s="138">
        <f t="shared" si="19"/>
        <v>2812.5</v>
      </c>
      <c r="AY31" s="139">
        <f t="shared" si="13"/>
        <v>11250</v>
      </c>
      <c r="AZ31" s="141">
        <f t="shared" si="14"/>
        <v>22500</v>
      </c>
      <c r="BA31" s="88"/>
      <c r="BB31" s="75"/>
      <c r="BC31" s="75"/>
      <c r="BD31" s="70" t="s">
        <v>54</v>
      </c>
      <c r="BE31" s="69" t="s">
        <v>120</v>
      </c>
      <c r="BF31" s="75" t="s">
        <v>121</v>
      </c>
      <c r="BG31" s="75"/>
      <c r="BH31" s="75"/>
      <c r="BI31" s="89"/>
      <c r="BJ31" s="88"/>
      <c r="BK31" s="89"/>
      <c r="BL31" s="69"/>
      <c r="BM31" s="75"/>
      <c r="BN31" s="75"/>
      <c r="BO31" s="75"/>
      <c r="BP31" s="89"/>
      <c r="BQ31" s="90" t="s">
        <v>98</v>
      </c>
      <c r="BR31" s="91" t="s">
        <v>99</v>
      </c>
      <c r="BS31" s="91" t="s">
        <v>100</v>
      </c>
      <c r="BT31" s="91" t="s">
        <v>101</v>
      </c>
      <c r="BU31" s="92"/>
    </row>
    <row r="32" spans="1:73" s="68" customFormat="1" ht="129.75" thickTop="1" thickBot="1">
      <c r="A32" s="69" t="s">
        <v>154</v>
      </c>
      <c r="B32" s="118"/>
      <c r="C32" s="130" t="s">
        <v>155</v>
      </c>
      <c r="D32" s="131" t="s">
        <v>156</v>
      </c>
      <c r="E32" s="132" t="s">
        <v>157</v>
      </c>
      <c r="F32" s="122" t="s">
        <v>158</v>
      </c>
      <c r="G32" s="120" t="s">
        <v>159</v>
      </c>
      <c r="H32" s="120" t="s">
        <v>160</v>
      </c>
      <c r="I32" s="120" t="s">
        <v>161</v>
      </c>
      <c r="J32" s="75">
        <v>12</v>
      </c>
      <c r="K32" s="75" t="s">
        <v>91</v>
      </c>
      <c r="L32" s="70" t="s">
        <v>92</v>
      </c>
      <c r="M32" s="133">
        <v>35000</v>
      </c>
      <c r="N32" s="52"/>
      <c r="O32" s="53"/>
      <c r="P32" s="53"/>
      <c r="Q32" s="77">
        <f t="shared" si="0"/>
        <v>35000</v>
      </c>
      <c r="R32" s="236">
        <f t="shared" si="1"/>
        <v>-4.5474735088646412E-12</v>
      </c>
      <c r="S32" s="133">
        <f>$M$32/$J$32</f>
        <v>2916.6666666666665</v>
      </c>
      <c r="T32" s="247"/>
      <c r="U32" s="113">
        <f t="shared" si="2"/>
        <v>0</v>
      </c>
      <c r="V32" s="112">
        <f t="shared" si="3"/>
        <v>2916.6666666666665</v>
      </c>
      <c r="W32" s="114"/>
      <c r="X32" s="133">
        <f>$M$32/$J$32</f>
        <v>2916.6666666666665</v>
      </c>
      <c r="Y32" s="232"/>
      <c r="Z32" s="57">
        <f t="shared" si="4"/>
        <v>0</v>
      </c>
      <c r="AA32" s="56">
        <f t="shared" si="5"/>
        <v>2916.6666666666665</v>
      </c>
      <c r="AB32" s="58"/>
      <c r="AC32" s="133">
        <f>$M$32/$J$32</f>
        <v>2916.6666666666665</v>
      </c>
      <c r="AD32" s="232"/>
      <c r="AE32" s="57">
        <f t="shared" si="6"/>
        <v>0</v>
      </c>
      <c r="AF32" s="56">
        <f t="shared" si="7"/>
        <v>2916.6666666666665</v>
      </c>
      <c r="AG32" s="58"/>
      <c r="AH32" s="59">
        <f t="shared" si="8"/>
        <v>8750</v>
      </c>
      <c r="AI32" s="56">
        <f t="shared" si="8"/>
        <v>0</v>
      </c>
      <c r="AJ32" s="60">
        <f t="shared" si="11"/>
        <v>0</v>
      </c>
      <c r="AK32" s="61">
        <f t="shared" si="12"/>
        <v>8750</v>
      </c>
      <c r="AL32" s="56">
        <f t="shared" si="9"/>
        <v>0</v>
      </c>
      <c r="AM32" s="58"/>
      <c r="AN32" s="133">
        <f>$M$32/$J$32</f>
        <v>2916.6666666666665</v>
      </c>
      <c r="AO32" s="235">
        <f t="shared" si="10"/>
        <v>11666.666666666666</v>
      </c>
      <c r="AP32" s="241">
        <f>$M$32/$J$32</f>
        <v>2916.6666666666665</v>
      </c>
      <c r="AQ32" s="134">
        <f>$M$32/$J$32</f>
        <v>2916.6666666666665</v>
      </c>
      <c r="AR32" s="134">
        <f>$M$32/$J$32</f>
        <v>2916.6666666666665</v>
      </c>
      <c r="AS32" s="134">
        <f>$M$32/$J$32</f>
        <v>2916.6666666666665</v>
      </c>
      <c r="AT32" s="135">
        <f t="shared" si="15"/>
        <v>11666.666666666666</v>
      </c>
      <c r="AU32" s="134">
        <f>$M$32/$J$32</f>
        <v>2916.6666666666665</v>
      </c>
      <c r="AV32" s="134">
        <f>$M$32/$J$32</f>
        <v>2916.6666666666665</v>
      </c>
      <c r="AW32" s="134">
        <f>$M$32/$J$32</f>
        <v>2916.6666666666665</v>
      </c>
      <c r="AX32" s="134">
        <f>$M$32/$J$32</f>
        <v>2916.6666666666665</v>
      </c>
      <c r="AY32" s="135">
        <f t="shared" si="13"/>
        <v>11666.666666666666</v>
      </c>
      <c r="AZ32" s="62">
        <f t="shared" si="14"/>
        <v>35000</v>
      </c>
      <c r="BA32" s="88" t="s">
        <v>54</v>
      </c>
      <c r="BB32" s="75"/>
      <c r="BC32" s="75"/>
      <c r="BD32" s="70"/>
      <c r="BE32" s="69" t="s">
        <v>93</v>
      </c>
      <c r="BF32" s="50" t="s">
        <v>94</v>
      </c>
      <c r="BG32" s="50" t="s">
        <v>95</v>
      </c>
      <c r="BH32" s="50" t="s">
        <v>96</v>
      </c>
      <c r="BI32" s="89" t="s">
        <v>97</v>
      </c>
      <c r="BJ32" s="88"/>
      <c r="BK32" s="89"/>
      <c r="BL32" s="69"/>
      <c r="BM32" s="75"/>
      <c r="BN32" s="75"/>
      <c r="BO32" s="75"/>
      <c r="BP32" s="89"/>
      <c r="BQ32" s="90" t="s">
        <v>98</v>
      </c>
      <c r="BR32" s="91" t="s">
        <v>99</v>
      </c>
      <c r="BS32" s="91" t="s">
        <v>162</v>
      </c>
      <c r="BT32" s="91" t="s">
        <v>101</v>
      </c>
      <c r="BU32" s="92"/>
    </row>
    <row r="33" spans="1:73" s="68" customFormat="1" ht="129.75" thickTop="1" thickBot="1">
      <c r="A33" s="69" t="s">
        <v>163</v>
      </c>
      <c r="B33" s="118"/>
      <c r="C33" s="119" t="s">
        <v>155</v>
      </c>
      <c r="D33" s="120" t="s">
        <v>156</v>
      </c>
      <c r="E33" s="121" t="s">
        <v>157</v>
      </c>
      <c r="F33" s="122" t="s">
        <v>158</v>
      </c>
      <c r="G33" s="120" t="s">
        <v>159</v>
      </c>
      <c r="H33" s="120" t="s">
        <v>164</v>
      </c>
      <c r="I33" s="120" t="s">
        <v>161</v>
      </c>
      <c r="J33" s="75">
        <v>12</v>
      </c>
      <c r="K33" s="75" t="s">
        <v>91</v>
      </c>
      <c r="L33" s="70" t="s">
        <v>92</v>
      </c>
      <c r="M33" s="136">
        <v>35000</v>
      </c>
      <c r="N33" s="52"/>
      <c r="O33" s="53"/>
      <c r="P33" s="53"/>
      <c r="Q33" s="77">
        <f t="shared" si="0"/>
        <v>35000</v>
      </c>
      <c r="R33" s="237">
        <f t="shared" si="1"/>
        <v>-4.5474735088646412E-12</v>
      </c>
      <c r="S33" s="136">
        <f>$M$33/$J$33</f>
        <v>2916.6666666666665</v>
      </c>
      <c r="T33" s="248"/>
      <c r="U33" s="116">
        <f t="shared" si="2"/>
        <v>0</v>
      </c>
      <c r="V33" s="115">
        <f t="shared" si="3"/>
        <v>2916.6666666666665</v>
      </c>
      <c r="W33" s="117"/>
      <c r="X33" s="238">
        <f>$M$33/$J$33</f>
        <v>2916.6666666666665</v>
      </c>
      <c r="Y33" s="233"/>
      <c r="Z33" s="79">
        <f t="shared" si="4"/>
        <v>0</v>
      </c>
      <c r="AA33" s="78">
        <f t="shared" si="5"/>
        <v>2916.6666666666665</v>
      </c>
      <c r="AB33" s="80"/>
      <c r="AC33" s="238">
        <f>$M$33/$J$33</f>
        <v>2916.6666666666665</v>
      </c>
      <c r="AD33" s="233"/>
      <c r="AE33" s="79">
        <f t="shared" si="6"/>
        <v>0</v>
      </c>
      <c r="AF33" s="78">
        <f t="shared" si="7"/>
        <v>2916.6666666666665</v>
      </c>
      <c r="AG33" s="80"/>
      <c r="AH33" s="81">
        <f t="shared" si="8"/>
        <v>8750</v>
      </c>
      <c r="AI33" s="78">
        <f t="shared" si="8"/>
        <v>0</v>
      </c>
      <c r="AJ33" s="82">
        <f t="shared" si="11"/>
        <v>0</v>
      </c>
      <c r="AK33" s="83">
        <f t="shared" si="12"/>
        <v>8750</v>
      </c>
      <c r="AL33" s="78">
        <f t="shared" si="9"/>
        <v>0</v>
      </c>
      <c r="AM33" s="80"/>
      <c r="AN33" s="238">
        <f>$M$33/$J$33</f>
        <v>2916.6666666666665</v>
      </c>
      <c r="AO33" s="235">
        <f t="shared" si="10"/>
        <v>11666.666666666666</v>
      </c>
      <c r="AP33" s="243">
        <f>$M$33/$J$33</f>
        <v>2916.6666666666665</v>
      </c>
      <c r="AQ33" s="52">
        <f>$M$33/$J$33</f>
        <v>2916.6666666666665</v>
      </c>
      <c r="AR33" s="52">
        <f>$M$33/$J$33</f>
        <v>2916.6666666666665</v>
      </c>
      <c r="AS33" s="52">
        <f>$M$33/$J$33</f>
        <v>2916.6666666666665</v>
      </c>
      <c r="AT33" s="84">
        <f t="shared" si="15"/>
        <v>11666.666666666666</v>
      </c>
      <c r="AU33" s="52">
        <f>$M$33/$J$33</f>
        <v>2916.6666666666665</v>
      </c>
      <c r="AV33" s="52">
        <f>$M$33/$J$33</f>
        <v>2916.6666666666665</v>
      </c>
      <c r="AW33" s="52">
        <f>$M$33/$J$33</f>
        <v>2916.6666666666665</v>
      </c>
      <c r="AX33" s="52">
        <f>$M$33/$J$33</f>
        <v>2916.6666666666665</v>
      </c>
      <c r="AY33" s="84">
        <f t="shared" si="13"/>
        <v>11666.666666666666</v>
      </c>
      <c r="AZ33" s="87">
        <f t="shared" si="14"/>
        <v>35000</v>
      </c>
      <c r="BA33" s="88"/>
      <c r="BB33" s="75" t="s">
        <v>54</v>
      </c>
      <c r="BC33" s="75"/>
      <c r="BD33" s="70"/>
      <c r="BE33" s="69" t="s">
        <v>105</v>
      </c>
      <c r="BF33" s="75" t="s">
        <v>106</v>
      </c>
      <c r="BG33" s="75" t="s">
        <v>107</v>
      </c>
      <c r="BH33" s="75" t="s">
        <v>108</v>
      </c>
      <c r="BI33" s="89" t="s">
        <v>109</v>
      </c>
      <c r="BJ33" s="88"/>
      <c r="BK33" s="89"/>
      <c r="BL33" s="69"/>
      <c r="BM33" s="75"/>
      <c r="BN33" s="75"/>
      <c r="BO33" s="75"/>
      <c r="BP33" s="89"/>
      <c r="BQ33" s="90" t="s">
        <v>98</v>
      </c>
      <c r="BR33" s="91" t="s">
        <v>99</v>
      </c>
      <c r="BS33" s="91" t="s">
        <v>162</v>
      </c>
      <c r="BT33" s="91" t="s">
        <v>101</v>
      </c>
      <c r="BU33" s="92"/>
    </row>
    <row r="34" spans="1:73" s="68" customFormat="1" ht="129.75" thickTop="1" thickBot="1">
      <c r="A34" s="69" t="s">
        <v>165</v>
      </c>
      <c r="B34" s="118"/>
      <c r="C34" s="119" t="s">
        <v>155</v>
      </c>
      <c r="D34" s="120" t="s">
        <v>156</v>
      </c>
      <c r="E34" s="121" t="s">
        <v>157</v>
      </c>
      <c r="F34" s="122" t="s">
        <v>158</v>
      </c>
      <c r="G34" s="120" t="s">
        <v>159</v>
      </c>
      <c r="H34" s="120" t="s">
        <v>166</v>
      </c>
      <c r="I34" s="120" t="s">
        <v>161</v>
      </c>
      <c r="J34" s="75">
        <v>12</v>
      </c>
      <c r="K34" s="75" t="s">
        <v>91</v>
      </c>
      <c r="L34" s="70" t="s">
        <v>92</v>
      </c>
      <c r="M34" s="136">
        <v>35000</v>
      </c>
      <c r="N34" s="52"/>
      <c r="O34" s="53"/>
      <c r="P34" s="53"/>
      <c r="Q34" s="77">
        <f t="shared" si="0"/>
        <v>35000</v>
      </c>
      <c r="R34" s="237">
        <f t="shared" si="1"/>
        <v>-4.5474735088646412E-12</v>
      </c>
      <c r="S34" s="136">
        <f>$M$34/$J$34</f>
        <v>2916.6666666666665</v>
      </c>
      <c r="T34" s="248"/>
      <c r="U34" s="116">
        <f t="shared" si="2"/>
        <v>0</v>
      </c>
      <c r="V34" s="115">
        <f t="shared" si="3"/>
        <v>2916.6666666666665</v>
      </c>
      <c r="W34" s="117"/>
      <c r="X34" s="238">
        <f>$M$34/$J$34</f>
        <v>2916.6666666666665</v>
      </c>
      <c r="Y34" s="233"/>
      <c r="Z34" s="79">
        <f t="shared" si="4"/>
        <v>0</v>
      </c>
      <c r="AA34" s="78">
        <f t="shared" si="5"/>
        <v>2916.6666666666665</v>
      </c>
      <c r="AB34" s="80"/>
      <c r="AC34" s="238">
        <f>$M$34/$J$34</f>
        <v>2916.6666666666665</v>
      </c>
      <c r="AD34" s="233"/>
      <c r="AE34" s="79">
        <f t="shared" si="6"/>
        <v>0</v>
      </c>
      <c r="AF34" s="78">
        <f t="shared" si="7"/>
        <v>2916.6666666666665</v>
      </c>
      <c r="AG34" s="80"/>
      <c r="AH34" s="81">
        <f t="shared" si="8"/>
        <v>8750</v>
      </c>
      <c r="AI34" s="78">
        <f t="shared" si="8"/>
        <v>0</v>
      </c>
      <c r="AJ34" s="82">
        <f t="shared" si="11"/>
        <v>0</v>
      </c>
      <c r="AK34" s="83">
        <f t="shared" si="12"/>
        <v>8750</v>
      </c>
      <c r="AL34" s="78">
        <f t="shared" si="9"/>
        <v>0</v>
      </c>
      <c r="AM34" s="80"/>
      <c r="AN34" s="238">
        <f>$M$34/$J$34</f>
        <v>2916.6666666666665</v>
      </c>
      <c r="AO34" s="235">
        <f t="shared" si="10"/>
        <v>11666.666666666666</v>
      </c>
      <c r="AP34" s="243">
        <f>$M$34/$J$34</f>
        <v>2916.6666666666665</v>
      </c>
      <c r="AQ34" s="52">
        <f>$M$34/$J$34</f>
        <v>2916.6666666666665</v>
      </c>
      <c r="AR34" s="52">
        <f>$M$34/$J$34</f>
        <v>2916.6666666666665</v>
      </c>
      <c r="AS34" s="52">
        <f>$M$34/$J$34</f>
        <v>2916.6666666666665</v>
      </c>
      <c r="AT34" s="84">
        <f t="shared" si="15"/>
        <v>11666.666666666666</v>
      </c>
      <c r="AU34" s="52">
        <f>$M$34/$J$34</f>
        <v>2916.6666666666665</v>
      </c>
      <c r="AV34" s="52">
        <f>$M$34/$J$34</f>
        <v>2916.6666666666665</v>
      </c>
      <c r="AW34" s="52">
        <f>$M$34/$J$34</f>
        <v>2916.6666666666665</v>
      </c>
      <c r="AX34" s="52">
        <f>$M$34/$J$34</f>
        <v>2916.6666666666665</v>
      </c>
      <c r="AY34" s="84">
        <f t="shared" si="13"/>
        <v>11666.666666666666</v>
      </c>
      <c r="AZ34" s="87">
        <f t="shared" si="14"/>
        <v>35000</v>
      </c>
      <c r="BA34" s="88"/>
      <c r="BB34" s="75"/>
      <c r="BC34" s="75" t="s">
        <v>54</v>
      </c>
      <c r="BD34" s="70"/>
      <c r="BE34" s="69" t="s">
        <v>113</v>
      </c>
      <c r="BF34" s="75" t="s">
        <v>114</v>
      </c>
      <c r="BG34" s="75" t="s">
        <v>115</v>
      </c>
      <c r="BH34" s="75" t="s">
        <v>116</v>
      </c>
      <c r="BI34" s="89"/>
      <c r="BJ34" s="88"/>
      <c r="BK34" s="89"/>
      <c r="BL34" s="69"/>
      <c r="BM34" s="75"/>
      <c r="BN34" s="75"/>
      <c r="BO34" s="75"/>
      <c r="BP34" s="89"/>
      <c r="BQ34" s="90" t="s">
        <v>98</v>
      </c>
      <c r="BR34" s="91" t="s">
        <v>99</v>
      </c>
      <c r="BS34" s="91" t="s">
        <v>162</v>
      </c>
      <c r="BT34" s="91" t="s">
        <v>101</v>
      </c>
      <c r="BU34" s="92"/>
    </row>
    <row r="35" spans="1:73" s="68" customFormat="1" ht="146.25" customHeight="1" thickTop="1" thickBot="1">
      <c r="A35" s="69" t="s">
        <v>167</v>
      </c>
      <c r="B35" s="118"/>
      <c r="C35" s="123" t="s">
        <v>155</v>
      </c>
      <c r="D35" s="124" t="s">
        <v>156</v>
      </c>
      <c r="E35" s="125" t="s">
        <v>157</v>
      </c>
      <c r="F35" s="122" t="s">
        <v>158</v>
      </c>
      <c r="G35" s="120" t="s">
        <v>159</v>
      </c>
      <c r="H35" s="120" t="s">
        <v>168</v>
      </c>
      <c r="I35" s="120" t="s">
        <v>161</v>
      </c>
      <c r="J35" s="75">
        <v>12</v>
      </c>
      <c r="K35" s="75" t="s">
        <v>91</v>
      </c>
      <c r="L35" s="70" t="s">
        <v>92</v>
      </c>
      <c r="M35" s="137">
        <v>40000</v>
      </c>
      <c r="N35" s="52"/>
      <c r="O35" s="53"/>
      <c r="P35" s="53"/>
      <c r="Q35" s="77">
        <f t="shared" si="0"/>
        <v>40000</v>
      </c>
      <c r="R35" s="239">
        <f t="shared" si="1"/>
        <v>0</v>
      </c>
      <c r="S35" s="137">
        <f>$M$35/$J$35</f>
        <v>3333.3333333333335</v>
      </c>
      <c r="T35" s="249">
        <v>3733.4</v>
      </c>
      <c r="U35" s="127">
        <f t="shared" si="2"/>
        <v>1.12002</v>
      </c>
      <c r="V35" s="126">
        <f t="shared" si="3"/>
        <v>-400.06666666666661</v>
      </c>
      <c r="W35" s="128">
        <v>44873</v>
      </c>
      <c r="X35" s="240">
        <f>$M$35/$J$35</f>
        <v>3333.3333333333335</v>
      </c>
      <c r="Y35" s="234">
        <v>3733.4</v>
      </c>
      <c r="Z35" s="98">
        <f t="shared" si="4"/>
        <v>1.12002</v>
      </c>
      <c r="AA35" s="97">
        <f t="shared" si="5"/>
        <v>-400.06666666666661</v>
      </c>
      <c r="AB35" s="99"/>
      <c r="AC35" s="240">
        <f>$M$35/$J$35</f>
        <v>3333.3333333333335</v>
      </c>
      <c r="AD35" s="234">
        <v>3733.4</v>
      </c>
      <c r="AE35" s="98">
        <f t="shared" si="6"/>
        <v>1.12002</v>
      </c>
      <c r="AF35" s="97">
        <f t="shared" si="7"/>
        <v>-400.06666666666661</v>
      </c>
      <c r="AG35" s="99"/>
      <c r="AH35" s="100">
        <f t="shared" si="8"/>
        <v>10000</v>
      </c>
      <c r="AI35" s="97">
        <f t="shared" si="8"/>
        <v>11200.2</v>
      </c>
      <c r="AJ35" s="101">
        <f t="shared" si="11"/>
        <v>1.12002</v>
      </c>
      <c r="AK35" s="97">
        <f t="shared" si="12"/>
        <v>-1200.2000000000007</v>
      </c>
      <c r="AL35" s="97">
        <f t="shared" si="9"/>
        <v>44873</v>
      </c>
      <c r="AM35" s="99"/>
      <c r="AN35" s="240">
        <f>$M$35/$J$35</f>
        <v>3333.3333333333335</v>
      </c>
      <c r="AO35" s="235">
        <f t="shared" si="10"/>
        <v>13333.333333333334</v>
      </c>
      <c r="AP35" s="244">
        <f>$M$35/$J$35</f>
        <v>3333.3333333333335</v>
      </c>
      <c r="AQ35" s="138">
        <f>$M$35/$J$35</f>
        <v>3333.3333333333335</v>
      </c>
      <c r="AR35" s="138">
        <f>$M$35/$J$35</f>
        <v>3333.3333333333335</v>
      </c>
      <c r="AS35" s="138">
        <f>$M$35/$J$35</f>
        <v>3333.3333333333335</v>
      </c>
      <c r="AT35" s="139">
        <f t="shared" si="15"/>
        <v>13333.333333333334</v>
      </c>
      <c r="AU35" s="140">
        <f>$M$35/$J$35</f>
        <v>3333.3333333333335</v>
      </c>
      <c r="AV35" s="140">
        <f>$M$35/$J$35</f>
        <v>3333.3333333333335</v>
      </c>
      <c r="AW35" s="140">
        <f>$M$35/$J$35</f>
        <v>3333.3333333333335</v>
      </c>
      <c r="AX35" s="140">
        <f>$M$35/$J$35</f>
        <v>3333.3333333333335</v>
      </c>
      <c r="AY35" s="139">
        <f t="shared" si="13"/>
        <v>13333.333333333334</v>
      </c>
      <c r="AZ35" s="141">
        <f t="shared" si="14"/>
        <v>40000</v>
      </c>
      <c r="BA35" s="88"/>
      <c r="BB35" s="75"/>
      <c r="BC35" s="75"/>
      <c r="BD35" s="75" t="s">
        <v>54</v>
      </c>
      <c r="BE35" s="75" t="s">
        <v>120</v>
      </c>
      <c r="BF35" s="75" t="s">
        <v>121</v>
      </c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90" t="s">
        <v>98</v>
      </c>
      <c r="BR35" s="91" t="s">
        <v>99</v>
      </c>
      <c r="BS35" s="91" t="s">
        <v>162</v>
      </c>
      <c r="BT35" s="91" t="s">
        <v>101</v>
      </c>
      <c r="BU35" s="142"/>
    </row>
    <row r="36" spans="1:73" s="68" customFormat="1" ht="159.75" customHeight="1" thickTop="1" thickBot="1">
      <c r="A36" s="143"/>
      <c r="B36" s="144"/>
      <c r="C36" s="145" t="s">
        <v>169</v>
      </c>
      <c r="D36" s="146" t="s">
        <v>170</v>
      </c>
      <c r="E36" s="147" t="s">
        <v>171</v>
      </c>
      <c r="F36" s="148" t="s">
        <v>87</v>
      </c>
      <c r="G36" s="149" t="s">
        <v>88</v>
      </c>
      <c r="H36" s="149" t="s">
        <v>172</v>
      </c>
      <c r="I36" s="149" t="s">
        <v>173</v>
      </c>
      <c r="J36" s="150">
        <v>3</v>
      </c>
      <c r="K36" s="150" t="s">
        <v>91</v>
      </c>
      <c r="L36" s="144" t="s">
        <v>174</v>
      </c>
      <c r="M36" s="151"/>
      <c r="N36" s="52"/>
      <c r="O36" s="53"/>
      <c r="P36" s="53">
        <v>105000</v>
      </c>
      <c r="Q36" s="77">
        <f t="shared" si="0"/>
        <v>105000</v>
      </c>
      <c r="R36" s="257">
        <f t="shared" si="1"/>
        <v>0</v>
      </c>
      <c r="S36" s="151"/>
      <c r="T36" s="256"/>
      <c r="U36" s="154">
        <f t="shared" si="2"/>
        <v>0</v>
      </c>
      <c r="V36" s="153">
        <f t="shared" si="3"/>
        <v>0</v>
      </c>
      <c r="W36" s="155"/>
      <c r="X36" s="151"/>
      <c r="Y36" s="256"/>
      <c r="Z36" s="154">
        <f t="shared" si="4"/>
        <v>0</v>
      </c>
      <c r="AA36" s="153">
        <f t="shared" si="5"/>
        <v>0</v>
      </c>
      <c r="AB36" s="155"/>
      <c r="AC36" s="151"/>
      <c r="AD36" s="256"/>
      <c r="AE36" s="154">
        <f t="shared" si="6"/>
        <v>0</v>
      </c>
      <c r="AF36" s="153">
        <f t="shared" si="7"/>
        <v>0</v>
      </c>
      <c r="AG36" s="155"/>
      <c r="AH36" s="156">
        <f t="shared" si="8"/>
        <v>0</v>
      </c>
      <c r="AI36" s="153">
        <f t="shared" si="8"/>
        <v>0</v>
      </c>
      <c r="AJ36" s="157">
        <f t="shared" si="11"/>
        <v>0</v>
      </c>
      <c r="AK36" s="158">
        <f t="shared" si="12"/>
        <v>0</v>
      </c>
      <c r="AL36" s="153">
        <f t="shared" si="9"/>
        <v>0</v>
      </c>
      <c r="AM36" s="155"/>
      <c r="AN36" s="151"/>
      <c r="AO36" s="235">
        <f t="shared" si="10"/>
        <v>0</v>
      </c>
      <c r="AP36" s="152"/>
      <c r="AQ36" s="159"/>
      <c r="AR36" s="159"/>
      <c r="AS36" s="159"/>
      <c r="AT36" s="160"/>
      <c r="AU36" s="159"/>
      <c r="AV36" s="161"/>
      <c r="AW36" s="161"/>
      <c r="AX36" s="161"/>
      <c r="AY36" s="160"/>
      <c r="AZ36" s="162"/>
      <c r="BA36" s="163"/>
      <c r="BB36" s="150"/>
      <c r="BC36" s="150"/>
      <c r="BD36" s="144"/>
      <c r="BE36" s="143"/>
      <c r="BF36" s="150"/>
      <c r="BG36" s="150"/>
      <c r="BH36" s="150"/>
      <c r="BI36" s="164"/>
      <c r="BJ36" s="163"/>
      <c r="BK36" s="164"/>
      <c r="BL36" s="143"/>
      <c r="BM36" s="150"/>
      <c r="BN36" s="150"/>
      <c r="BO36" s="150"/>
      <c r="BP36" s="164"/>
      <c r="BQ36" s="91"/>
      <c r="BR36" s="91" t="s">
        <v>99</v>
      </c>
      <c r="BS36" s="91" t="s">
        <v>100</v>
      </c>
      <c r="BT36" s="91" t="s">
        <v>101</v>
      </c>
      <c r="BU36" s="165"/>
    </row>
    <row r="37" spans="1:73" s="68" customFormat="1" ht="240" customHeight="1" thickTop="1" thickBot="1">
      <c r="A37" s="69"/>
      <c r="B37" s="118"/>
      <c r="C37" s="166" t="s">
        <v>175</v>
      </c>
      <c r="D37" s="167" t="s">
        <v>176</v>
      </c>
      <c r="E37" s="168" t="s">
        <v>177</v>
      </c>
      <c r="F37" s="122" t="s">
        <v>178</v>
      </c>
      <c r="G37" s="120" t="s">
        <v>179</v>
      </c>
      <c r="H37" s="120" t="s">
        <v>180</v>
      </c>
      <c r="I37" s="120" t="s">
        <v>181</v>
      </c>
      <c r="J37" s="75">
        <v>8</v>
      </c>
      <c r="K37" s="75" t="s">
        <v>91</v>
      </c>
      <c r="L37" s="70" t="s">
        <v>92</v>
      </c>
      <c r="M37" s="151">
        <v>50000</v>
      </c>
      <c r="N37" s="52"/>
      <c r="O37" s="53">
        <v>50000</v>
      </c>
      <c r="P37" s="53">
        <v>400000</v>
      </c>
      <c r="Q37" s="77">
        <f t="shared" si="0"/>
        <v>500000</v>
      </c>
      <c r="R37" s="257">
        <f t="shared" si="1"/>
        <v>0</v>
      </c>
      <c r="S37" s="151"/>
      <c r="T37" s="256"/>
      <c r="U37" s="154">
        <f t="shared" si="2"/>
        <v>0</v>
      </c>
      <c r="V37" s="153">
        <f t="shared" si="3"/>
        <v>0</v>
      </c>
      <c r="W37" s="155"/>
      <c r="X37" s="151"/>
      <c r="Y37" s="256"/>
      <c r="Z37" s="154">
        <f t="shared" si="4"/>
        <v>0</v>
      </c>
      <c r="AA37" s="153">
        <f t="shared" si="5"/>
        <v>0</v>
      </c>
      <c r="AB37" s="155"/>
      <c r="AC37" s="151"/>
      <c r="AD37" s="256"/>
      <c r="AE37" s="154">
        <f t="shared" si="6"/>
        <v>0</v>
      </c>
      <c r="AF37" s="153">
        <f t="shared" si="7"/>
        <v>0</v>
      </c>
      <c r="AG37" s="155"/>
      <c r="AH37" s="156">
        <f t="shared" si="8"/>
        <v>0</v>
      </c>
      <c r="AI37" s="153">
        <f t="shared" si="8"/>
        <v>0</v>
      </c>
      <c r="AJ37" s="157">
        <f t="shared" si="11"/>
        <v>0</v>
      </c>
      <c r="AK37" s="158">
        <f t="shared" si="12"/>
        <v>0</v>
      </c>
      <c r="AL37" s="153">
        <f t="shared" si="9"/>
        <v>0</v>
      </c>
      <c r="AM37" s="155"/>
      <c r="AN37" s="151"/>
      <c r="AO37" s="235">
        <f t="shared" si="10"/>
        <v>0</v>
      </c>
      <c r="AP37" s="152">
        <f>$M$37/$J$37</f>
        <v>6250</v>
      </c>
      <c r="AQ37" s="159">
        <f>$M$37/$J$37</f>
        <v>6250</v>
      </c>
      <c r="AR37" s="159">
        <f>$M$37/$J$37</f>
        <v>6250</v>
      </c>
      <c r="AS37" s="159">
        <f>$M$37/$J$37</f>
        <v>6250</v>
      </c>
      <c r="AT37" s="160">
        <f t="shared" si="15"/>
        <v>25000</v>
      </c>
      <c r="AU37" s="159">
        <f>$M$37/$J$37</f>
        <v>6250</v>
      </c>
      <c r="AV37" s="159">
        <f>$M$37/$J$37</f>
        <v>6250</v>
      </c>
      <c r="AW37" s="161">
        <f>$M$37/$J$37</f>
        <v>6250</v>
      </c>
      <c r="AX37" s="159">
        <f>$M$37/$J$37</f>
        <v>6250</v>
      </c>
      <c r="AY37" s="160">
        <f t="shared" si="13"/>
        <v>25000</v>
      </c>
      <c r="AZ37" s="162">
        <f t="shared" si="14"/>
        <v>50000</v>
      </c>
      <c r="BA37" s="88"/>
      <c r="BB37" s="75"/>
      <c r="BC37" s="75"/>
      <c r="BD37" s="75" t="s">
        <v>54</v>
      </c>
      <c r="BE37" s="75" t="s">
        <v>120</v>
      </c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90" t="s">
        <v>98</v>
      </c>
      <c r="BR37" s="91" t="s">
        <v>182</v>
      </c>
      <c r="BS37" s="91" t="s">
        <v>183</v>
      </c>
      <c r="BT37" s="91" t="s">
        <v>101</v>
      </c>
      <c r="BU37" s="142"/>
    </row>
    <row r="38" spans="1:73" s="68" customFormat="1" ht="237.75" customHeight="1" thickTop="1" thickBot="1">
      <c r="A38" s="169"/>
      <c r="B38" s="170"/>
      <c r="C38" s="166" t="s">
        <v>184</v>
      </c>
      <c r="D38" s="167" t="s">
        <v>185</v>
      </c>
      <c r="E38" s="168" t="s">
        <v>186</v>
      </c>
      <c r="F38" s="171" t="s">
        <v>187</v>
      </c>
      <c r="G38" s="172" t="s">
        <v>188</v>
      </c>
      <c r="H38" s="172" t="s">
        <v>189</v>
      </c>
      <c r="I38" s="172" t="s">
        <v>190</v>
      </c>
      <c r="J38" s="173">
        <v>12</v>
      </c>
      <c r="K38" s="173" t="s">
        <v>91</v>
      </c>
      <c r="L38" s="174" t="s">
        <v>92</v>
      </c>
      <c r="M38" s="151">
        <v>18000</v>
      </c>
      <c r="N38" s="52"/>
      <c r="O38" s="53">
        <v>162000</v>
      </c>
      <c r="P38" s="53"/>
      <c r="Q38" s="77">
        <f t="shared" si="0"/>
        <v>180000</v>
      </c>
      <c r="R38" s="257">
        <f t="shared" si="1"/>
        <v>0</v>
      </c>
      <c r="S38" s="151">
        <f>$M$38/$J$38</f>
        <v>1500</v>
      </c>
      <c r="T38" s="256"/>
      <c r="U38" s="154">
        <f t="shared" si="2"/>
        <v>0</v>
      </c>
      <c r="V38" s="153">
        <f t="shared" si="3"/>
        <v>1500</v>
      </c>
      <c r="W38" s="155"/>
      <c r="X38" s="151">
        <f>$M$38/$J$38</f>
        <v>1500</v>
      </c>
      <c r="Y38" s="256"/>
      <c r="Z38" s="154">
        <f t="shared" si="4"/>
        <v>0</v>
      </c>
      <c r="AA38" s="153">
        <f t="shared" si="5"/>
        <v>1500</v>
      </c>
      <c r="AB38" s="155"/>
      <c r="AC38" s="151">
        <f>$M$38/$J$38</f>
        <v>1500</v>
      </c>
      <c r="AD38" s="256">
        <v>400</v>
      </c>
      <c r="AE38" s="154">
        <f t="shared" si="6"/>
        <v>0.26666666666666666</v>
      </c>
      <c r="AF38" s="153">
        <f t="shared" si="7"/>
        <v>1100</v>
      </c>
      <c r="AG38" s="155"/>
      <c r="AH38" s="156">
        <f t="shared" si="8"/>
        <v>4500</v>
      </c>
      <c r="AI38" s="153">
        <f t="shared" si="8"/>
        <v>400</v>
      </c>
      <c r="AJ38" s="157">
        <f t="shared" si="11"/>
        <v>8.8888888888888892E-2</v>
      </c>
      <c r="AK38" s="158">
        <f t="shared" si="12"/>
        <v>4100</v>
      </c>
      <c r="AL38" s="153">
        <f t="shared" si="9"/>
        <v>0</v>
      </c>
      <c r="AM38" s="155"/>
      <c r="AN38" s="151">
        <v>1500</v>
      </c>
      <c r="AO38" s="235">
        <f t="shared" si="10"/>
        <v>6000</v>
      </c>
      <c r="AP38" s="152">
        <f>$M$38/$J$38</f>
        <v>1500</v>
      </c>
      <c r="AQ38" s="159">
        <f>$M$38/$J$38</f>
        <v>1500</v>
      </c>
      <c r="AR38" s="159">
        <f>$M$38/$J$38</f>
        <v>1500</v>
      </c>
      <c r="AS38" s="159">
        <f>$M$38/$J$38</f>
        <v>1500</v>
      </c>
      <c r="AT38" s="160">
        <f t="shared" si="15"/>
        <v>6000</v>
      </c>
      <c r="AU38" s="159">
        <f>$M$38/$J$38</f>
        <v>1500</v>
      </c>
      <c r="AV38" s="159">
        <f>$M$38/$J$38</f>
        <v>1500</v>
      </c>
      <c r="AW38" s="159">
        <f>$M$38/$J$38</f>
        <v>1500</v>
      </c>
      <c r="AX38" s="159">
        <f>$M$38/$J$38</f>
        <v>1500</v>
      </c>
      <c r="AY38" s="160">
        <f t="shared" si="13"/>
        <v>6000</v>
      </c>
      <c r="AZ38" s="162">
        <f t="shared" si="14"/>
        <v>18000</v>
      </c>
      <c r="BA38" s="88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90" t="s">
        <v>98</v>
      </c>
      <c r="BR38" s="91" t="s">
        <v>182</v>
      </c>
      <c r="BS38" s="91" t="s">
        <v>100</v>
      </c>
      <c r="BT38" s="91" t="s">
        <v>101</v>
      </c>
      <c r="BU38" s="142"/>
    </row>
    <row r="39" spans="1:73" s="68" customFormat="1" ht="306.75" customHeight="1" thickTop="1" thickBot="1">
      <c r="A39" s="175"/>
      <c r="B39" s="176"/>
      <c r="C39" s="145" t="s">
        <v>191</v>
      </c>
      <c r="D39" s="146" t="s">
        <v>192</v>
      </c>
      <c r="E39" s="147" t="s">
        <v>193</v>
      </c>
      <c r="F39" s="177" t="s">
        <v>194</v>
      </c>
      <c r="G39" s="178" t="s">
        <v>195</v>
      </c>
      <c r="H39" s="178" t="s">
        <v>196</v>
      </c>
      <c r="I39" s="178" t="s">
        <v>197</v>
      </c>
      <c r="J39" s="179">
        <v>12</v>
      </c>
      <c r="K39" s="179" t="s">
        <v>91</v>
      </c>
      <c r="L39" s="176" t="s">
        <v>92</v>
      </c>
      <c r="M39" s="151">
        <v>120740</v>
      </c>
      <c r="N39" s="129"/>
      <c r="O39" s="180">
        <v>96920</v>
      </c>
      <c r="P39" s="180">
        <v>775360</v>
      </c>
      <c r="Q39" s="181">
        <f t="shared" si="0"/>
        <v>993020</v>
      </c>
      <c r="R39" s="257">
        <f t="shared" si="1"/>
        <v>-0.33333333333939663</v>
      </c>
      <c r="S39" s="151">
        <f>$M$39/$J$39</f>
        <v>10061.666666666666</v>
      </c>
      <c r="T39" s="256">
        <v>18000</v>
      </c>
      <c r="U39" s="154">
        <f t="shared" si="2"/>
        <v>1.7889680304787148</v>
      </c>
      <c r="V39" s="153">
        <f t="shared" si="3"/>
        <v>-7938.3333333333339</v>
      </c>
      <c r="W39" s="155">
        <v>18000</v>
      </c>
      <c r="X39" s="151">
        <f>$M$39/$J$39</f>
        <v>10061.666666666666</v>
      </c>
      <c r="Y39" s="256"/>
      <c r="Z39" s="154">
        <f t="shared" si="4"/>
        <v>0</v>
      </c>
      <c r="AA39" s="153">
        <f t="shared" si="5"/>
        <v>10061.666666666666</v>
      </c>
      <c r="AB39" s="155"/>
      <c r="AC39" s="151">
        <f>$M$39/$J$39</f>
        <v>10061.666666666666</v>
      </c>
      <c r="AD39" s="256"/>
      <c r="AE39" s="154">
        <f t="shared" si="6"/>
        <v>0</v>
      </c>
      <c r="AF39" s="153">
        <f t="shared" si="7"/>
        <v>10061.666666666666</v>
      </c>
      <c r="AG39" s="155"/>
      <c r="AH39" s="156">
        <f t="shared" ref="AH39:AI41" si="20">S39+X39+AC39</f>
        <v>30185</v>
      </c>
      <c r="AI39" s="153">
        <f t="shared" si="20"/>
        <v>18000</v>
      </c>
      <c r="AJ39" s="157">
        <f t="shared" si="11"/>
        <v>0.59632267682623818</v>
      </c>
      <c r="AK39" s="158">
        <f t="shared" si="12"/>
        <v>12185</v>
      </c>
      <c r="AL39" s="153">
        <f t="shared" si="9"/>
        <v>18000</v>
      </c>
      <c r="AM39" s="155"/>
      <c r="AN39" s="151">
        <v>10062</v>
      </c>
      <c r="AO39" s="235">
        <f>+AH39+AN39</f>
        <v>40247</v>
      </c>
      <c r="AP39" s="152">
        <f>$M$39/$J$39</f>
        <v>10061.666666666666</v>
      </c>
      <c r="AQ39" s="159">
        <f>$M$39/$J$39</f>
        <v>10061.666666666666</v>
      </c>
      <c r="AR39" s="159">
        <f>$M$39/$J$39</f>
        <v>10061.666666666666</v>
      </c>
      <c r="AS39" s="159">
        <f>$M$39/$J$39</f>
        <v>10061.666666666666</v>
      </c>
      <c r="AT39" s="160">
        <f t="shared" si="15"/>
        <v>40246.666666666664</v>
      </c>
      <c r="AU39" s="159">
        <f>$M$39/$J$39</f>
        <v>10061.666666666666</v>
      </c>
      <c r="AV39" s="159">
        <f>$M$39/$J$39</f>
        <v>10061.666666666666</v>
      </c>
      <c r="AW39" s="159">
        <f>$M$39/$J$39</f>
        <v>10061.666666666666</v>
      </c>
      <c r="AX39" s="159">
        <f>$M$39/$J$39</f>
        <v>10061.666666666666</v>
      </c>
      <c r="AY39" s="160">
        <f t="shared" si="13"/>
        <v>40246.666666666664</v>
      </c>
      <c r="AZ39" s="162">
        <f t="shared" si="14"/>
        <v>120740.33333333331</v>
      </c>
      <c r="BA39" s="182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83" t="s">
        <v>98</v>
      </c>
      <c r="BR39" s="184" t="s">
        <v>99</v>
      </c>
      <c r="BS39" s="184" t="s">
        <v>100</v>
      </c>
      <c r="BT39" s="184" t="s">
        <v>101</v>
      </c>
      <c r="BU39" s="185"/>
    </row>
    <row r="40" spans="1:73" s="68" customFormat="1" ht="45" customHeight="1" thickTop="1" thickBot="1">
      <c r="A40" s="186"/>
      <c r="B40" s="187"/>
      <c r="C40" s="250" t="s">
        <v>198</v>
      </c>
      <c r="D40" s="251"/>
      <c r="E40" s="252"/>
      <c r="F40" s="188"/>
      <c r="G40" s="189"/>
      <c r="H40" s="189"/>
      <c r="I40" s="189"/>
      <c r="J40" s="190">
        <v>6</v>
      </c>
      <c r="K40" s="190" t="s">
        <v>91</v>
      </c>
      <c r="L40" s="187" t="s">
        <v>199</v>
      </c>
      <c r="M40" s="96"/>
      <c r="N40" s="191"/>
      <c r="O40" s="192"/>
      <c r="P40" s="192">
        <f>+'[1]Gastos administrativos'!B22</f>
        <v>2815619.3200156</v>
      </c>
      <c r="Q40" s="193">
        <f t="shared" si="0"/>
        <v>2815619.3200156</v>
      </c>
      <c r="R40" s="55">
        <f t="shared" si="1"/>
        <v>0</v>
      </c>
      <c r="S40" s="244"/>
      <c r="T40" s="153"/>
      <c r="U40" s="154">
        <f t="shared" si="2"/>
        <v>0</v>
      </c>
      <c r="V40" s="153">
        <f t="shared" si="3"/>
        <v>0</v>
      </c>
      <c r="W40" s="155"/>
      <c r="X40" s="244"/>
      <c r="Y40" s="153"/>
      <c r="Z40" s="154">
        <f t="shared" si="4"/>
        <v>0</v>
      </c>
      <c r="AA40" s="153">
        <f t="shared" si="5"/>
        <v>0</v>
      </c>
      <c r="AB40" s="155"/>
      <c r="AC40" s="244"/>
      <c r="AD40" s="153"/>
      <c r="AE40" s="154">
        <f t="shared" si="6"/>
        <v>0</v>
      </c>
      <c r="AF40" s="153">
        <f t="shared" si="7"/>
        <v>0</v>
      </c>
      <c r="AG40" s="155"/>
      <c r="AH40" s="156">
        <f t="shared" si="20"/>
        <v>0</v>
      </c>
      <c r="AI40" s="153">
        <f t="shared" si="20"/>
        <v>0</v>
      </c>
      <c r="AJ40" s="157">
        <f t="shared" si="11"/>
        <v>0</v>
      </c>
      <c r="AK40" s="158">
        <f t="shared" si="12"/>
        <v>0</v>
      </c>
      <c r="AL40" s="153">
        <f t="shared" si="9"/>
        <v>0</v>
      </c>
      <c r="AM40" s="155"/>
      <c r="AN40" s="253"/>
      <c r="AO40" s="62">
        <f>+AC40+X40+S40</f>
        <v>0</v>
      </c>
      <c r="AP40" s="138"/>
      <c r="AQ40" s="245"/>
      <c r="AR40" s="245"/>
      <c r="AS40" s="245"/>
      <c r="AT40" s="254">
        <f t="shared" si="15"/>
        <v>0</v>
      </c>
      <c r="AU40" s="138"/>
      <c r="AV40" s="245"/>
      <c r="AW40" s="245"/>
      <c r="AX40" s="245"/>
      <c r="AY40" s="254">
        <f t="shared" si="13"/>
        <v>0</v>
      </c>
      <c r="AZ40" s="255">
        <f t="shared" si="14"/>
        <v>0</v>
      </c>
      <c r="BA40" s="194"/>
      <c r="BB40" s="190"/>
      <c r="BC40" s="190"/>
      <c r="BD40" s="187"/>
      <c r="BE40" s="186"/>
      <c r="BF40" s="190"/>
      <c r="BG40" s="190"/>
      <c r="BH40" s="190"/>
      <c r="BI40" s="195"/>
      <c r="BJ40" s="194"/>
      <c r="BK40" s="195"/>
      <c r="BL40" s="186"/>
      <c r="BM40" s="190"/>
      <c r="BN40" s="190"/>
      <c r="BO40" s="190"/>
      <c r="BP40" s="195"/>
      <c r="BQ40" s="196"/>
      <c r="BR40" s="197"/>
      <c r="BS40" s="197"/>
      <c r="BT40" s="198"/>
      <c r="BU40" s="199"/>
    </row>
    <row r="41" spans="1:73" ht="15.75" thickTop="1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2" t="s">
        <v>200</v>
      </c>
      <c r="M41" s="203">
        <f t="shared" ref="M41:AD41" si="21">SUM(M20:M40)</f>
        <v>6000000</v>
      </c>
      <c r="N41" s="204">
        <f t="shared" si="21"/>
        <v>0</v>
      </c>
      <c r="O41" s="204">
        <f t="shared" si="21"/>
        <v>2925000</v>
      </c>
      <c r="P41" s="205">
        <f t="shared" si="21"/>
        <v>4095979.3200156</v>
      </c>
      <c r="Q41" s="206">
        <f t="shared" si="21"/>
        <v>13020979.3200156</v>
      </c>
      <c r="R41" s="207"/>
      <c r="S41" s="208">
        <f t="shared" si="21"/>
        <v>194023.66666666663</v>
      </c>
      <c r="T41" s="209">
        <f>SUM(T20:T40)</f>
        <v>284982.54500000004</v>
      </c>
      <c r="U41" s="210">
        <f>+T41/S41</f>
        <v>1.4688030068496805</v>
      </c>
      <c r="V41" s="209">
        <f>SUM(V20:V40)</f>
        <v>-90958.878333333327</v>
      </c>
      <c r="W41" s="211">
        <f>SUM(W20:W40)</f>
        <v>956503.11499999999</v>
      </c>
      <c r="X41" s="208">
        <f t="shared" si="21"/>
        <v>194023.66666666663</v>
      </c>
      <c r="Y41" s="209">
        <f t="shared" si="21"/>
        <v>218362.86749999996</v>
      </c>
      <c r="Z41" s="210">
        <f>+Y41/X41</f>
        <v>1.1254444947437685</v>
      </c>
      <c r="AA41" s="212">
        <f>+Z41/Y41</f>
        <v>5.1540104214090734E-6</v>
      </c>
      <c r="AB41" s="211">
        <f>SUM(AB20:AB40)</f>
        <v>1786398.8424999998</v>
      </c>
      <c r="AC41" s="208">
        <f>SUM(AC20:AC40)</f>
        <v>194023.66666666663</v>
      </c>
      <c r="AD41" s="209">
        <f t="shared" si="21"/>
        <v>331902.84000000003</v>
      </c>
      <c r="AE41" s="210">
        <f>+AD41/AC41</f>
        <v>1.7106306962552682</v>
      </c>
      <c r="AF41" s="212">
        <f>+AE41/AD41</f>
        <v>5.1540104214090726E-6</v>
      </c>
      <c r="AG41" s="211">
        <f>SUM(AG20:AG40)</f>
        <v>496010.11</v>
      </c>
      <c r="AH41" s="213">
        <f t="shared" si="20"/>
        <v>582070.99999999988</v>
      </c>
      <c r="AI41" s="212">
        <f t="shared" si="20"/>
        <v>835248.25249999994</v>
      </c>
      <c r="AJ41" s="210">
        <f t="shared" si="11"/>
        <v>1.4349593992829055</v>
      </c>
      <c r="AK41" s="214">
        <f t="shared" si="12"/>
        <v>-253177.25250000006</v>
      </c>
      <c r="AL41" s="212">
        <f t="shared" si="9"/>
        <v>3238912.0674999994</v>
      </c>
      <c r="AM41" s="215"/>
      <c r="AN41" s="216">
        <f>SUBTOTAL(9,AN20:AN40)</f>
        <v>665223.33333333326</v>
      </c>
      <c r="AO41" s="216">
        <f>SUBTOTAL(9,AO20:AO40)</f>
        <v>1247294.3333333335</v>
      </c>
      <c r="AP41" s="217">
        <f>SUM(AP20:AP40)</f>
        <v>674285.49999999988</v>
      </c>
      <c r="AQ41" s="217">
        <f>SUM(AQ20:AQ40)</f>
        <v>674285.49999999988</v>
      </c>
      <c r="AR41" s="217">
        <f>SUM(AR20:AR40)</f>
        <v>674285.49999999988</v>
      </c>
      <c r="AS41" s="217">
        <f>SUM(AS20:AS40)</f>
        <v>674285.49999999988</v>
      </c>
      <c r="AT41" s="218">
        <f t="shared" si="15"/>
        <v>2697141.9999999995</v>
      </c>
      <c r="AU41" s="217">
        <f>SUM(AU20:AU40)</f>
        <v>674285.49999999988</v>
      </c>
      <c r="AV41" s="217">
        <f>SUM(AV20:AV40)</f>
        <v>674285.49999999988</v>
      </c>
      <c r="AW41" s="217">
        <f>SUM(AW20:AW40)</f>
        <v>674285.49999999988</v>
      </c>
      <c r="AX41" s="217">
        <f>SUM(AX20:AX40)</f>
        <v>32707.5</v>
      </c>
      <c r="AY41" s="218">
        <f t="shared" si="13"/>
        <v>2055563.9999999995</v>
      </c>
      <c r="AZ41" s="216">
        <f>+AY41+AT41+AO41</f>
        <v>6000000.3333333321</v>
      </c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</row>
    <row r="42" spans="1:73" ht="15" customHeight="1" thickBot="1">
      <c r="A42" s="219"/>
      <c r="O42" s="591" t="s">
        <v>201</v>
      </c>
      <c r="P42" s="592"/>
      <c r="Q42" s="593"/>
      <c r="R42" s="220"/>
      <c r="S42" s="221">
        <f>S41*1/$AO$41</f>
        <v>0.1555556386984841</v>
      </c>
      <c r="T42" s="221">
        <f>T41*1/$AO$41</f>
        <v>0.22848058985275596</v>
      </c>
      <c r="U42" s="222"/>
      <c r="V42" s="222"/>
      <c r="W42" s="223">
        <f>W41*1/$AO$41</f>
        <v>0.76686239120784905</v>
      </c>
      <c r="X42" s="221">
        <f>X41*1/$AO$41</f>
        <v>0.1555556386984841</v>
      </c>
      <c r="Y42" s="221">
        <f>Y41*1/$AO$41</f>
        <v>0.17506923719955964</v>
      </c>
      <c r="Z42" s="224"/>
      <c r="AA42" s="224"/>
      <c r="AB42" s="223">
        <f>AB41*1/$AO$41</f>
        <v>1.4322191601127023</v>
      </c>
      <c r="AC42" s="221">
        <f>AC41*1/$AO$41</f>
        <v>0.1555556386984841</v>
      </c>
      <c r="AD42" s="221">
        <f>AD41*1/$AO$41</f>
        <v>0.26609825053322084</v>
      </c>
      <c r="AE42" s="225"/>
      <c r="AF42" s="225"/>
      <c r="AG42" s="223">
        <f>AG41*1/$AO$41</f>
        <v>0.3976688554933438</v>
      </c>
      <c r="AH42" s="221">
        <f>+AH41/$M$41</f>
        <v>9.7011833333333311E-2</v>
      </c>
      <c r="AI42" s="225">
        <f>+AI41/$M$41</f>
        <v>0.13920804208333332</v>
      </c>
      <c r="AJ42" s="225">
        <f>+AE42+Z42+U42</f>
        <v>0</v>
      </c>
      <c r="AK42" s="225">
        <f>+AF42+AA42+V42</f>
        <v>0</v>
      </c>
      <c r="AL42" s="225">
        <f>+AL41/$M$41</f>
        <v>0.5398186779166666</v>
      </c>
      <c r="AM42" s="226"/>
      <c r="AN42" s="227">
        <f>+AN41/M41</f>
        <v>0.11087055555555554</v>
      </c>
      <c r="AO42" s="228">
        <f>+AO41/M41</f>
        <v>0.20788238888888891</v>
      </c>
      <c r="AP42" s="221">
        <f>AP41*1/$AT$41</f>
        <v>0.25</v>
      </c>
      <c r="AQ42" s="224">
        <f>AQ41*1/$AT$41</f>
        <v>0.25</v>
      </c>
      <c r="AR42" s="224">
        <f>AR41*1/$AT$41</f>
        <v>0.25</v>
      </c>
      <c r="AS42" s="229">
        <f>AS41*1/$AT$41</f>
        <v>0.25</v>
      </c>
      <c r="AT42" s="230">
        <f>SUBTOTAL(9,AP42:AS42)</f>
        <v>1</v>
      </c>
      <c r="AU42" s="221">
        <f>AU41*1/$AY$41</f>
        <v>0.32802943620339725</v>
      </c>
      <c r="AV42" s="224">
        <f>AV41*1/$AY$41</f>
        <v>0.32802943620339725</v>
      </c>
      <c r="AW42" s="224">
        <f>AW41*1/$AY$41</f>
        <v>0.32802943620339725</v>
      </c>
      <c r="AX42" s="229">
        <f>AX41*1/$AY$41</f>
        <v>1.5911691389808347E-2</v>
      </c>
      <c r="AY42" s="230">
        <f>SUM(AU42:AX42)</f>
        <v>1</v>
      </c>
    </row>
    <row r="43" spans="1:73" ht="16.5" thickTop="1" thickBot="1">
      <c r="O43" s="594" t="s">
        <v>202</v>
      </c>
      <c r="P43" s="595"/>
      <c r="Q43" s="596"/>
      <c r="R43" s="231"/>
      <c r="S43" s="597">
        <f>AO41*1/M41</f>
        <v>0.20788238888888891</v>
      </c>
      <c r="T43" s="598"/>
      <c r="U43" s="598"/>
      <c r="V43" s="598"/>
      <c r="W43" s="598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600"/>
      <c r="AP43" s="597">
        <f>AT41*1/M41</f>
        <v>0.4495236666666666</v>
      </c>
      <c r="AQ43" s="599"/>
      <c r="AR43" s="599"/>
      <c r="AS43" s="599"/>
      <c r="AT43" s="600"/>
      <c r="AU43" s="597">
        <f>AY41*1/M41</f>
        <v>0.3425939999999999</v>
      </c>
      <c r="AV43" s="599"/>
      <c r="AW43" s="599"/>
      <c r="AX43" s="599"/>
      <c r="AY43" s="600"/>
    </row>
    <row r="44" spans="1:73" ht="15.75" thickTop="1"/>
  </sheetData>
  <sheetProtection formatColumns="0" formatRows="0" deleteRows="0" sort="0" autoFilter="0"/>
  <autoFilter ref="A19:BV41">
    <filterColumn colId="12">
      <customFilters>
        <customFilter operator="notEqual" val=" "/>
      </customFilters>
    </filterColumn>
  </autoFilter>
  <mergeCells count="73">
    <mergeCell ref="A7:C7"/>
    <mergeCell ref="D7:BU7"/>
    <mergeCell ref="A1:BU1"/>
    <mergeCell ref="A2:BU2"/>
    <mergeCell ref="A3:BU3"/>
    <mergeCell ref="A4:BU5"/>
    <mergeCell ref="A6:BU6"/>
    <mergeCell ref="A8:C8"/>
    <mergeCell ref="D8:F8"/>
    <mergeCell ref="A9:C9"/>
    <mergeCell ref="D9:BU9"/>
    <mergeCell ref="A10:C10"/>
    <mergeCell ref="D10:BU10"/>
    <mergeCell ref="A11:C11"/>
    <mergeCell ref="D11:BU11"/>
    <mergeCell ref="A12:C12"/>
    <mergeCell ref="D12:G12"/>
    <mergeCell ref="A13:C13"/>
    <mergeCell ref="D13:BU13"/>
    <mergeCell ref="A14:BU14"/>
    <mergeCell ref="A15:BU15"/>
    <mergeCell ref="A16:L16"/>
    <mergeCell ref="M16:Q16"/>
    <mergeCell ref="BA16:BK16"/>
    <mergeCell ref="BL16:BP16"/>
    <mergeCell ref="BQ16:BQ19"/>
    <mergeCell ref="BR16:BR19"/>
    <mergeCell ref="BS16:BS19"/>
    <mergeCell ref="BT16:BT19"/>
    <mergeCell ref="BU16:BU19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Q17:Q19"/>
    <mergeCell ref="BN17:BN19"/>
    <mergeCell ref="BO17:BO19"/>
    <mergeCell ref="BP17:BP19"/>
    <mergeCell ref="BE17:BE19"/>
    <mergeCell ref="BF17:BF19"/>
    <mergeCell ref="BG17:BG19"/>
    <mergeCell ref="BH17:BH19"/>
    <mergeCell ref="BI17:BI19"/>
    <mergeCell ref="BJ17:BJ19"/>
    <mergeCell ref="S16:AZ16"/>
    <mergeCell ref="S17:AN17"/>
    <mergeCell ref="BK17:BK19"/>
    <mergeCell ref="BL17:BL19"/>
    <mergeCell ref="BM17:BM19"/>
    <mergeCell ref="AU17:AY17"/>
    <mergeCell ref="AZ17:AZ19"/>
    <mergeCell ref="BA17:BA19"/>
    <mergeCell ref="BB17:BB19"/>
    <mergeCell ref="BC17:BC19"/>
    <mergeCell ref="BD17:BD19"/>
    <mergeCell ref="AP17:AT17"/>
    <mergeCell ref="S18:W18"/>
    <mergeCell ref="X18:AB18"/>
    <mergeCell ref="AC18:AG18"/>
    <mergeCell ref="AH18:AM18"/>
    <mergeCell ref="O42:Q42"/>
    <mergeCell ref="O43:Q43"/>
    <mergeCell ref="S43:AO43"/>
    <mergeCell ref="AP43:AT43"/>
    <mergeCell ref="AU43:AY43"/>
  </mergeCells>
  <dataValidations count="1">
    <dataValidation type="decimal" allowBlank="1" showInputMessage="1" showErrorMessage="1" sqref="AU65533:AX65576 KQ65533:KT65576 UM65533:UP65576 AEI65533:AEL65576 AOE65533:AOH65576 AYA65533:AYD65576 BHW65533:BHZ65576 BRS65533:BRV65576 CBO65533:CBR65576 CLK65533:CLN65576 CVG65533:CVJ65576 DFC65533:DFF65576 DOY65533:DPB65576 DYU65533:DYX65576 EIQ65533:EIT65576 ESM65533:ESP65576 FCI65533:FCL65576 FME65533:FMH65576 FWA65533:FWD65576 GFW65533:GFZ65576 GPS65533:GPV65576 GZO65533:GZR65576 HJK65533:HJN65576 HTG65533:HTJ65576 IDC65533:IDF65576 IMY65533:INB65576 IWU65533:IWX65576 JGQ65533:JGT65576 JQM65533:JQP65576 KAI65533:KAL65576 KKE65533:KKH65576 KUA65533:KUD65576 LDW65533:LDZ65576 LNS65533:LNV65576 LXO65533:LXR65576 MHK65533:MHN65576 MRG65533:MRJ65576 NBC65533:NBF65576 NKY65533:NLB65576 NUU65533:NUX65576 OEQ65533:OET65576 OOM65533:OOP65576 OYI65533:OYL65576 PIE65533:PIH65576 PSA65533:PSD65576 QBW65533:QBZ65576 QLS65533:QLV65576 QVO65533:QVR65576 RFK65533:RFN65576 RPG65533:RPJ65576 RZC65533:RZF65576 SIY65533:SJB65576 SSU65533:SSX65576 TCQ65533:TCT65576 TMM65533:TMP65576 TWI65533:TWL65576 UGE65533:UGH65576 UQA65533:UQD65576 UZW65533:UZZ65576 VJS65533:VJV65576 VTO65533:VTR65576 WDK65533:WDN65576 WNG65533:WNJ65576 WXC65533:WXF65576 AU131069:AX131112 KQ131069:KT131112 UM131069:UP131112 AEI131069:AEL131112 AOE131069:AOH131112 AYA131069:AYD131112 BHW131069:BHZ131112 BRS131069:BRV131112 CBO131069:CBR131112 CLK131069:CLN131112 CVG131069:CVJ131112 DFC131069:DFF131112 DOY131069:DPB131112 DYU131069:DYX131112 EIQ131069:EIT131112 ESM131069:ESP131112 FCI131069:FCL131112 FME131069:FMH131112 FWA131069:FWD131112 GFW131069:GFZ131112 GPS131069:GPV131112 GZO131069:GZR131112 HJK131069:HJN131112 HTG131069:HTJ131112 IDC131069:IDF131112 IMY131069:INB131112 IWU131069:IWX131112 JGQ131069:JGT131112 JQM131069:JQP131112 KAI131069:KAL131112 KKE131069:KKH131112 KUA131069:KUD131112 LDW131069:LDZ131112 LNS131069:LNV131112 LXO131069:LXR131112 MHK131069:MHN131112 MRG131069:MRJ131112 NBC131069:NBF131112 NKY131069:NLB131112 NUU131069:NUX131112 OEQ131069:OET131112 OOM131069:OOP131112 OYI131069:OYL131112 PIE131069:PIH131112 PSA131069:PSD131112 QBW131069:QBZ131112 QLS131069:QLV131112 QVO131069:QVR131112 RFK131069:RFN131112 RPG131069:RPJ131112 RZC131069:RZF131112 SIY131069:SJB131112 SSU131069:SSX131112 TCQ131069:TCT131112 TMM131069:TMP131112 TWI131069:TWL131112 UGE131069:UGH131112 UQA131069:UQD131112 UZW131069:UZZ131112 VJS131069:VJV131112 VTO131069:VTR131112 WDK131069:WDN131112 WNG131069:WNJ131112 WXC131069:WXF131112 AU196605:AX196648 KQ196605:KT196648 UM196605:UP196648 AEI196605:AEL196648 AOE196605:AOH196648 AYA196605:AYD196648 BHW196605:BHZ196648 BRS196605:BRV196648 CBO196605:CBR196648 CLK196605:CLN196648 CVG196605:CVJ196648 DFC196605:DFF196648 DOY196605:DPB196648 DYU196605:DYX196648 EIQ196605:EIT196648 ESM196605:ESP196648 FCI196605:FCL196648 FME196605:FMH196648 FWA196605:FWD196648 GFW196605:GFZ196648 GPS196605:GPV196648 GZO196605:GZR196648 HJK196605:HJN196648 HTG196605:HTJ196648 IDC196605:IDF196648 IMY196605:INB196648 IWU196605:IWX196648 JGQ196605:JGT196648 JQM196605:JQP196648 KAI196605:KAL196648 KKE196605:KKH196648 KUA196605:KUD196648 LDW196605:LDZ196648 LNS196605:LNV196648 LXO196605:LXR196648 MHK196605:MHN196648 MRG196605:MRJ196648 NBC196605:NBF196648 NKY196605:NLB196648 NUU196605:NUX196648 OEQ196605:OET196648 OOM196605:OOP196648 OYI196605:OYL196648 PIE196605:PIH196648 PSA196605:PSD196648 QBW196605:QBZ196648 QLS196605:QLV196648 QVO196605:QVR196648 RFK196605:RFN196648 RPG196605:RPJ196648 RZC196605:RZF196648 SIY196605:SJB196648 SSU196605:SSX196648 TCQ196605:TCT196648 TMM196605:TMP196648 TWI196605:TWL196648 UGE196605:UGH196648 UQA196605:UQD196648 UZW196605:UZZ196648 VJS196605:VJV196648 VTO196605:VTR196648 WDK196605:WDN196648 WNG196605:WNJ196648 WXC196605:WXF196648 AU262141:AX262184 KQ262141:KT262184 UM262141:UP262184 AEI262141:AEL262184 AOE262141:AOH262184 AYA262141:AYD262184 BHW262141:BHZ262184 BRS262141:BRV262184 CBO262141:CBR262184 CLK262141:CLN262184 CVG262141:CVJ262184 DFC262141:DFF262184 DOY262141:DPB262184 DYU262141:DYX262184 EIQ262141:EIT262184 ESM262141:ESP262184 FCI262141:FCL262184 FME262141:FMH262184 FWA262141:FWD262184 GFW262141:GFZ262184 GPS262141:GPV262184 GZO262141:GZR262184 HJK262141:HJN262184 HTG262141:HTJ262184 IDC262141:IDF262184 IMY262141:INB262184 IWU262141:IWX262184 JGQ262141:JGT262184 JQM262141:JQP262184 KAI262141:KAL262184 KKE262141:KKH262184 KUA262141:KUD262184 LDW262141:LDZ262184 LNS262141:LNV262184 LXO262141:LXR262184 MHK262141:MHN262184 MRG262141:MRJ262184 NBC262141:NBF262184 NKY262141:NLB262184 NUU262141:NUX262184 OEQ262141:OET262184 OOM262141:OOP262184 OYI262141:OYL262184 PIE262141:PIH262184 PSA262141:PSD262184 QBW262141:QBZ262184 QLS262141:QLV262184 QVO262141:QVR262184 RFK262141:RFN262184 RPG262141:RPJ262184 RZC262141:RZF262184 SIY262141:SJB262184 SSU262141:SSX262184 TCQ262141:TCT262184 TMM262141:TMP262184 TWI262141:TWL262184 UGE262141:UGH262184 UQA262141:UQD262184 UZW262141:UZZ262184 VJS262141:VJV262184 VTO262141:VTR262184 WDK262141:WDN262184 WNG262141:WNJ262184 WXC262141:WXF262184 AU327677:AX327720 KQ327677:KT327720 UM327677:UP327720 AEI327677:AEL327720 AOE327677:AOH327720 AYA327677:AYD327720 BHW327677:BHZ327720 BRS327677:BRV327720 CBO327677:CBR327720 CLK327677:CLN327720 CVG327677:CVJ327720 DFC327677:DFF327720 DOY327677:DPB327720 DYU327677:DYX327720 EIQ327677:EIT327720 ESM327677:ESP327720 FCI327677:FCL327720 FME327677:FMH327720 FWA327677:FWD327720 GFW327677:GFZ327720 GPS327677:GPV327720 GZO327677:GZR327720 HJK327677:HJN327720 HTG327677:HTJ327720 IDC327677:IDF327720 IMY327677:INB327720 IWU327677:IWX327720 JGQ327677:JGT327720 JQM327677:JQP327720 KAI327677:KAL327720 KKE327677:KKH327720 KUA327677:KUD327720 LDW327677:LDZ327720 LNS327677:LNV327720 LXO327677:LXR327720 MHK327677:MHN327720 MRG327677:MRJ327720 NBC327677:NBF327720 NKY327677:NLB327720 NUU327677:NUX327720 OEQ327677:OET327720 OOM327677:OOP327720 OYI327677:OYL327720 PIE327677:PIH327720 PSA327677:PSD327720 QBW327677:QBZ327720 QLS327677:QLV327720 QVO327677:QVR327720 RFK327677:RFN327720 RPG327677:RPJ327720 RZC327677:RZF327720 SIY327677:SJB327720 SSU327677:SSX327720 TCQ327677:TCT327720 TMM327677:TMP327720 TWI327677:TWL327720 UGE327677:UGH327720 UQA327677:UQD327720 UZW327677:UZZ327720 VJS327677:VJV327720 VTO327677:VTR327720 WDK327677:WDN327720 WNG327677:WNJ327720 WXC327677:WXF327720 AU393213:AX393256 KQ393213:KT393256 UM393213:UP393256 AEI393213:AEL393256 AOE393213:AOH393256 AYA393213:AYD393256 BHW393213:BHZ393256 BRS393213:BRV393256 CBO393213:CBR393256 CLK393213:CLN393256 CVG393213:CVJ393256 DFC393213:DFF393256 DOY393213:DPB393256 DYU393213:DYX393256 EIQ393213:EIT393256 ESM393213:ESP393256 FCI393213:FCL393256 FME393213:FMH393256 FWA393213:FWD393256 GFW393213:GFZ393256 GPS393213:GPV393256 GZO393213:GZR393256 HJK393213:HJN393256 HTG393213:HTJ393256 IDC393213:IDF393256 IMY393213:INB393256 IWU393213:IWX393256 JGQ393213:JGT393256 JQM393213:JQP393256 KAI393213:KAL393256 KKE393213:KKH393256 KUA393213:KUD393256 LDW393213:LDZ393256 LNS393213:LNV393256 LXO393213:LXR393256 MHK393213:MHN393256 MRG393213:MRJ393256 NBC393213:NBF393256 NKY393213:NLB393256 NUU393213:NUX393256 OEQ393213:OET393256 OOM393213:OOP393256 OYI393213:OYL393256 PIE393213:PIH393256 PSA393213:PSD393256 QBW393213:QBZ393256 QLS393213:QLV393256 QVO393213:QVR393256 RFK393213:RFN393256 RPG393213:RPJ393256 RZC393213:RZF393256 SIY393213:SJB393256 SSU393213:SSX393256 TCQ393213:TCT393256 TMM393213:TMP393256 TWI393213:TWL393256 UGE393213:UGH393256 UQA393213:UQD393256 UZW393213:UZZ393256 VJS393213:VJV393256 VTO393213:VTR393256 WDK393213:WDN393256 WNG393213:WNJ393256 WXC393213:WXF393256 AU458749:AX458792 KQ458749:KT458792 UM458749:UP458792 AEI458749:AEL458792 AOE458749:AOH458792 AYA458749:AYD458792 BHW458749:BHZ458792 BRS458749:BRV458792 CBO458749:CBR458792 CLK458749:CLN458792 CVG458749:CVJ458792 DFC458749:DFF458792 DOY458749:DPB458792 DYU458749:DYX458792 EIQ458749:EIT458792 ESM458749:ESP458792 FCI458749:FCL458792 FME458749:FMH458792 FWA458749:FWD458792 GFW458749:GFZ458792 GPS458749:GPV458792 GZO458749:GZR458792 HJK458749:HJN458792 HTG458749:HTJ458792 IDC458749:IDF458792 IMY458749:INB458792 IWU458749:IWX458792 JGQ458749:JGT458792 JQM458749:JQP458792 KAI458749:KAL458792 KKE458749:KKH458792 KUA458749:KUD458792 LDW458749:LDZ458792 LNS458749:LNV458792 LXO458749:LXR458792 MHK458749:MHN458792 MRG458749:MRJ458792 NBC458749:NBF458792 NKY458749:NLB458792 NUU458749:NUX458792 OEQ458749:OET458792 OOM458749:OOP458792 OYI458749:OYL458792 PIE458749:PIH458792 PSA458749:PSD458792 QBW458749:QBZ458792 QLS458749:QLV458792 QVO458749:QVR458792 RFK458749:RFN458792 RPG458749:RPJ458792 RZC458749:RZF458792 SIY458749:SJB458792 SSU458749:SSX458792 TCQ458749:TCT458792 TMM458749:TMP458792 TWI458749:TWL458792 UGE458749:UGH458792 UQA458749:UQD458792 UZW458749:UZZ458792 VJS458749:VJV458792 VTO458749:VTR458792 WDK458749:WDN458792 WNG458749:WNJ458792 WXC458749:WXF458792 AU524285:AX524328 KQ524285:KT524328 UM524285:UP524328 AEI524285:AEL524328 AOE524285:AOH524328 AYA524285:AYD524328 BHW524285:BHZ524328 BRS524285:BRV524328 CBO524285:CBR524328 CLK524285:CLN524328 CVG524285:CVJ524328 DFC524285:DFF524328 DOY524285:DPB524328 DYU524285:DYX524328 EIQ524285:EIT524328 ESM524285:ESP524328 FCI524285:FCL524328 FME524285:FMH524328 FWA524285:FWD524328 GFW524285:GFZ524328 GPS524285:GPV524328 GZO524285:GZR524328 HJK524285:HJN524328 HTG524285:HTJ524328 IDC524285:IDF524328 IMY524285:INB524328 IWU524285:IWX524328 JGQ524285:JGT524328 JQM524285:JQP524328 KAI524285:KAL524328 KKE524285:KKH524328 KUA524285:KUD524328 LDW524285:LDZ524328 LNS524285:LNV524328 LXO524285:LXR524328 MHK524285:MHN524328 MRG524285:MRJ524328 NBC524285:NBF524328 NKY524285:NLB524328 NUU524285:NUX524328 OEQ524285:OET524328 OOM524285:OOP524328 OYI524285:OYL524328 PIE524285:PIH524328 PSA524285:PSD524328 QBW524285:QBZ524328 QLS524285:QLV524328 QVO524285:QVR524328 RFK524285:RFN524328 RPG524285:RPJ524328 RZC524285:RZF524328 SIY524285:SJB524328 SSU524285:SSX524328 TCQ524285:TCT524328 TMM524285:TMP524328 TWI524285:TWL524328 UGE524285:UGH524328 UQA524285:UQD524328 UZW524285:UZZ524328 VJS524285:VJV524328 VTO524285:VTR524328 WDK524285:WDN524328 WNG524285:WNJ524328 WXC524285:WXF524328 AU589821:AX589864 KQ589821:KT589864 UM589821:UP589864 AEI589821:AEL589864 AOE589821:AOH589864 AYA589821:AYD589864 BHW589821:BHZ589864 BRS589821:BRV589864 CBO589821:CBR589864 CLK589821:CLN589864 CVG589821:CVJ589864 DFC589821:DFF589864 DOY589821:DPB589864 DYU589821:DYX589864 EIQ589821:EIT589864 ESM589821:ESP589864 FCI589821:FCL589864 FME589821:FMH589864 FWA589821:FWD589864 GFW589821:GFZ589864 GPS589821:GPV589864 GZO589821:GZR589864 HJK589821:HJN589864 HTG589821:HTJ589864 IDC589821:IDF589864 IMY589821:INB589864 IWU589821:IWX589864 JGQ589821:JGT589864 JQM589821:JQP589864 KAI589821:KAL589864 KKE589821:KKH589864 KUA589821:KUD589864 LDW589821:LDZ589864 LNS589821:LNV589864 LXO589821:LXR589864 MHK589821:MHN589864 MRG589821:MRJ589864 NBC589821:NBF589864 NKY589821:NLB589864 NUU589821:NUX589864 OEQ589821:OET589864 OOM589821:OOP589864 OYI589821:OYL589864 PIE589821:PIH589864 PSA589821:PSD589864 QBW589821:QBZ589864 QLS589821:QLV589864 QVO589821:QVR589864 RFK589821:RFN589864 RPG589821:RPJ589864 RZC589821:RZF589864 SIY589821:SJB589864 SSU589821:SSX589864 TCQ589821:TCT589864 TMM589821:TMP589864 TWI589821:TWL589864 UGE589821:UGH589864 UQA589821:UQD589864 UZW589821:UZZ589864 VJS589821:VJV589864 VTO589821:VTR589864 WDK589821:WDN589864 WNG589821:WNJ589864 WXC589821:WXF589864 AU655357:AX655400 KQ655357:KT655400 UM655357:UP655400 AEI655357:AEL655400 AOE655357:AOH655400 AYA655357:AYD655400 BHW655357:BHZ655400 BRS655357:BRV655400 CBO655357:CBR655400 CLK655357:CLN655400 CVG655357:CVJ655400 DFC655357:DFF655400 DOY655357:DPB655400 DYU655357:DYX655400 EIQ655357:EIT655400 ESM655357:ESP655400 FCI655357:FCL655400 FME655357:FMH655400 FWA655357:FWD655400 GFW655357:GFZ655400 GPS655357:GPV655400 GZO655357:GZR655400 HJK655357:HJN655400 HTG655357:HTJ655400 IDC655357:IDF655400 IMY655357:INB655400 IWU655357:IWX655400 JGQ655357:JGT655400 JQM655357:JQP655400 KAI655357:KAL655400 KKE655357:KKH655400 KUA655357:KUD655400 LDW655357:LDZ655400 LNS655357:LNV655400 LXO655357:LXR655400 MHK655357:MHN655400 MRG655357:MRJ655400 NBC655357:NBF655400 NKY655357:NLB655400 NUU655357:NUX655400 OEQ655357:OET655400 OOM655357:OOP655400 OYI655357:OYL655400 PIE655357:PIH655400 PSA655357:PSD655400 QBW655357:QBZ655400 QLS655357:QLV655400 QVO655357:QVR655400 RFK655357:RFN655400 RPG655357:RPJ655400 RZC655357:RZF655400 SIY655357:SJB655400 SSU655357:SSX655400 TCQ655357:TCT655400 TMM655357:TMP655400 TWI655357:TWL655400 UGE655357:UGH655400 UQA655357:UQD655400 UZW655357:UZZ655400 VJS655357:VJV655400 VTO655357:VTR655400 WDK655357:WDN655400 WNG655357:WNJ655400 WXC655357:WXF655400 AU720893:AX720936 KQ720893:KT720936 UM720893:UP720936 AEI720893:AEL720936 AOE720893:AOH720936 AYA720893:AYD720936 BHW720893:BHZ720936 BRS720893:BRV720936 CBO720893:CBR720936 CLK720893:CLN720936 CVG720893:CVJ720936 DFC720893:DFF720936 DOY720893:DPB720936 DYU720893:DYX720936 EIQ720893:EIT720936 ESM720893:ESP720936 FCI720893:FCL720936 FME720893:FMH720936 FWA720893:FWD720936 GFW720893:GFZ720936 GPS720893:GPV720936 GZO720893:GZR720936 HJK720893:HJN720936 HTG720893:HTJ720936 IDC720893:IDF720936 IMY720893:INB720936 IWU720893:IWX720936 JGQ720893:JGT720936 JQM720893:JQP720936 KAI720893:KAL720936 KKE720893:KKH720936 KUA720893:KUD720936 LDW720893:LDZ720936 LNS720893:LNV720936 LXO720893:LXR720936 MHK720893:MHN720936 MRG720893:MRJ720936 NBC720893:NBF720936 NKY720893:NLB720936 NUU720893:NUX720936 OEQ720893:OET720936 OOM720893:OOP720936 OYI720893:OYL720936 PIE720893:PIH720936 PSA720893:PSD720936 QBW720893:QBZ720936 QLS720893:QLV720936 QVO720893:QVR720936 RFK720893:RFN720936 RPG720893:RPJ720936 RZC720893:RZF720936 SIY720893:SJB720936 SSU720893:SSX720936 TCQ720893:TCT720936 TMM720893:TMP720936 TWI720893:TWL720936 UGE720893:UGH720936 UQA720893:UQD720936 UZW720893:UZZ720936 VJS720893:VJV720936 VTO720893:VTR720936 WDK720893:WDN720936 WNG720893:WNJ720936 WXC720893:WXF720936 AU786429:AX786472 KQ786429:KT786472 UM786429:UP786472 AEI786429:AEL786472 AOE786429:AOH786472 AYA786429:AYD786472 BHW786429:BHZ786472 BRS786429:BRV786472 CBO786429:CBR786472 CLK786429:CLN786472 CVG786429:CVJ786472 DFC786429:DFF786472 DOY786429:DPB786472 DYU786429:DYX786472 EIQ786429:EIT786472 ESM786429:ESP786472 FCI786429:FCL786472 FME786429:FMH786472 FWA786429:FWD786472 GFW786429:GFZ786472 GPS786429:GPV786472 GZO786429:GZR786472 HJK786429:HJN786472 HTG786429:HTJ786472 IDC786429:IDF786472 IMY786429:INB786472 IWU786429:IWX786472 JGQ786429:JGT786472 JQM786429:JQP786472 KAI786429:KAL786472 KKE786429:KKH786472 KUA786429:KUD786472 LDW786429:LDZ786472 LNS786429:LNV786472 LXO786429:LXR786472 MHK786429:MHN786472 MRG786429:MRJ786472 NBC786429:NBF786472 NKY786429:NLB786472 NUU786429:NUX786472 OEQ786429:OET786472 OOM786429:OOP786472 OYI786429:OYL786472 PIE786429:PIH786472 PSA786429:PSD786472 QBW786429:QBZ786472 QLS786429:QLV786472 QVO786429:QVR786472 RFK786429:RFN786472 RPG786429:RPJ786472 RZC786429:RZF786472 SIY786429:SJB786472 SSU786429:SSX786472 TCQ786429:TCT786472 TMM786429:TMP786472 TWI786429:TWL786472 UGE786429:UGH786472 UQA786429:UQD786472 UZW786429:UZZ786472 VJS786429:VJV786472 VTO786429:VTR786472 WDK786429:WDN786472 WNG786429:WNJ786472 WXC786429:WXF786472 AU851965:AX852008 KQ851965:KT852008 UM851965:UP852008 AEI851965:AEL852008 AOE851965:AOH852008 AYA851965:AYD852008 BHW851965:BHZ852008 BRS851965:BRV852008 CBO851965:CBR852008 CLK851965:CLN852008 CVG851965:CVJ852008 DFC851965:DFF852008 DOY851965:DPB852008 DYU851965:DYX852008 EIQ851965:EIT852008 ESM851965:ESP852008 FCI851965:FCL852008 FME851965:FMH852008 FWA851965:FWD852008 GFW851965:GFZ852008 GPS851965:GPV852008 GZO851965:GZR852008 HJK851965:HJN852008 HTG851965:HTJ852008 IDC851965:IDF852008 IMY851965:INB852008 IWU851965:IWX852008 JGQ851965:JGT852008 JQM851965:JQP852008 KAI851965:KAL852008 KKE851965:KKH852008 KUA851965:KUD852008 LDW851965:LDZ852008 LNS851965:LNV852008 LXO851965:LXR852008 MHK851965:MHN852008 MRG851965:MRJ852008 NBC851965:NBF852008 NKY851965:NLB852008 NUU851965:NUX852008 OEQ851965:OET852008 OOM851965:OOP852008 OYI851965:OYL852008 PIE851965:PIH852008 PSA851965:PSD852008 QBW851965:QBZ852008 QLS851965:QLV852008 QVO851965:QVR852008 RFK851965:RFN852008 RPG851965:RPJ852008 RZC851965:RZF852008 SIY851965:SJB852008 SSU851965:SSX852008 TCQ851965:TCT852008 TMM851965:TMP852008 TWI851965:TWL852008 UGE851965:UGH852008 UQA851965:UQD852008 UZW851965:UZZ852008 VJS851965:VJV852008 VTO851965:VTR852008 WDK851965:WDN852008 WNG851965:WNJ852008 WXC851965:WXF852008 AU917501:AX917544 KQ917501:KT917544 UM917501:UP917544 AEI917501:AEL917544 AOE917501:AOH917544 AYA917501:AYD917544 BHW917501:BHZ917544 BRS917501:BRV917544 CBO917501:CBR917544 CLK917501:CLN917544 CVG917501:CVJ917544 DFC917501:DFF917544 DOY917501:DPB917544 DYU917501:DYX917544 EIQ917501:EIT917544 ESM917501:ESP917544 FCI917501:FCL917544 FME917501:FMH917544 FWA917501:FWD917544 GFW917501:GFZ917544 GPS917501:GPV917544 GZO917501:GZR917544 HJK917501:HJN917544 HTG917501:HTJ917544 IDC917501:IDF917544 IMY917501:INB917544 IWU917501:IWX917544 JGQ917501:JGT917544 JQM917501:JQP917544 KAI917501:KAL917544 KKE917501:KKH917544 KUA917501:KUD917544 LDW917501:LDZ917544 LNS917501:LNV917544 LXO917501:LXR917544 MHK917501:MHN917544 MRG917501:MRJ917544 NBC917501:NBF917544 NKY917501:NLB917544 NUU917501:NUX917544 OEQ917501:OET917544 OOM917501:OOP917544 OYI917501:OYL917544 PIE917501:PIH917544 PSA917501:PSD917544 QBW917501:QBZ917544 QLS917501:QLV917544 QVO917501:QVR917544 RFK917501:RFN917544 RPG917501:RPJ917544 RZC917501:RZF917544 SIY917501:SJB917544 SSU917501:SSX917544 TCQ917501:TCT917544 TMM917501:TMP917544 TWI917501:TWL917544 UGE917501:UGH917544 UQA917501:UQD917544 UZW917501:UZZ917544 VJS917501:VJV917544 VTO917501:VTR917544 WDK917501:WDN917544 WNG917501:WNJ917544 WXC917501:WXF917544 AU983037:AX983080 KQ983037:KT983080 UM983037:UP983080 AEI983037:AEL983080 AOE983037:AOH983080 AYA983037:AYD983080 BHW983037:BHZ983080 BRS983037:BRV983080 CBO983037:CBR983080 CLK983037:CLN983080 CVG983037:CVJ983080 DFC983037:DFF983080 DOY983037:DPB983080 DYU983037:DYX983080 EIQ983037:EIT983080 ESM983037:ESP983080 FCI983037:FCL983080 FME983037:FMH983080 FWA983037:FWD983080 GFW983037:GFZ983080 GPS983037:GPV983080 GZO983037:GZR983080 HJK983037:HJN983080 HTG983037:HTJ983080 IDC983037:IDF983080 IMY983037:INB983080 IWU983037:IWX983080 JGQ983037:JGT983080 JQM983037:JQP983080 KAI983037:KAL983080 KKE983037:KKH983080 KUA983037:KUD983080 LDW983037:LDZ983080 LNS983037:LNV983080 LXO983037:LXR983080 MHK983037:MHN983080 MRG983037:MRJ983080 NBC983037:NBF983080 NKY983037:NLB983080 NUU983037:NUX983080 OEQ983037:OET983080 OOM983037:OOP983080 OYI983037:OYL983080 PIE983037:PIH983080 PSA983037:PSD983080 QBW983037:QBZ983080 QLS983037:QLV983080 QVO983037:QVR983080 RFK983037:RFN983080 RPG983037:RPJ983080 RZC983037:RZF983080 SIY983037:SJB983080 SSU983037:SSX983080 TCQ983037:TCT983080 TMM983037:TMP983080 TWI983037:TWL983080 UGE983037:UGH983080 UQA983037:UQD983080 UZW983037:UZZ983080 VJS983037:VJV983080 VTO983037:VTR983080 WDK983037:WDN983080 WNG983037:WNJ983080 WXC983037:WXF983080 AP65533:AS65576 KL65533:KO65576 UH65533:UK65576 AED65533:AEG65576 ANZ65533:AOC65576 AXV65533:AXY65576 BHR65533:BHU65576 BRN65533:BRQ65576 CBJ65533:CBM65576 CLF65533:CLI65576 CVB65533:CVE65576 DEX65533:DFA65576 DOT65533:DOW65576 DYP65533:DYS65576 EIL65533:EIO65576 ESH65533:ESK65576 FCD65533:FCG65576 FLZ65533:FMC65576 FVV65533:FVY65576 GFR65533:GFU65576 GPN65533:GPQ65576 GZJ65533:GZM65576 HJF65533:HJI65576 HTB65533:HTE65576 ICX65533:IDA65576 IMT65533:IMW65576 IWP65533:IWS65576 JGL65533:JGO65576 JQH65533:JQK65576 KAD65533:KAG65576 KJZ65533:KKC65576 KTV65533:KTY65576 LDR65533:LDU65576 LNN65533:LNQ65576 LXJ65533:LXM65576 MHF65533:MHI65576 MRB65533:MRE65576 NAX65533:NBA65576 NKT65533:NKW65576 NUP65533:NUS65576 OEL65533:OEO65576 OOH65533:OOK65576 OYD65533:OYG65576 PHZ65533:PIC65576 PRV65533:PRY65576 QBR65533:QBU65576 QLN65533:QLQ65576 QVJ65533:QVM65576 RFF65533:RFI65576 RPB65533:RPE65576 RYX65533:RZA65576 SIT65533:SIW65576 SSP65533:SSS65576 TCL65533:TCO65576 TMH65533:TMK65576 TWD65533:TWG65576 UFZ65533:UGC65576 UPV65533:UPY65576 UZR65533:UZU65576 VJN65533:VJQ65576 VTJ65533:VTM65576 WDF65533:WDI65576 WNB65533:WNE65576 WWX65533:WXA65576 AP131069:AS131112 KL131069:KO131112 UH131069:UK131112 AED131069:AEG131112 ANZ131069:AOC131112 AXV131069:AXY131112 BHR131069:BHU131112 BRN131069:BRQ131112 CBJ131069:CBM131112 CLF131069:CLI131112 CVB131069:CVE131112 DEX131069:DFA131112 DOT131069:DOW131112 DYP131069:DYS131112 EIL131069:EIO131112 ESH131069:ESK131112 FCD131069:FCG131112 FLZ131069:FMC131112 FVV131069:FVY131112 GFR131069:GFU131112 GPN131069:GPQ131112 GZJ131069:GZM131112 HJF131069:HJI131112 HTB131069:HTE131112 ICX131069:IDA131112 IMT131069:IMW131112 IWP131069:IWS131112 JGL131069:JGO131112 JQH131069:JQK131112 KAD131069:KAG131112 KJZ131069:KKC131112 KTV131069:KTY131112 LDR131069:LDU131112 LNN131069:LNQ131112 LXJ131069:LXM131112 MHF131069:MHI131112 MRB131069:MRE131112 NAX131069:NBA131112 NKT131069:NKW131112 NUP131069:NUS131112 OEL131069:OEO131112 OOH131069:OOK131112 OYD131069:OYG131112 PHZ131069:PIC131112 PRV131069:PRY131112 QBR131069:QBU131112 QLN131069:QLQ131112 QVJ131069:QVM131112 RFF131069:RFI131112 RPB131069:RPE131112 RYX131069:RZA131112 SIT131069:SIW131112 SSP131069:SSS131112 TCL131069:TCO131112 TMH131069:TMK131112 TWD131069:TWG131112 UFZ131069:UGC131112 UPV131069:UPY131112 UZR131069:UZU131112 VJN131069:VJQ131112 VTJ131069:VTM131112 WDF131069:WDI131112 WNB131069:WNE131112 WWX131069:WXA131112 AP196605:AS196648 KL196605:KO196648 UH196605:UK196648 AED196605:AEG196648 ANZ196605:AOC196648 AXV196605:AXY196648 BHR196605:BHU196648 BRN196605:BRQ196648 CBJ196605:CBM196648 CLF196605:CLI196648 CVB196605:CVE196648 DEX196605:DFA196648 DOT196605:DOW196648 DYP196605:DYS196648 EIL196605:EIO196648 ESH196605:ESK196648 FCD196605:FCG196648 FLZ196605:FMC196648 FVV196605:FVY196648 GFR196605:GFU196648 GPN196605:GPQ196648 GZJ196605:GZM196648 HJF196605:HJI196648 HTB196605:HTE196648 ICX196605:IDA196648 IMT196605:IMW196648 IWP196605:IWS196648 JGL196605:JGO196648 JQH196605:JQK196648 KAD196605:KAG196648 KJZ196605:KKC196648 KTV196605:KTY196648 LDR196605:LDU196648 LNN196605:LNQ196648 LXJ196605:LXM196648 MHF196605:MHI196648 MRB196605:MRE196648 NAX196605:NBA196648 NKT196605:NKW196648 NUP196605:NUS196648 OEL196605:OEO196648 OOH196605:OOK196648 OYD196605:OYG196648 PHZ196605:PIC196648 PRV196605:PRY196648 QBR196605:QBU196648 QLN196605:QLQ196648 QVJ196605:QVM196648 RFF196605:RFI196648 RPB196605:RPE196648 RYX196605:RZA196648 SIT196605:SIW196648 SSP196605:SSS196648 TCL196605:TCO196648 TMH196605:TMK196648 TWD196605:TWG196648 UFZ196605:UGC196648 UPV196605:UPY196648 UZR196605:UZU196648 VJN196605:VJQ196648 VTJ196605:VTM196648 WDF196605:WDI196648 WNB196605:WNE196648 WWX196605:WXA196648 AP262141:AS262184 KL262141:KO262184 UH262141:UK262184 AED262141:AEG262184 ANZ262141:AOC262184 AXV262141:AXY262184 BHR262141:BHU262184 BRN262141:BRQ262184 CBJ262141:CBM262184 CLF262141:CLI262184 CVB262141:CVE262184 DEX262141:DFA262184 DOT262141:DOW262184 DYP262141:DYS262184 EIL262141:EIO262184 ESH262141:ESK262184 FCD262141:FCG262184 FLZ262141:FMC262184 FVV262141:FVY262184 GFR262141:GFU262184 GPN262141:GPQ262184 GZJ262141:GZM262184 HJF262141:HJI262184 HTB262141:HTE262184 ICX262141:IDA262184 IMT262141:IMW262184 IWP262141:IWS262184 JGL262141:JGO262184 JQH262141:JQK262184 KAD262141:KAG262184 KJZ262141:KKC262184 KTV262141:KTY262184 LDR262141:LDU262184 LNN262141:LNQ262184 LXJ262141:LXM262184 MHF262141:MHI262184 MRB262141:MRE262184 NAX262141:NBA262184 NKT262141:NKW262184 NUP262141:NUS262184 OEL262141:OEO262184 OOH262141:OOK262184 OYD262141:OYG262184 PHZ262141:PIC262184 PRV262141:PRY262184 QBR262141:QBU262184 QLN262141:QLQ262184 QVJ262141:QVM262184 RFF262141:RFI262184 RPB262141:RPE262184 RYX262141:RZA262184 SIT262141:SIW262184 SSP262141:SSS262184 TCL262141:TCO262184 TMH262141:TMK262184 TWD262141:TWG262184 UFZ262141:UGC262184 UPV262141:UPY262184 UZR262141:UZU262184 VJN262141:VJQ262184 VTJ262141:VTM262184 WDF262141:WDI262184 WNB262141:WNE262184 WWX262141:WXA262184 AP327677:AS327720 KL327677:KO327720 UH327677:UK327720 AED327677:AEG327720 ANZ327677:AOC327720 AXV327677:AXY327720 BHR327677:BHU327720 BRN327677:BRQ327720 CBJ327677:CBM327720 CLF327677:CLI327720 CVB327677:CVE327720 DEX327677:DFA327720 DOT327677:DOW327720 DYP327677:DYS327720 EIL327677:EIO327720 ESH327677:ESK327720 FCD327677:FCG327720 FLZ327677:FMC327720 FVV327677:FVY327720 GFR327677:GFU327720 GPN327677:GPQ327720 GZJ327677:GZM327720 HJF327677:HJI327720 HTB327677:HTE327720 ICX327677:IDA327720 IMT327677:IMW327720 IWP327677:IWS327720 JGL327677:JGO327720 JQH327677:JQK327720 KAD327677:KAG327720 KJZ327677:KKC327720 KTV327677:KTY327720 LDR327677:LDU327720 LNN327677:LNQ327720 LXJ327677:LXM327720 MHF327677:MHI327720 MRB327677:MRE327720 NAX327677:NBA327720 NKT327677:NKW327720 NUP327677:NUS327720 OEL327677:OEO327720 OOH327677:OOK327720 OYD327677:OYG327720 PHZ327677:PIC327720 PRV327677:PRY327720 QBR327677:QBU327720 QLN327677:QLQ327720 QVJ327677:QVM327720 RFF327677:RFI327720 RPB327677:RPE327720 RYX327677:RZA327720 SIT327677:SIW327720 SSP327677:SSS327720 TCL327677:TCO327720 TMH327677:TMK327720 TWD327677:TWG327720 UFZ327677:UGC327720 UPV327677:UPY327720 UZR327677:UZU327720 VJN327677:VJQ327720 VTJ327677:VTM327720 WDF327677:WDI327720 WNB327677:WNE327720 WWX327677:WXA327720 AP393213:AS393256 KL393213:KO393256 UH393213:UK393256 AED393213:AEG393256 ANZ393213:AOC393256 AXV393213:AXY393256 BHR393213:BHU393256 BRN393213:BRQ393256 CBJ393213:CBM393256 CLF393213:CLI393256 CVB393213:CVE393256 DEX393213:DFA393256 DOT393213:DOW393256 DYP393213:DYS393256 EIL393213:EIO393256 ESH393213:ESK393256 FCD393213:FCG393256 FLZ393213:FMC393256 FVV393213:FVY393256 GFR393213:GFU393256 GPN393213:GPQ393256 GZJ393213:GZM393256 HJF393213:HJI393256 HTB393213:HTE393256 ICX393213:IDA393256 IMT393213:IMW393256 IWP393213:IWS393256 JGL393213:JGO393256 JQH393213:JQK393256 KAD393213:KAG393256 KJZ393213:KKC393256 KTV393213:KTY393256 LDR393213:LDU393256 LNN393213:LNQ393256 LXJ393213:LXM393256 MHF393213:MHI393256 MRB393213:MRE393256 NAX393213:NBA393256 NKT393213:NKW393256 NUP393213:NUS393256 OEL393213:OEO393256 OOH393213:OOK393256 OYD393213:OYG393256 PHZ393213:PIC393256 PRV393213:PRY393256 QBR393213:QBU393256 QLN393213:QLQ393256 QVJ393213:QVM393256 RFF393213:RFI393256 RPB393213:RPE393256 RYX393213:RZA393256 SIT393213:SIW393256 SSP393213:SSS393256 TCL393213:TCO393256 TMH393213:TMK393256 TWD393213:TWG393256 UFZ393213:UGC393256 UPV393213:UPY393256 UZR393213:UZU393256 VJN393213:VJQ393256 VTJ393213:VTM393256 WDF393213:WDI393256 WNB393213:WNE393256 WWX393213:WXA393256 AP458749:AS458792 KL458749:KO458792 UH458749:UK458792 AED458749:AEG458792 ANZ458749:AOC458792 AXV458749:AXY458792 BHR458749:BHU458792 BRN458749:BRQ458792 CBJ458749:CBM458792 CLF458749:CLI458792 CVB458749:CVE458792 DEX458749:DFA458792 DOT458749:DOW458792 DYP458749:DYS458792 EIL458749:EIO458792 ESH458749:ESK458792 FCD458749:FCG458792 FLZ458749:FMC458792 FVV458749:FVY458792 GFR458749:GFU458792 GPN458749:GPQ458792 GZJ458749:GZM458792 HJF458749:HJI458792 HTB458749:HTE458792 ICX458749:IDA458792 IMT458749:IMW458792 IWP458749:IWS458792 JGL458749:JGO458792 JQH458749:JQK458792 KAD458749:KAG458792 KJZ458749:KKC458792 KTV458749:KTY458792 LDR458749:LDU458792 LNN458749:LNQ458792 LXJ458749:LXM458792 MHF458749:MHI458792 MRB458749:MRE458792 NAX458749:NBA458792 NKT458749:NKW458792 NUP458749:NUS458792 OEL458749:OEO458792 OOH458749:OOK458792 OYD458749:OYG458792 PHZ458749:PIC458792 PRV458749:PRY458792 QBR458749:QBU458792 QLN458749:QLQ458792 QVJ458749:QVM458792 RFF458749:RFI458792 RPB458749:RPE458792 RYX458749:RZA458792 SIT458749:SIW458792 SSP458749:SSS458792 TCL458749:TCO458792 TMH458749:TMK458792 TWD458749:TWG458792 UFZ458749:UGC458792 UPV458749:UPY458792 UZR458749:UZU458792 VJN458749:VJQ458792 VTJ458749:VTM458792 WDF458749:WDI458792 WNB458749:WNE458792 WWX458749:WXA458792 AP524285:AS524328 KL524285:KO524328 UH524285:UK524328 AED524285:AEG524328 ANZ524285:AOC524328 AXV524285:AXY524328 BHR524285:BHU524328 BRN524285:BRQ524328 CBJ524285:CBM524328 CLF524285:CLI524328 CVB524285:CVE524328 DEX524285:DFA524328 DOT524285:DOW524328 DYP524285:DYS524328 EIL524285:EIO524328 ESH524285:ESK524328 FCD524285:FCG524328 FLZ524285:FMC524328 FVV524285:FVY524328 GFR524285:GFU524328 GPN524285:GPQ524328 GZJ524285:GZM524328 HJF524285:HJI524328 HTB524285:HTE524328 ICX524285:IDA524328 IMT524285:IMW524328 IWP524285:IWS524328 JGL524285:JGO524328 JQH524285:JQK524328 KAD524285:KAG524328 KJZ524285:KKC524328 KTV524285:KTY524328 LDR524285:LDU524328 LNN524285:LNQ524328 LXJ524285:LXM524328 MHF524285:MHI524328 MRB524285:MRE524328 NAX524285:NBA524328 NKT524285:NKW524328 NUP524285:NUS524328 OEL524285:OEO524328 OOH524285:OOK524328 OYD524285:OYG524328 PHZ524285:PIC524328 PRV524285:PRY524328 QBR524285:QBU524328 QLN524285:QLQ524328 QVJ524285:QVM524328 RFF524285:RFI524328 RPB524285:RPE524328 RYX524285:RZA524328 SIT524285:SIW524328 SSP524285:SSS524328 TCL524285:TCO524328 TMH524285:TMK524328 TWD524285:TWG524328 UFZ524285:UGC524328 UPV524285:UPY524328 UZR524285:UZU524328 VJN524285:VJQ524328 VTJ524285:VTM524328 WDF524285:WDI524328 WNB524285:WNE524328 WWX524285:WXA524328 AP589821:AS589864 KL589821:KO589864 UH589821:UK589864 AED589821:AEG589864 ANZ589821:AOC589864 AXV589821:AXY589864 BHR589821:BHU589864 BRN589821:BRQ589864 CBJ589821:CBM589864 CLF589821:CLI589864 CVB589821:CVE589864 DEX589821:DFA589864 DOT589821:DOW589864 DYP589821:DYS589864 EIL589821:EIO589864 ESH589821:ESK589864 FCD589821:FCG589864 FLZ589821:FMC589864 FVV589821:FVY589864 GFR589821:GFU589864 GPN589821:GPQ589864 GZJ589821:GZM589864 HJF589821:HJI589864 HTB589821:HTE589864 ICX589821:IDA589864 IMT589821:IMW589864 IWP589821:IWS589864 JGL589821:JGO589864 JQH589821:JQK589864 KAD589821:KAG589864 KJZ589821:KKC589864 KTV589821:KTY589864 LDR589821:LDU589864 LNN589821:LNQ589864 LXJ589821:LXM589864 MHF589821:MHI589864 MRB589821:MRE589864 NAX589821:NBA589864 NKT589821:NKW589864 NUP589821:NUS589864 OEL589821:OEO589864 OOH589821:OOK589864 OYD589821:OYG589864 PHZ589821:PIC589864 PRV589821:PRY589864 QBR589821:QBU589864 QLN589821:QLQ589864 QVJ589821:QVM589864 RFF589821:RFI589864 RPB589821:RPE589864 RYX589821:RZA589864 SIT589821:SIW589864 SSP589821:SSS589864 TCL589821:TCO589864 TMH589821:TMK589864 TWD589821:TWG589864 UFZ589821:UGC589864 UPV589821:UPY589864 UZR589821:UZU589864 VJN589821:VJQ589864 VTJ589821:VTM589864 WDF589821:WDI589864 WNB589821:WNE589864 WWX589821:WXA589864 AP655357:AS655400 KL655357:KO655400 UH655357:UK655400 AED655357:AEG655400 ANZ655357:AOC655400 AXV655357:AXY655400 BHR655357:BHU655400 BRN655357:BRQ655400 CBJ655357:CBM655400 CLF655357:CLI655400 CVB655357:CVE655400 DEX655357:DFA655400 DOT655357:DOW655400 DYP655357:DYS655400 EIL655357:EIO655400 ESH655357:ESK655400 FCD655357:FCG655400 FLZ655357:FMC655400 FVV655357:FVY655400 GFR655357:GFU655400 GPN655357:GPQ655400 GZJ655357:GZM655400 HJF655357:HJI655400 HTB655357:HTE655400 ICX655357:IDA655400 IMT655357:IMW655400 IWP655357:IWS655400 JGL655357:JGO655400 JQH655357:JQK655400 KAD655357:KAG655400 KJZ655357:KKC655400 KTV655357:KTY655400 LDR655357:LDU655400 LNN655357:LNQ655400 LXJ655357:LXM655400 MHF655357:MHI655400 MRB655357:MRE655400 NAX655357:NBA655400 NKT655357:NKW655400 NUP655357:NUS655400 OEL655357:OEO655400 OOH655357:OOK655400 OYD655357:OYG655400 PHZ655357:PIC655400 PRV655357:PRY655400 QBR655357:QBU655400 QLN655357:QLQ655400 QVJ655357:QVM655400 RFF655357:RFI655400 RPB655357:RPE655400 RYX655357:RZA655400 SIT655357:SIW655400 SSP655357:SSS655400 TCL655357:TCO655400 TMH655357:TMK655400 TWD655357:TWG655400 UFZ655357:UGC655400 UPV655357:UPY655400 UZR655357:UZU655400 VJN655357:VJQ655400 VTJ655357:VTM655400 WDF655357:WDI655400 WNB655357:WNE655400 WWX655357:WXA655400 AP720893:AS720936 KL720893:KO720936 UH720893:UK720936 AED720893:AEG720936 ANZ720893:AOC720936 AXV720893:AXY720936 BHR720893:BHU720936 BRN720893:BRQ720936 CBJ720893:CBM720936 CLF720893:CLI720936 CVB720893:CVE720936 DEX720893:DFA720936 DOT720893:DOW720936 DYP720893:DYS720936 EIL720893:EIO720936 ESH720893:ESK720936 FCD720893:FCG720936 FLZ720893:FMC720936 FVV720893:FVY720936 GFR720893:GFU720936 GPN720893:GPQ720936 GZJ720893:GZM720936 HJF720893:HJI720936 HTB720893:HTE720936 ICX720893:IDA720936 IMT720893:IMW720936 IWP720893:IWS720936 JGL720893:JGO720936 JQH720893:JQK720936 KAD720893:KAG720936 KJZ720893:KKC720936 KTV720893:KTY720936 LDR720893:LDU720936 LNN720893:LNQ720936 LXJ720893:LXM720936 MHF720893:MHI720936 MRB720893:MRE720936 NAX720893:NBA720936 NKT720893:NKW720936 NUP720893:NUS720936 OEL720893:OEO720936 OOH720893:OOK720936 OYD720893:OYG720936 PHZ720893:PIC720936 PRV720893:PRY720936 QBR720893:QBU720936 QLN720893:QLQ720936 QVJ720893:QVM720936 RFF720893:RFI720936 RPB720893:RPE720936 RYX720893:RZA720936 SIT720893:SIW720936 SSP720893:SSS720936 TCL720893:TCO720936 TMH720893:TMK720936 TWD720893:TWG720936 UFZ720893:UGC720936 UPV720893:UPY720936 UZR720893:UZU720936 VJN720893:VJQ720936 VTJ720893:VTM720936 WDF720893:WDI720936 WNB720893:WNE720936 WWX720893:WXA720936 AP786429:AS786472 KL786429:KO786472 UH786429:UK786472 AED786429:AEG786472 ANZ786429:AOC786472 AXV786429:AXY786472 BHR786429:BHU786472 BRN786429:BRQ786472 CBJ786429:CBM786472 CLF786429:CLI786472 CVB786429:CVE786472 DEX786429:DFA786472 DOT786429:DOW786472 DYP786429:DYS786472 EIL786429:EIO786472 ESH786429:ESK786472 FCD786429:FCG786472 FLZ786429:FMC786472 FVV786429:FVY786472 GFR786429:GFU786472 GPN786429:GPQ786472 GZJ786429:GZM786472 HJF786429:HJI786472 HTB786429:HTE786472 ICX786429:IDA786472 IMT786429:IMW786472 IWP786429:IWS786472 JGL786429:JGO786472 JQH786429:JQK786472 KAD786429:KAG786472 KJZ786429:KKC786472 KTV786429:KTY786472 LDR786429:LDU786472 LNN786429:LNQ786472 LXJ786429:LXM786472 MHF786429:MHI786472 MRB786429:MRE786472 NAX786429:NBA786472 NKT786429:NKW786472 NUP786429:NUS786472 OEL786429:OEO786472 OOH786429:OOK786472 OYD786429:OYG786472 PHZ786429:PIC786472 PRV786429:PRY786472 QBR786429:QBU786472 QLN786429:QLQ786472 QVJ786429:QVM786472 RFF786429:RFI786472 RPB786429:RPE786472 RYX786429:RZA786472 SIT786429:SIW786472 SSP786429:SSS786472 TCL786429:TCO786472 TMH786429:TMK786472 TWD786429:TWG786472 UFZ786429:UGC786472 UPV786429:UPY786472 UZR786429:UZU786472 VJN786429:VJQ786472 VTJ786429:VTM786472 WDF786429:WDI786472 WNB786429:WNE786472 WWX786429:WXA786472 AP851965:AS852008 KL851965:KO852008 UH851965:UK852008 AED851965:AEG852008 ANZ851965:AOC852008 AXV851965:AXY852008 BHR851965:BHU852008 BRN851965:BRQ852008 CBJ851965:CBM852008 CLF851965:CLI852008 CVB851965:CVE852008 DEX851965:DFA852008 DOT851965:DOW852008 DYP851965:DYS852008 EIL851965:EIO852008 ESH851965:ESK852008 FCD851965:FCG852008 FLZ851965:FMC852008 FVV851965:FVY852008 GFR851965:GFU852008 GPN851965:GPQ852008 GZJ851965:GZM852008 HJF851965:HJI852008 HTB851965:HTE852008 ICX851965:IDA852008 IMT851965:IMW852008 IWP851965:IWS852008 JGL851965:JGO852008 JQH851965:JQK852008 KAD851965:KAG852008 KJZ851965:KKC852008 KTV851965:KTY852008 LDR851965:LDU852008 LNN851965:LNQ852008 LXJ851965:LXM852008 MHF851965:MHI852008 MRB851965:MRE852008 NAX851965:NBA852008 NKT851965:NKW852008 NUP851965:NUS852008 OEL851965:OEO852008 OOH851965:OOK852008 OYD851965:OYG852008 PHZ851965:PIC852008 PRV851965:PRY852008 QBR851965:QBU852008 QLN851965:QLQ852008 QVJ851965:QVM852008 RFF851965:RFI852008 RPB851965:RPE852008 RYX851965:RZA852008 SIT851965:SIW852008 SSP851965:SSS852008 TCL851965:TCO852008 TMH851965:TMK852008 TWD851965:TWG852008 UFZ851965:UGC852008 UPV851965:UPY852008 UZR851965:UZU852008 VJN851965:VJQ852008 VTJ851965:VTM852008 WDF851965:WDI852008 WNB851965:WNE852008 WWX851965:WXA852008 AP917501:AS917544 KL917501:KO917544 UH917501:UK917544 AED917501:AEG917544 ANZ917501:AOC917544 AXV917501:AXY917544 BHR917501:BHU917544 BRN917501:BRQ917544 CBJ917501:CBM917544 CLF917501:CLI917544 CVB917501:CVE917544 DEX917501:DFA917544 DOT917501:DOW917544 DYP917501:DYS917544 EIL917501:EIO917544 ESH917501:ESK917544 FCD917501:FCG917544 FLZ917501:FMC917544 FVV917501:FVY917544 GFR917501:GFU917544 GPN917501:GPQ917544 GZJ917501:GZM917544 HJF917501:HJI917544 HTB917501:HTE917544 ICX917501:IDA917544 IMT917501:IMW917544 IWP917501:IWS917544 JGL917501:JGO917544 JQH917501:JQK917544 KAD917501:KAG917544 KJZ917501:KKC917544 KTV917501:KTY917544 LDR917501:LDU917544 LNN917501:LNQ917544 LXJ917501:LXM917544 MHF917501:MHI917544 MRB917501:MRE917544 NAX917501:NBA917544 NKT917501:NKW917544 NUP917501:NUS917544 OEL917501:OEO917544 OOH917501:OOK917544 OYD917501:OYG917544 PHZ917501:PIC917544 PRV917501:PRY917544 QBR917501:QBU917544 QLN917501:QLQ917544 QVJ917501:QVM917544 RFF917501:RFI917544 RPB917501:RPE917544 RYX917501:RZA917544 SIT917501:SIW917544 SSP917501:SSS917544 TCL917501:TCO917544 TMH917501:TMK917544 TWD917501:TWG917544 UFZ917501:UGC917544 UPV917501:UPY917544 UZR917501:UZU917544 VJN917501:VJQ917544 VTJ917501:VTM917544 WDF917501:WDI917544 WNB917501:WNE917544 WWX917501:WXA917544 AP983037:AS983080 KL983037:KO983080 UH983037:UK983080 AED983037:AEG983080 ANZ983037:AOC983080 AXV983037:AXY983080 BHR983037:BHU983080 BRN983037:BRQ983080 CBJ983037:CBM983080 CLF983037:CLI983080 CVB983037:CVE983080 DEX983037:DFA983080 DOT983037:DOW983080 DYP983037:DYS983080 EIL983037:EIO983080 ESH983037:ESK983080 FCD983037:FCG983080 FLZ983037:FMC983080 FVV983037:FVY983080 GFR983037:GFU983080 GPN983037:GPQ983080 GZJ983037:GZM983080 HJF983037:HJI983080 HTB983037:HTE983080 ICX983037:IDA983080 IMT983037:IMW983080 IWP983037:IWS983080 JGL983037:JGO983080 JQH983037:JQK983080 KAD983037:KAG983080 KJZ983037:KKC983080 KTV983037:KTY983080 LDR983037:LDU983080 LNN983037:LNQ983080 LXJ983037:LXM983080 MHF983037:MHI983080 MRB983037:MRE983080 NAX983037:NBA983080 NKT983037:NKW983080 NUP983037:NUS983080 OEL983037:OEO983080 OOH983037:OOK983080 OYD983037:OYG983080 PHZ983037:PIC983080 PRV983037:PRY983080 QBR983037:QBU983080 QLN983037:QLQ983080 QVJ983037:QVM983080 RFF983037:RFI983080 RPB983037:RPE983080 RYX983037:RZA983080 SIT983037:SIW983080 SSP983037:SSS983080 TCL983037:TCO983080 TMH983037:TMK983080 TWD983037:TWG983080 UFZ983037:UGC983080 UPV983037:UPY983080 UZR983037:UZU983080 VJN983037:VJQ983080 VTJ983037:VTM983080 WDF983037:WDI983080 WNB983037:WNE983080 WWX983037:WXA983080 S65533:AN65576 KG65533:KJ65576 UC65533:UF65576 ADY65533:AEB65576 ANU65533:ANX65576 AXQ65533:AXT65576 BHM65533:BHP65576 BRI65533:BRL65576 CBE65533:CBH65576 CLA65533:CLD65576 CUW65533:CUZ65576 DES65533:DEV65576 DOO65533:DOR65576 DYK65533:DYN65576 EIG65533:EIJ65576 ESC65533:ESF65576 FBY65533:FCB65576 FLU65533:FLX65576 FVQ65533:FVT65576 GFM65533:GFP65576 GPI65533:GPL65576 GZE65533:GZH65576 HJA65533:HJD65576 HSW65533:HSZ65576 ICS65533:ICV65576 IMO65533:IMR65576 IWK65533:IWN65576 JGG65533:JGJ65576 JQC65533:JQF65576 JZY65533:KAB65576 KJU65533:KJX65576 KTQ65533:KTT65576 LDM65533:LDP65576 LNI65533:LNL65576 LXE65533:LXH65576 MHA65533:MHD65576 MQW65533:MQZ65576 NAS65533:NAV65576 NKO65533:NKR65576 NUK65533:NUN65576 OEG65533:OEJ65576 OOC65533:OOF65576 OXY65533:OYB65576 PHU65533:PHX65576 PRQ65533:PRT65576 QBM65533:QBP65576 QLI65533:QLL65576 QVE65533:QVH65576 RFA65533:RFD65576 ROW65533:ROZ65576 RYS65533:RYV65576 SIO65533:SIR65576 SSK65533:SSN65576 TCG65533:TCJ65576 TMC65533:TMF65576 TVY65533:TWB65576 UFU65533:UFX65576 UPQ65533:UPT65576 UZM65533:UZP65576 VJI65533:VJL65576 VTE65533:VTH65576 WDA65533:WDD65576 WMW65533:WMZ65576 WWS65533:WWV65576 S131069:AN131112 KG131069:KJ131112 UC131069:UF131112 ADY131069:AEB131112 ANU131069:ANX131112 AXQ131069:AXT131112 BHM131069:BHP131112 BRI131069:BRL131112 CBE131069:CBH131112 CLA131069:CLD131112 CUW131069:CUZ131112 DES131069:DEV131112 DOO131069:DOR131112 DYK131069:DYN131112 EIG131069:EIJ131112 ESC131069:ESF131112 FBY131069:FCB131112 FLU131069:FLX131112 FVQ131069:FVT131112 GFM131069:GFP131112 GPI131069:GPL131112 GZE131069:GZH131112 HJA131069:HJD131112 HSW131069:HSZ131112 ICS131069:ICV131112 IMO131069:IMR131112 IWK131069:IWN131112 JGG131069:JGJ131112 JQC131069:JQF131112 JZY131069:KAB131112 KJU131069:KJX131112 KTQ131069:KTT131112 LDM131069:LDP131112 LNI131069:LNL131112 LXE131069:LXH131112 MHA131069:MHD131112 MQW131069:MQZ131112 NAS131069:NAV131112 NKO131069:NKR131112 NUK131069:NUN131112 OEG131069:OEJ131112 OOC131069:OOF131112 OXY131069:OYB131112 PHU131069:PHX131112 PRQ131069:PRT131112 QBM131069:QBP131112 QLI131069:QLL131112 QVE131069:QVH131112 RFA131069:RFD131112 ROW131069:ROZ131112 RYS131069:RYV131112 SIO131069:SIR131112 SSK131069:SSN131112 TCG131069:TCJ131112 TMC131069:TMF131112 TVY131069:TWB131112 UFU131069:UFX131112 UPQ131069:UPT131112 UZM131069:UZP131112 VJI131069:VJL131112 VTE131069:VTH131112 WDA131069:WDD131112 WMW131069:WMZ131112 WWS131069:WWV131112 S196605:AN196648 KG196605:KJ196648 UC196605:UF196648 ADY196605:AEB196648 ANU196605:ANX196648 AXQ196605:AXT196648 BHM196605:BHP196648 BRI196605:BRL196648 CBE196605:CBH196648 CLA196605:CLD196648 CUW196605:CUZ196648 DES196605:DEV196648 DOO196605:DOR196648 DYK196605:DYN196648 EIG196605:EIJ196648 ESC196605:ESF196648 FBY196605:FCB196648 FLU196605:FLX196648 FVQ196605:FVT196648 GFM196605:GFP196648 GPI196605:GPL196648 GZE196605:GZH196648 HJA196605:HJD196648 HSW196605:HSZ196648 ICS196605:ICV196648 IMO196605:IMR196648 IWK196605:IWN196648 JGG196605:JGJ196648 JQC196605:JQF196648 JZY196605:KAB196648 KJU196605:KJX196648 KTQ196605:KTT196648 LDM196605:LDP196648 LNI196605:LNL196648 LXE196605:LXH196648 MHA196605:MHD196648 MQW196605:MQZ196648 NAS196605:NAV196648 NKO196605:NKR196648 NUK196605:NUN196648 OEG196605:OEJ196648 OOC196605:OOF196648 OXY196605:OYB196648 PHU196605:PHX196648 PRQ196605:PRT196648 QBM196605:QBP196648 QLI196605:QLL196648 QVE196605:QVH196648 RFA196605:RFD196648 ROW196605:ROZ196648 RYS196605:RYV196648 SIO196605:SIR196648 SSK196605:SSN196648 TCG196605:TCJ196648 TMC196605:TMF196648 TVY196605:TWB196648 UFU196605:UFX196648 UPQ196605:UPT196648 UZM196605:UZP196648 VJI196605:VJL196648 VTE196605:VTH196648 WDA196605:WDD196648 WMW196605:WMZ196648 WWS196605:WWV196648 S262141:AN262184 KG262141:KJ262184 UC262141:UF262184 ADY262141:AEB262184 ANU262141:ANX262184 AXQ262141:AXT262184 BHM262141:BHP262184 BRI262141:BRL262184 CBE262141:CBH262184 CLA262141:CLD262184 CUW262141:CUZ262184 DES262141:DEV262184 DOO262141:DOR262184 DYK262141:DYN262184 EIG262141:EIJ262184 ESC262141:ESF262184 FBY262141:FCB262184 FLU262141:FLX262184 FVQ262141:FVT262184 GFM262141:GFP262184 GPI262141:GPL262184 GZE262141:GZH262184 HJA262141:HJD262184 HSW262141:HSZ262184 ICS262141:ICV262184 IMO262141:IMR262184 IWK262141:IWN262184 JGG262141:JGJ262184 JQC262141:JQF262184 JZY262141:KAB262184 KJU262141:KJX262184 KTQ262141:KTT262184 LDM262141:LDP262184 LNI262141:LNL262184 LXE262141:LXH262184 MHA262141:MHD262184 MQW262141:MQZ262184 NAS262141:NAV262184 NKO262141:NKR262184 NUK262141:NUN262184 OEG262141:OEJ262184 OOC262141:OOF262184 OXY262141:OYB262184 PHU262141:PHX262184 PRQ262141:PRT262184 QBM262141:QBP262184 QLI262141:QLL262184 QVE262141:QVH262184 RFA262141:RFD262184 ROW262141:ROZ262184 RYS262141:RYV262184 SIO262141:SIR262184 SSK262141:SSN262184 TCG262141:TCJ262184 TMC262141:TMF262184 TVY262141:TWB262184 UFU262141:UFX262184 UPQ262141:UPT262184 UZM262141:UZP262184 VJI262141:VJL262184 VTE262141:VTH262184 WDA262141:WDD262184 WMW262141:WMZ262184 WWS262141:WWV262184 S327677:AN327720 KG327677:KJ327720 UC327677:UF327720 ADY327677:AEB327720 ANU327677:ANX327720 AXQ327677:AXT327720 BHM327677:BHP327720 BRI327677:BRL327720 CBE327677:CBH327720 CLA327677:CLD327720 CUW327677:CUZ327720 DES327677:DEV327720 DOO327677:DOR327720 DYK327677:DYN327720 EIG327677:EIJ327720 ESC327677:ESF327720 FBY327677:FCB327720 FLU327677:FLX327720 FVQ327677:FVT327720 GFM327677:GFP327720 GPI327677:GPL327720 GZE327677:GZH327720 HJA327677:HJD327720 HSW327677:HSZ327720 ICS327677:ICV327720 IMO327677:IMR327720 IWK327677:IWN327720 JGG327677:JGJ327720 JQC327677:JQF327720 JZY327677:KAB327720 KJU327677:KJX327720 KTQ327677:KTT327720 LDM327677:LDP327720 LNI327677:LNL327720 LXE327677:LXH327720 MHA327677:MHD327720 MQW327677:MQZ327720 NAS327677:NAV327720 NKO327677:NKR327720 NUK327677:NUN327720 OEG327677:OEJ327720 OOC327677:OOF327720 OXY327677:OYB327720 PHU327677:PHX327720 PRQ327677:PRT327720 QBM327677:QBP327720 QLI327677:QLL327720 QVE327677:QVH327720 RFA327677:RFD327720 ROW327677:ROZ327720 RYS327677:RYV327720 SIO327677:SIR327720 SSK327677:SSN327720 TCG327677:TCJ327720 TMC327677:TMF327720 TVY327677:TWB327720 UFU327677:UFX327720 UPQ327677:UPT327720 UZM327677:UZP327720 VJI327677:VJL327720 VTE327677:VTH327720 WDA327677:WDD327720 WMW327677:WMZ327720 WWS327677:WWV327720 S393213:AN393256 KG393213:KJ393256 UC393213:UF393256 ADY393213:AEB393256 ANU393213:ANX393256 AXQ393213:AXT393256 BHM393213:BHP393256 BRI393213:BRL393256 CBE393213:CBH393256 CLA393213:CLD393256 CUW393213:CUZ393256 DES393213:DEV393256 DOO393213:DOR393256 DYK393213:DYN393256 EIG393213:EIJ393256 ESC393213:ESF393256 FBY393213:FCB393256 FLU393213:FLX393256 FVQ393213:FVT393256 GFM393213:GFP393256 GPI393213:GPL393256 GZE393213:GZH393256 HJA393213:HJD393256 HSW393213:HSZ393256 ICS393213:ICV393256 IMO393213:IMR393256 IWK393213:IWN393256 JGG393213:JGJ393256 JQC393213:JQF393256 JZY393213:KAB393256 KJU393213:KJX393256 KTQ393213:KTT393256 LDM393213:LDP393256 LNI393213:LNL393256 LXE393213:LXH393256 MHA393213:MHD393256 MQW393213:MQZ393256 NAS393213:NAV393256 NKO393213:NKR393256 NUK393213:NUN393256 OEG393213:OEJ393256 OOC393213:OOF393256 OXY393213:OYB393256 PHU393213:PHX393256 PRQ393213:PRT393256 QBM393213:QBP393256 QLI393213:QLL393256 QVE393213:QVH393256 RFA393213:RFD393256 ROW393213:ROZ393256 RYS393213:RYV393256 SIO393213:SIR393256 SSK393213:SSN393256 TCG393213:TCJ393256 TMC393213:TMF393256 TVY393213:TWB393256 UFU393213:UFX393256 UPQ393213:UPT393256 UZM393213:UZP393256 VJI393213:VJL393256 VTE393213:VTH393256 WDA393213:WDD393256 WMW393213:WMZ393256 WWS393213:WWV393256 S458749:AN458792 KG458749:KJ458792 UC458749:UF458792 ADY458749:AEB458792 ANU458749:ANX458792 AXQ458749:AXT458792 BHM458749:BHP458792 BRI458749:BRL458792 CBE458749:CBH458792 CLA458749:CLD458792 CUW458749:CUZ458792 DES458749:DEV458792 DOO458749:DOR458792 DYK458749:DYN458792 EIG458749:EIJ458792 ESC458749:ESF458792 FBY458749:FCB458792 FLU458749:FLX458792 FVQ458749:FVT458792 GFM458749:GFP458792 GPI458749:GPL458792 GZE458749:GZH458792 HJA458749:HJD458792 HSW458749:HSZ458792 ICS458749:ICV458792 IMO458749:IMR458792 IWK458749:IWN458792 JGG458749:JGJ458792 JQC458749:JQF458792 JZY458749:KAB458792 KJU458749:KJX458792 KTQ458749:KTT458792 LDM458749:LDP458792 LNI458749:LNL458792 LXE458749:LXH458792 MHA458749:MHD458792 MQW458749:MQZ458792 NAS458749:NAV458792 NKO458749:NKR458792 NUK458749:NUN458792 OEG458749:OEJ458792 OOC458749:OOF458792 OXY458749:OYB458792 PHU458749:PHX458792 PRQ458749:PRT458792 QBM458749:QBP458792 QLI458749:QLL458792 QVE458749:QVH458792 RFA458749:RFD458792 ROW458749:ROZ458792 RYS458749:RYV458792 SIO458749:SIR458792 SSK458749:SSN458792 TCG458749:TCJ458792 TMC458749:TMF458792 TVY458749:TWB458792 UFU458749:UFX458792 UPQ458749:UPT458792 UZM458749:UZP458792 VJI458749:VJL458792 VTE458749:VTH458792 WDA458749:WDD458792 WMW458749:WMZ458792 WWS458749:WWV458792 S524285:AN524328 KG524285:KJ524328 UC524285:UF524328 ADY524285:AEB524328 ANU524285:ANX524328 AXQ524285:AXT524328 BHM524285:BHP524328 BRI524285:BRL524328 CBE524285:CBH524328 CLA524285:CLD524328 CUW524285:CUZ524328 DES524285:DEV524328 DOO524285:DOR524328 DYK524285:DYN524328 EIG524285:EIJ524328 ESC524285:ESF524328 FBY524285:FCB524328 FLU524285:FLX524328 FVQ524285:FVT524328 GFM524285:GFP524328 GPI524285:GPL524328 GZE524285:GZH524328 HJA524285:HJD524328 HSW524285:HSZ524328 ICS524285:ICV524328 IMO524285:IMR524328 IWK524285:IWN524328 JGG524285:JGJ524328 JQC524285:JQF524328 JZY524285:KAB524328 KJU524285:KJX524328 KTQ524285:KTT524328 LDM524285:LDP524328 LNI524285:LNL524328 LXE524285:LXH524328 MHA524285:MHD524328 MQW524285:MQZ524328 NAS524285:NAV524328 NKO524285:NKR524328 NUK524285:NUN524328 OEG524285:OEJ524328 OOC524285:OOF524328 OXY524285:OYB524328 PHU524285:PHX524328 PRQ524285:PRT524328 QBM524285:QBP524328 QLI524285:QLL524328 QVE524285:QVH524328 RFA524285:RFD524328 ROW524285:ROZ524328 RYS524285:RYV524328 SIO524285:SIR524328 SSK524285:SSN524328 TCG524285:TCJ524328 TMC524285:TMF524328 TVY524285:TWB524328 UFU524285:UFX524328 UPQ524285:UPT524328 UZM524285:UZP524328 VJI524285:VJL524328 VTE524285:VTH524328 WDA524285:WDD524328 WMW524285:WMZ524328 WWS524285:WWV524328 S589821:AN589864 KG589821:KJ589864 UC589821:UF589864 ADY589821:AEB589864 ANU589821:ANX589864 AXQ589821:AXT589864 BHM589821:BHP589864 BRI589821:BRL589864 CBE589821:CBH589864 CLA589821:CLD589864 CUW589821:CUZ589864 DES589821:DEV589864 DOO589821:DOR589864 DYK589821:DYN589864 EIG589821:EIJ589864 ESC589821:ESF589864 FBY589821:FCB589864 FLU589821:FLX589864 FVQ589821:FVT589864 GFM589821:GFP589864 GPI589821:GPL589864 GZE589821:GZH589864 HJA589821:HJD589864 HSW589821:HSZ589864 ICS589821:ICV589864 IMO589821:IMR589864 IWK589821:IWN589864 JGG589821:JGJ589864 JQC589821:JQF589864 JZY589821:KAB589864 KJU589821:KJX589864 KTQ589821:KTT589864 LDM589821:LDP589864 LNI589821:LNL589864 LXE589821:LXH589864 MHA589821:MHD589864 MQW589821:MQZ589864 NAS589821:NAV589864 NKO589821:NKR589864 NUK589821:NUN589864 OEG589821:OEJ589864 OOC589821:OOF589864 OXY589821:OYB589864 PHU589821:PHX589864 PRQ589821:PRT589864 QBM589821:QBP589864 QLI589821:QLL589864 QVE589821:QVH589864 RFA589821:RFD589864 ROW589821:ROZ589864 RYS589821:RYV589864 SIO589821:SIR589864 SSK589821:SSN589864 TCG589821:TCJ589864 TMC589821:TMF589864 TVY589821:TWB589864 UFU589821:UFX589864 UPQ589821:UPT589864 UZM589821:UZP589864 VJI589821:VJL589864 VTE589821:VTH589864 WDA589821:WDD589864 WMW589821:WMZ589864 WWS589821:WWV589864 S655357:AN655400 KG655357:KJ655400 UC655357:UF655400 ADY655357:AEB655400 ANU655357:ANX655400 AXQ655357:AXT655400 BHM655357:BHP655400 BRI655357:BRL655400 CBE655357:CBH655400 CLA655357:CLD655400 CUW655357:CUZ655400 DES655357:DEV655400 DOO655357:DOR655400 DYK655357:DYN655400 EIG655357:EIJ655400 ESC655357:ESF655400 FBY655357:FCB655400 FLU655357:FLX655400 FVQ655357:FVT655400 GFM655357:GFP655400 GPI655357:GPL655400 GZE655357:GZH655400 HJA655357:HJD655400 HSW655357:HSZ655400 ICS655357:ICV655400 IMO655357:IMR655400 IWK655357:IWN655400 JGG655357:JGJ655400 JQC655357:JQF655400 JZY655357:KAB655400 KJU655357:KJX655400 KTQ655357:KTT655400 LDM655357:LDP655400 LNI655357:LNL655400 LXE655357:LXH655400 MHA655357:MHD655400 MQW655357:MQZ655400 NAS655357:NAV655400 NKO655357:NKR655400 NUK655357:NUN655400 OEG655357:OEJ655400 OOC655357:OOF655400 OXY655357:OYB655400 PHU655357:PHX655400 PRQ655357:PRT655400 QBM655357:QBP655400 QLI655357:QLL655400 QVE655357:QVH655400 RFA655357:RFD655400 ROW655357:ROZ655400 RYS655357:RYV655400 SIO655357:SIR655400 SSK655357:SSN655400 TCG655357:TCJ655400 TMC655357:TMF655400 TVY655357:TWB655400 UFU655357:UFX655400 UPQ655357:UPT655400 UZM655357:UZP655400 VJI655357:VJL655400 VTE655357:VTH655400 WDA655357:WDD655400 WMW655357:WMZ655400 WWS655357:WWV655400 S720893:AN720936 KG720893:KJ720936 UC720893:UF720936 ADY720893:AEB720936 ANU720893:ANX720936 AXQ720893:AXT720936 BHM720893:BHP720936 BRI720893:BRL720936 CBE720893:CBH720936 CLA720893:CLD720936 CUW720893:CUZ720936 DES720893:DEV720936 DOO720893:DOR720936 DYK720893:DYN720936 EIG720893:EIJ720936 ESC720893:ESF720936 FBY720893:FCB720936 FLU720893:FLX720936 FVQ720893:FVT720936 GFM720893:GFP720936 GPI720893:GPL720936 GZE720893:GZH720936 HJA720893:HJD720936 HSW720893:HSZ720936 ICS720893:ICV720936 IMO720893:IMR720936 IWK720893:IWN720936 JGG720893:JGJ720936 JQC720893:JQF720936 JZY720893:KAB720936 KJU720893:KJX720936 KTQ720893:KTT720936 LDM720893:LDP720936 LNI720893:LNL720936 LXE720893:LXH720936 MHA720893:MHD720936 MQW720893:MQZ720936 NAS720893:NAV720936 NKO720893:NKR720936 NUK720893:NUN720936 OEG720893:OEJ720936 OOC720893:OOF720936 OXY720893:OYB720936 PHU720893:PHX720936 PRQ720893:PRT720936 QBM720893:QBP720936 QLI720893:QLL720936 QVE720893:QVH720936 RFA720893:RFD720936 ROW720893:ROZ720936 RYS720893:RYV720936 SIO720893:SIR720936 SSK720893:SSN720936 TCG720893:TCJ720936 TMC720893:TMF720936 TVY720893:TWB720936 UFU720893:UFX720936 UPQ720893:UPT720936 UZM720893:UZP720936 VJI720893:VJL720936 VTE720893:VTH720936 WDA720893:WDD720936 WMW720893:WMZ720936 WWS720893:WWV720936 S786429:AN786472 KG786429:KJ786472 UC786429:UF786472 ADY786429:AEB786472 ANU786429:ANX786472 AXQ786429:AXT786472 BHM786429:BHP786472 BRI786429:BRL786472 CBE786429:CBH786472 CLA786429:CLD786472 CUW786429:CUZ786472 DES786429:DEV786472 DOO786429:DOR786472 DYK786429:DYN786472 EIG786429:EIJ786472 ESC786429:ESF786472 FBY786429:FCB786472 FLU786429:FLX786472 FVQ786429:FVT786472 GFM786429:GFP786472 GPI786429:GPL786472 GZE786429:GZH786472 HJA786429:HJD786472 HSW786429:HSZ786472 ICS786429:ICV786472 IMO786429:IMR786472 IWK786429:IWN786472 JGG786429:JGJ786472 JQC786429:JQF786472 JZY786429:KAB786472 KJU786429:KJX786472 KTQ786429:KTT786472 LDM786429:LDP786472 LNI786429:LNL786472 LXE786429:LXH786472 MHA786429:MHD786472 MQW786429:MQZ786472 NAS786429:NAV786472 NKO786429:NKR786472 NUK786429:NUN786472 OEG786429:OEJ786472 OOC786429:OOF786472 OXY786429:OYB786472 PHU786429:PHX786472 PRQ786429:PRT786472 QBM786429:QBP786472 QLI786429:QLL786472 QVE786429:QVH786472 RFA786429:RFD786472 ROW786429:ROZ786472 RYS786429:RYV786472 SIO786429:SIR786472 SSK786429:SSN786472 TCG786429:TCJ786472 TMC786429:TMF786472 TVY786429:TWB786472 UFU786429:UFX786472 UPQ786429:UPT786472 UZM786429:UZP786472 VJI786429:VJL786472 VTE786429:VTH786472 WDA786429:WDD786472 WMW786429:WMZ786472 WWS786429:WWV786472 S851965:AN852008 KG851965:KJ852008 UC851965:UF852008 ADY851965:AEB852008 ANU851965:ANX852008 AXQ851965:AXT852008 BHM851965:BHP852008 BRI851965:BRL852008 CBE851965:CBH852008 CLA851965:CLD852008 CUW851965:CUZ852008 DES851965:DEV852008 DOO851965:DOR852008 DYK851965:DYN852008 EIG851965:EIJ852008 ESC851965:ESF852008 FBY851965:FCB852008 FLU851965:FLX852008 FVQ851965:FVT852008 GFM851965:GFP852008 GPI851965:GPL852008 GZE851965:GZH852008 HJA851965:HJD852008 HSW851965:HSZ852008 ICS851965:ICV852008 IMO851965:IMR852008 IWK851965:IWN852008 JGG851965:JGJ852008 JQC851965:JQF852008 JZY851965:KAB852008 KJU851965:KJX852008 KTQ851965:KTT852008 LDM851965:LDP852008 LNI851965:LNL852008 LXE851965:LXH852008 MHA851965:MHD852008 MQW851965:MQZ852008 NAS851965:NAV852008 NKO851965:NKR852008 NUK851965:NUN852008 OEG851965:OEJ852008 OOC851965:OOF852008 OXY851965:OYB852008 PHU851965:PHX852008 PRQ851965:PRT852008 QBM851965:QBP852008 QLI851965:QLL852008 QVE851965:QVH852008 RFA851965:RFD852008 ROW851965:ROZ852008 RYS851965:RYV852008 SIO851965:SIR852008 SSK851965:SSN852008 TCG851965:TCJ852008 TMC851965:TMF852008 TVY851965:TWB852008 UFU851965:UFX852008 UPQ851965:UPT852008 UZM851965:UZP852008 VJI851965:VJL852008 VTE851965:VTH852008 WDA851965:WDD852008 WMW851965:WMZ852008 WWS851965:WWV852008 S917501:AN917544 KG917501:KJ917544 UC917501:UF917544 ADY917501:AEB917544 ANU917501:ANX917544 AXQ917501:AXT917544 BHM917501:BHP917544 BRI917501:BRL917544 CBE917501:CBH917544 CLA917501:CLD917544 CUW917501:CUZ917544 DES917501:DEV917544 DOO917501:DOR917544 DYK917501:DYN917544 EIG917501:EIJ917544 ESC917501:ESF917544 FBY917501:FCB917544 FLU917501:FLX917544 FVQ917501:FVT917544 GFM917501:GFP917544 GPI917501:GPL917544 GZE917501:GZH917544 HJA917501:HJD917544 HSW917501:HSZ917544 ICS917501:ICV917544 IMO917501:IMR917544 IWK917501:IWN917544 JGG917501:JGJ917544 JQC917501:JQF917544 JZY917501:KAB917544 KJU917501:KJX917544 KTQ917501:KTT917544 LDM917501:LDP917544 LNI917501:LNL917544 LXE917501:LXH917544 MHA917501:MHD917544 MQW917501:MQZ917544 NAS917501:NAV917544 NKO917501:NKR917544 NUK917501:NUN917544 OEG917501:OEJ917544 OOC917501:OOF917544 OXY917501:OYB917544 PHU917501:PHX917544 PRQ917501:PRT917544 QBM917501:QBP917544 QLI917501:QLL917544 QVE917501:QVH917544 RFA917501:RFD917544 ROW917501:ROZ917544 RYS917501:RYV917544 SIO917501:SIR917544 SSK917501:SSN917544 TCG917501:TCJ917544 TMC917501:TMF917544 TVY917501:TWB917544 UFU917501:UFX917544 UPQ917501:UPT917544 UZM917501:UZP917544 VJI917501:VJL917544 VTE917501:VTH917544 WDA917501:WDD917544 WMW917501:WMZ917544 WWS917501:WWV917544 S983037:AN983080 KG983037:KJ983080 UC983037:UF983080 ADY983037:AEB983080 ANU983037:ANX983080 AXQ983037:AXT983080 BHM983037:BHP983080 BRI983037:BRL983080 CBE983037:CBH983080 CLA983037:CLD983080 CUW983037:CUZ983080 DES983037:DEV983080 DOO983037:DOR983080 DYK983037:DYN983080 EIG983037:EIJ983080 ESC983037:ESF983080 FBY983037:FCB983080 FLU983037:FLX983080 FVQ983037:FVT983080 GFM983037:GFP983080 GPI983037:GPL983080 GZE983037:GZH983080 HJA983037:HJD983080 HSW983037:HSZ983080 ICS983037:ICV983080 IMO983037:IMR983080 IWK983037:IWN983080 JGG983037:JGJ983080 JQC983037:JQF983080 JZY983037:KAB983080 KJU983037:KJX983080 KTQ983037:KTT983080 LDM983037:LDP983080 LNI983037:LNL983080 LXE983037:LXH983080 MHA983037:MHD983080 MQW983037:MQZ983080 NAS983037:NAV983080 NKO983037:NKR983080 NUK983037:NUN983080 OEG983037:OEJ983080 OOC983037:OOF983080 OXY983037:OYB983080 PHU983037:PHX983080 PRQ983037:PRT983080 QBM983037:QBP983080 QLI983037:QLL983080 QVE983037:QVH983080 RFA983037:RFD983080 ROW983037:ROZ983080 RYS983037:RYV983080 SIO983037:SIR983080 SSK983037:SSN983080 TCG983037:TCJ983080 TMC983037:TMF983080 TVY983037:TWB983080 UFU983037:UFX983080 UPQ983037:UPT983080 UZM983037:UZP983080 VJI983037:VJL983080 VTE983037:VTH983080 WDA983037:WDD983080 WMW983037:WMZ983080 WWS983037:WWV983080 M65533:P65576 KB65533:KE65576 TX65533:UA65576 ADT65533:ADW65576 ANP65533:ANS65576 AXL65533:AXO65576 BHH65533:BHK65576 BRD65533:BRG65576 CAZ65533:CBC65576 CKV65533:CKY65576 CUR65533:CUU65576 DEN65533:DEQ65576 DOJ65533:DOM65576 DYF65533:DYI65576 EIB65533:EIE65576 ERX65533:ESA65576 FBT65533:FBW65576 FLP65533:FLS65576 FVL65533:FVO65576 GFH65533:GFK65576 GPD65533:GPG65576 GYZ65533:GZC65576 HIV65533:HIY65576 HSR65533:HSU65576 ICN65533:ICQ65576 IMJ65533:IMM65576 IWF65533:IWI65576 JGB65533:JGE65576 JPX65533:JQA65576 JZT65533:JZW65576 KJP65533:KJS65576 KTL65533:KTO65576 LDH65533:LDK65576 LND65533:LNG65576 LWZ65533:LXC65576 MGV65533:MGY65576 MQR65533:MQU65576 NAN65533:NAQ65576 NKJ65533:NKM65576 NUF65533:NUI65576 OEB65533:OEE65576 ONX65533:OOA65576 OXT65533:OXW65576 PHP65533:PHS65576 PRL65533:PRO65576 QBH65533:QBK65576 QLD65533:QLG65576 QUZ65533:QVC65576 REV65533:REY65576 ROR65533:ROU65576 RYN65533:RYQ65576 SIJ65533:SIM65576 SSF65533:SSI65576 TCB65533:TCE65576 TLX65533:TMA65576 TVT65533:TVW65576 UFP65533:UFS65576 UPL65533:UPO65576 UZH65533:UZK65576 VJD65533:VJG65576 VSZ65533:VTC65576 WCV65533:WCY65576 WMR65533:WMU65576 WWN65533:WWQ65576 M131069:P131112 KB131069:KE131112 TX131069:UA131112 ADT131069:ADW131112 ANP131069:ANS131112 AXL131069:AXO131112 BHH131069:BHK131112 BRD131069:BRG131112 CAZ131069:CBC131112 CKV131069:CKY131112 CUR131069:CUU131112 DEN131069:DEQ131112 DOJ131069:DOM131112 DYF131069:DYI131112 EIB131069:EIE131112 ERX131069:ESA131112 FBT131069:FBW131112 FLP131069:FLS131112 FVL131069:FVO131112 GFH131069:GFK131112 GPD131069:GPG131112 GYZ131069:GZC131112 HIV131069:HIY131112 HSR131069:HSU131112 ICN131069:ICQ131112 IMJ131069:IMM131112 IWF131069:IWI131112 JGB131069:JGE131112 JPX131069:JQA131112 JZT131069:JZW131112 KJP131069:KJS131112 KTL131069:KTO131112 LDH131069:LDK131112 LND131069:LNG131112 LWZ131069:LXC131112 MGV131069:MGY131112 MQR131069:MQU131112 NAN131069:NAQ131112 NKJ131069:NKM131112 NUF131069:NUI131112 OEB131069:OEE131112 ONX131069:OOA131112 OXT131069:OXW131112 PHP131069:PHS131112 PRL131069:PRO131112 QBH131069:QBK131112 QLD131069:QLG131112 QUZ131069:QVC131112 REV131069:REY131112 ROR131069:ROU131112 RYN131069:RYQ131112 SIJ131069:SIM131112 SSF131069:SSI131112 TCB131069:TCE131112 TLX131069:TMA131112 TVT131069:TVW131112 UFP131069:UFS131112 UPL131069:UPO131112 UZH131069:UZK131112 VJD131069:VJG131112 VSZ131069:VTC131112 WCV131069:WCY131112 WMR131069:WMU131112 WWN131069:WWQ131112 M196605:P196648 KB196605:KE196648 TX196605:UA196648 ADT196605:ADW196648 ANP196605:ANS196648 AXL196605:AXO196648 BHH196605:BHK196648 BRD196605:BRG196648 CAZ196605:CBC196648 CKV196605:CKY196648 CUR196605:CUU196648 DEN196605:DEQ196648 DOJ196605:DOM196648 DYF196605:DYI196648 EIB196605:EIE196648 ERX196605:ESA196648 FBT196605:FBW196648 FLP196605:FLS196648 FVL196605:FVO196648 GFH196605:GFK196648 GPD196605:GPG196648 GYZ196605:GZC196648 HIV196605:HIY196648 HSR196605:HSU196648 ICN196605:ICQ196648 IMJ196605:IMM196648 IWF196605:IWI196648 JGB196605:JGE196648 JPX196605:JQA196648 JZT196605:JZW196648 KJP196605:KJS196648 KTL196605:KTO196648 LDH196605:LDK196648 LND196605:LNG196648 LWZ196605:LXC196648 MGV196605:MGY196648 MQR196605:MQU196648 NAN196605:NAQ196648 NKJ196605:NKM196648 NUF196605:NUI196648 OEB196605:OEE196648 ONX196605:OOA196648 OXT196605:OXW196648 PHP196605:PHS196648 PRL196605:PRO196648 QBH196605:QBK196648 QLD196605:QLG196648 QUZ196605:QVC196648 REV196605:REY196648 ROR196605:ROU196648 RYN196605:RYQ196648 SIJ196605:SIM196648 SSF196605:SSI196648 TCB196605:TCE196648 TLX196605:TMA196648 TVT196605:TVW196648 UFP196605:UFS196648 UPL196605:UPO196648 UZH196605:UZK196648 VJD196605:VJG196648 VSZ196605:VTC196648 WCV196605:WCY196648 WMR196605:WMU196648 WWN196605:WWQ196648 M262141:P262184 KB262141:KE262184 TX262141:UA262184 ADT262141:ADW262184 ANP262141:ANS262184 AXL262141:AXO262184 BHH262141:BHK262184 BRD262141:BRG262184 CAZ262141:CBC262184 CKV262141:CKY262184 CUR262141:CUU262184 DEN262141:DEQ262184 DOJ262141:DOM262184 DYF262141:DYI262184 EIB262141:EIE262184 ERX262141:ESA262184 FBT262141:FBW262184 FLP262141:FLS262184 FVL262141:FVO262184 GFH262141:GFK262184 GPD262141:GPG262184 GYZ262141:GZC262184 HIV262141:HIY262184 HSR262141:HSU262184 ICN262141:ICQ262184 IMJ262141:IMM262184 IWF262141:IWI262184 JGB262141:JGE262184 JPX262141:JQA262184 JZT262141:JZW262184 KJP262141:KJS262184 KTL262141:KTO262184 LDH262141:LDK262184 LND262141:LNG262184 LWZ262141:LXC262184 MGV262141:MGY262184 MQR262141:MQU262184 NAN262141:NAQ262184 NKJ262141:NKM262184 NUF262141:NUI262184 OEB262141:OEE262184 ONX262141:OOA262184 OXT262141:OXW262184 PHP262141:PHS262184 PRL262141:PRO262184 QBH262141:QBK262184 QLD262141:QLG262184 QUZ262141:QVC262184 REV262141:REY262184 ROR262141:ROU262184 RYN262141:RYQ262184 SIJ262141:SIM262184 SSF262141:SSI262184 TCB262141:TCE262184 TLX262141:TMA262184 TVT262141:TVW262184 UFP262141:UFS262184 UPL262141:UPO262184 UZH262141:UZK262184 VJD262141:VJG262184 VSZ262141:VTC262184 WCV262141:WCY262184 WMR262141:WMU262184 WWN262141:WWQ262184 M327677:P327720 KB327677:KE327720 TX327677:UA327720 ADT327677:ADW327720 ANP327677:ANS327720 AXL327677:AXO327720 BHH327677:BHK327720 BRD327677:BRG327720 CAZ327677:CBC327720 CKV327677:CKY327720 CUR327677:CUU327720 DEN327677:DEQ327720 DOJ327677:DOM327720 DYF327677:DYI327720 EIB327677:EIE327720 ERX327677:ESA327720 FBT327677:FBW327720 FLP327677:FLS327720 FVL327677:FVO327720 GFH327677:GFK327720 GPD327677:GPG327720 GYZ327677:GZC327720 HIV327677:HIY327720 HSR327677:HSU327720 ICN327677:ICQ327720 IMJ327677:IMM327720 IWF327677:IWI327720 JGB327677:JGE327720 JPX327677:JQA327720 JZT327677:JZW327720 KJP327677:KJS327720 KTL327677:KTO327720 LDH327677:LDK327720 LND327677:LNG327720 LWZ327677:LXC327720 MGV327677:MGY327720 MQR327677:MQU327720 NAN327677:NAQ327720 NKJ327677:NKM327720 NUF327677:NUI327720 OEB327677:OEE327720 ONX327677:OOA327720 OXT327677:OXW327720 PHP327677:PHS327720 PRL327677:PRO327720 QBH327677:QBK327720 QLD327677:QLG327720 QUZ327677:QVC327720 REV327677:REY327720 ROR327677:ROU327720 RYN327677:RYQ327720 SIJ327677:SIM327720 SSF327677:SSI327720 TCB327677:TCE327720 TLX327677:TMA327720 TVT327677:TVW327720 UFP327677:UFS327720 UPL327677:UPO327720 UZH327677:UZK327720 VJD327677:VJG327720 VSZ327677:VTC327720 WCV327677:WCY327720 WMR327677:WMU327720 WWN327677:WWQ327720 M393213:P393256 KB393213:KE393256 TX393213:UA393256 ADT393213:ADW393256 ANP393213:ANS393256 AXL393213:AXO393256 BHH393213:BHK393256 BRD393213:BRG393256 CAZ393213:CBC393256 CKV393213:CKY393256 CUR393213:CUU393256 DEN393213:DEQ393256 DOJ393213:DOM393256 DYF393213:DYI393256 EIB393213:EIE393256 ERX393213:ESA393256 FBT393213:FBW393256 FLP393213:FLS393256 FVL393213:FVO393256 GFH393213:GFK393256 GPD393213:GPG393256 GYZ393213:GZC393256 HIV393213:HIY393256 HSR393213:HSU393256 ICN393213:ICQ393256 IMJ393213:IMM393256 IWF393213:IWI393256 JGB393213:JGE393256 JPX393213:JQA393256 JZT393213:JZW393256 KJP393213:KJS393256 KTL393213:KTO393256 LDH393213:LDK393256 LND393213:LNG393256 LWZ393213:LXC393256 MGV393213:MGY393256 MQR393213:MQU393256 NAN393213:NAQ393256 NKJ393213:NKM393256 NUF393213:NUI393256 OEB393213:OEE393256 ONX393213:OOA393256 OXT393213:OXW393256 PHP393213:PHS393256 PRL393213:PRO393256 QBH393213:QBK393256 QLD393213:QLG393256 QUZ393213:QVC393256 REV393213:REY393256 ROR393213:ROU393256 RYN393213:RYQ393256 SIJ393213:SIM393256 SSF393213:SSI393256 TCB393213:TCE393256 TLX393213:TMA393256 TVT393213:TVW393256 UFP393213:UFS393256 UPL393213:UPO393256 UZH393213:UZK393256 VJD393213:VJG393256 VSZ393213:VTC393256 WCV393213:WCY393256 WMR393213:WMU393256 WWN393213:WWQ393256 M458749:P458792 KB458749:KE458792 TX458749:UA458792 ADT458749:ADW458792 ANP458749:ANS458792 AXL458749:AXO458792 BHH458749:BHK458792 BRD458749:BRG458792 CAZ458749:CBC458792 CKV458749:CKY458792 CUR458749:CUU458792 DEN458749:DEQ458792 DOJ458749:DOM458792 DYF458749:DYI458792 EIB458749:EIE458792 ERX458749:ESA458792 FBT458749:FBW458792 FLP458749:FLS458792 FVL458749:FVO458792 GFH458749:GFK458792 GPD458749:GPG458792 GYZ458749:GZC458792 HIV458749:HIY458792 HSR458749:HSU458792 ICN458749:ICQ458792 IMJ458749:IMM458792 IWF458749:IWI458792 JGB458749:JGE458792 JPX458749:JQA458792 JZT458749:JZW458792 KJP458749:KJS458792 KTL458749:KTO458792 LDH458749:LDK458792 LND458749:LNG458792 LWZ458749:LXC458792 MGV458749:MGY458792 MQR458749:MQU458792 NAN458749:NAQ458792 NKJ458749:NKM458792 NUF458749:NUI458792 OEB458749:OEE458792 ONX458749:OOA458792 OXT458749:OXW458792 PHP458749:PHS458792 PRL458749:PRO458792 QBH458749:QBK458792 QLD458749:QLG458792 QUZ458749:QVC458792 REV458749:REY458792 ROR458749:ROU458792 RYN458749:RYQ458792 SIJ458749:SIM458792 SSF458749:SSI458792 TCB458749:TCE458792 TLX458749:TMA458792 TVT458749:TVW458792 UFP458749:UFS458792 UPL458749:UPO458792 UZH458749:UZK458792 VJD458749:VJG458792 VSZ458749:VTC458792 WCV458749:WCY458792 WMR458749:WMU458792 WWN458749:WWQ458792 M524285:P524328 KB524285:KE524328 TX524285:UA524328 ADT524285:ADW524328 ANP524285:ANS524328 AXL524285:AXO524328 BHH524285:BHK524328 BRD524285:BRG524328 CAZ524285:CBC524328 CKV524285:CKY524328 CUR524285:CUU524328 DEN524285:DEQ524328 DOJ524285:DOM524328 DYF524285:DYI524328 EIB524285:EIE524328 ERX524285:ESA524328 FBT524285:FBW524328 FLP524285:FLS524328 FVL524285:FVO524328 GFH524285:GFK524328 GPD524285:GPG524328 GYZ524285:GZC524328 HIV524285:HIY524328 HSR524285:HSU524328 ICN524285:ICQ524328 IMJ524285:IMM524328 IWF524285:IWI524328 JGB524285:JGE524328 JPX524285:JQA524328 JZT524285:JZW524328 KJP524285:KJS524328 KTL524285:KTO524328 LDH524285:LDK524328 LND524285:LNG524328 LWZ524285:LXC524328 MGV524285:MGY524328 MQR524285:MQU524328 NAN524285:NAQ524328 NKJ524285:NKM524328 NUF524285:NUI524328 OEB524285:OEE524328 ONX524285:OOA524328 OXT524285:OXW524328 PHP524285:PHS524328 PRL524285:PRO524328 QBH524285:QBK524328 QLD524285:QLG524328 QUZ524285:QVC524328 REV524285:REY524328 ROR524285:ROU524328 RYN524285:RYQ524328 SIJ524285:SIM524328 SSF524285:SSI524328 TCB524285:TCE524328 TLX524285:TMA524328 TVT524285:TVW524328 UFP524285:UFS524328 UPL524285:UPO524328 UZH524285:UZK524328 VJD524285:VJG524328 VSZ524285:VTC524328 WCV524285:WCY524328 WMR524285:WMU524328 WWN524285:WWQ524328 M589821:P589864 KB589821:KE589864 TX589821:UA589864 ADT589821:ADW589864 ANP589821:ANS589864 AXL589821:AXO589864 BHH589821:BHK589864 BRD589821:BRG589864 CAZ589821:CBC589864 CKV589821:CKY589864 CUR589821:CUU589864 DEN589821:DEQ589864 DOJ589821:DOM589864 DYF589821:DYI589864 EIB589821:EIE589864 ERX589821:ESA589864 FBT589821:FBW589864 FLP589821:FLS589864 FVL589821:FVO589864 GFH589821:GFK589864 GPD589821:GPG589864 GYZ589821:GZC589864 HIV589821:HIY589864 HSR589821:HSU589864 ICN589821:ICQ589864 IMJ589821:IMM589864 IWF589821:IWI589864 JGB589821:JGE589864 JPX589821:JQA589864 JZT589821:JZW589864 KJP589821:KJS589864 KTL589821:KTO589864 LDH589821:LDK589864 LND589821:LNG589864 LWZ589821:LXC589864 MGV589821:MGY589864 MQR589821:MQU589864 NAN589821:NAQ589864 NKJ589821:NKM589864 NUF589821:NUI589864 OEB589821:OEE589864 ONX589821:OOA589864 OXT589821:OXW589864 PHP589821:PHS589864 PRL589821:PRO589864 QBH589821:QBK589864 QLD589821:QLG589864 QUZ589821:QVC589864 REV589821:REY589864 ROR589821:ROU589864 RYN589821:RYQ589864 SIJ589821:SIM589864 SSF589821:SSI589864 TCB589821:TCE589864 TLX589821:TMA589864 TVT589821:TVW589864 UFP589821:UFS589864 UPL589821:UPO589864 UZH589821:UZK589864 VJD589821:VJG589864 VSZ589821:VTC589864 WCV589821:WCY589864 WMR589821:WMU589864 WWN589821:WWQ589864 M655357:P655400 KB655357:KE655400 TX655357:UA655400 ADT655357:ADW655400 ANP655357:ANS655400 AXL655357:AXO655400 BHH655357:BHK655400 BRD655357:BRG655400 CAZ655357:CBC655400 CKV655357:CKY655400 CUR655357:CUU655400 DEN655357:DEQ655400 DOJ655357:DOM655400 DYF655357:DYI655400 EIB655357:EIE655400 ERX655357:ESA655400 FBT655357:FBW655400 FLP655357:FLS655400 FVL655357:FVO655400 GFH655357:GFK655400 GPD655357:GPG655400 GYZ655357:GZC655400 HIV655357:HIY655400 HSR655357:HSU655400 ICN655357:ICQ655400 IMJ655357:IMM655400 IWF655357:IWI655400 JGB655357:JGE655400 JPX655357:JQA655400 JZT655357:JZW655400 KJP655357:KJS655400 KTL655357:KTO655400 LDH655357:LDK655400 LND655357:LNG655400 LWZ655357:LXC655400 MGV655357:MGY655400 MQR655357:MQU655400 NAN655357:NAQ655400 NKJ655357:NKM655400 NUF655357:NUI655400 OEB655357:OEE655400 ONX655357:OOA655400 OXT655357:OXW655400 PHP655357:PHS655400 PRL655357:PRO655400 QBH655357:QBK655400 QLD655357:QLG655400 QUZ655357:QVC655400 REV655357:REY655400 ROR655357:ROU655400 RYN655357:RYQ655400 SIJ655357:SIM655400 SSF655357:SSI655400 TCB655357:TCE655400 TLX655357:TMA655400 TVT655357:TVW655400 UFP655357:UFS655400 UPL655357:UPO655400 UZH655357:UZK655400 VJD655357:VJG655400 VSZ655357:VTC655400 WCV655357:WCY655400 WMR655357:WMU655400 WWN655357:WWQ655400 M720893:P720936 KB720893:KE720936 TX720893:UA720936 ADT720893:ADW720936 ANP720893:ANS720936 AXL720893:AXO720936 BHH720893:BHK720936 BRD720893:BRG720936 CAZ720893:CBC720936 CKV720893:CKY720936 CUR720893:CUU720936 DEN720893:DEQ720936 DOJ720893:DOM720936 DYF720893:DYI720936 EIB720893:EIE720936 ERX720893:ESA720936 FBT720893:FBW720936 FLP720893:FLS720936 FVL720893:FVO720936 GFH720893:GFK720936 GPD720893:GPG720936 GYZ720893:GZC720936 HIV720893:HIY720936 HSR720893:HSU720936 ICN720893:ICQ720936 IMJ720893:IMM720936 IWF720893:IWI720936 JGB720893:JGE720936 JPX720893:JQA720936 JZT720893:JZW720936 KJP720893:KJS720936 KTL720893:KTO720936 LDH720893:LDK720936 LND720893:LNG720936 LWZ720893:LXC720936 MGV720893:MGY720936 MQR720893:MQU720936 NAN720893:NAQ720936 NKJ720893:NKM720936 NUF720893:NUI720936 OEB720893:OEE720936 ONX720893:OOA720936 OXT720893:OXW720936 PHP720893:PHS720936 PRL720893:PRO720936 QBH720893:QBK720936 QLD720893:QLG720936 QUZ720893:QVC720936 REV720893:REY720936 ROR720893:ROU720936 RYN720893:RYQ720936 SIJ720893:SIM720936 SSF720893:SSI720936 TCB720893:TCE720936 TLX720893:TMA720936 TVT720893:TVW720936 UFP720893:UFS720936 UPL720893:UPO720936 UZH720893:UZK720936 VJD720893:VJG720936 VSZ720893:VTC720936 WCV720893:WCY720936 WMR720893:WMU720936 WWN720893:WWQ720936 M786429:P786472 KB786429:KE786472 TX786429:UA786472 ADT786429:ADW786472 ANP786429:ANS786472 AXL786429:AXO786472 BHH786429:BHK786472 BRD786429:BRG786472 CAZ786429:CBC786472 CKV786429:CKY786472 CUR786429:CUU786472 DEN786429:DEQ786472 DOJ786429:DOM786472 DYF786429:DYI786472 EIB786429:EIE786472 ERX786429:ESA786472 FBT786429:FBW786472 FLP786429:FLS786472 FVL786429:FVO786472 GFH786429:GFK786472 GPD786429:GPG786472 GYZ786429:GZC786472 HIV786429:HIY786472 HSR786429:HSU786472 ICN786429:ICQ786472 IMJ786429:IMM786472 IWF786429:IWI786472 JGB786429:JGE786472 JPX786429:JQA786472 JZT786429:JZW786472 KJP786429:KJS786472 KTL786429:KTO786472 LDH786429:LDK786472 LND786429:LNG786472 LWZ786429:LXC786472 MGV786429:MGY786472 MQR786429:MQU786472 NAN786429:NAQ786472 NKJ786429:NKM786472 NUF786429:NUI786472 OEB786429:OEE786472 ONX786429:OOA786472 OXT786429:OXW786472 PHP786429:PHS786472 PRL786429:PRO786472 QBH786429:QBK786472 QLD786429:QLG786472 QUZ786429:QVC786472 REV786429:REY786472 ROR786429:ROU786472 RYN786429:RYQ786472 SIJ786429:SIM786472 SSF786429:SSI786472 TCB786429:TCE786472 TLX786429:TMA786472 TVT786429:TVW786472 UFP786429:UFS786472 UPL786429:UPO786472 UZH786429:UZK786472 VJD786429:VJG786472 VSZ786429:VTC786472 WCV786429:WCY786472 WMR786429:WMU786472 WWN786429:WWQ786472 M851965:P852008 KB851965:KE852008 TX851965:UA852008 ADT851965:ADW852008 ANP851965:ANS852008 AXL851965:AXO852008 BHH851965:BHK852008 BRD851965:BRG852008 CAZ851965:CBC852008 CKV851965:CKY852008 CUR851965:CUU852008 DEN851965:DEQ852008 DOJ851965:DOM852008 DYF851965:DYI852008 EIB851965:EIE852008 ERX851965:ESA852008 FBT851965:FBW852008 FLP851965:FLS852008 FVL851965:FVO852008 GFH851965:GFK852008 GPD851965:GPG852008 GYZ851965:GZC852008 HIV851965:HIY852008 HSR851965:HSU852008 ICN851965:ICQ852008 IMJ851965:IMM852008 IWF851965:IWI852008 JGB851965:JGE852008 JPX851965:JQA852008 JZT851965:JZW852008 KJP851965:KJS852008 KTL851965:KTO852008 LDH851965:LDK852008 LND851965:LNG852008 LWZ851965:LXC852008 MGV851965:MGY852008 MQR851965:MQU852008 NAN851965:NAQ852008 NKJ851965:NKM852008 NUF851965:NUI852008 OEB851965:OEE852008 ONX851965:OOA852008 OXT851965:OXW852008 PHP851965:PHS852008 PRL851965:PRO852008 QBH851965:QBK852008 QLD851965:QLG852008 QUZ851965:QVC852008 REV851965:REY852008 ROR851965:ROU852008 RYN851965:RYQ852008 SIJ851965:SIM852008 SSF851965:SSI852008 TCB851965:TCE852008 TLX851965:TMA852008 TVT851965:TVW852008 UFP851965:UFS852008 UPL851965:UPO852008 UZH851965:UZK852008 VJD851965:VJG852008 VSZ851965:VTC852008 WCV851965:WCY852008 WMR851965:WMU852008 WWN851965:WWQ852008 M917501:P917544 KB917501:KE917544 TX917501:UA917544 ADT917501:ADW917544 ANP917501:ANS917544 AXL917501:AXO917544 BHH917501:BHK917544 BRD917501:BRG917544 CAZ917501:CBC917544 CKV917501:CKY917544 CUR917501:CUU917544 DEN917501:DEQ917544 DOJ917501:DOM917544 DYF917501:DYI917544 EIB917501:EIE917544 ERX917501:ESA917544 FBT917501:FBW917544 FLP917501:FLS917544 FVL917501:FVO917544 GFH917501:GFK917544 GPD917501:GPG917544 GYZ917501:GZC917544 HIV917501:HIY917544 HSR917501:HSU917544 ICN917501:ICQ917544 IMJ917501:IMM917544 IWF917501:IWI917544 JGB917501:JGE917544 JPX917501:JQA917544 JZT917501:JZW917544 KJP917501:KJS917544 KTL917501:KTO917544 LDH917501:LDK917544 LND917501:LNG917544 LWZ917501:LXC917544 MGV917501:MGY917544 MQR917501:MQU917544 NAN917501:NAQ917544 NKJ917501:NKM917544 NUF917501:NUI917544 OEB917501:OEE917544 ONX917501:OOA917544 OXT917501:OXW917544 PHP917501:PHS917544 PRL917501:PRO917544 QBH917501:QBK917544 QLD917501:QLG917544 QUZ917501:QVC917544 REV917501:REY917544 ROR917501:ROU917544 RYN917501:RYQ917544 SIJ917501:SIM917544 SSF917501:SSI917544 TCB917501:TCE917544 TLX917501:TMA917544 TVT917501:TVW917544 UFP917501:UFS917544 UPL917501:UPO917544 UZH917501:UZK917544 VJD917501:VJG917544 VSZ917501:VTC917544 WCV917501:WCY917544 WMR917501:WMU917544 WWN917501:WWQ917544 M983037:P983080 KB983037:KE983080 TX983037:UA983080 ADT983037:ADW983080 ANP983037:ANS983080 AXL983037:AXO983080 BHH983037:BHK983080 BRD983037:BRG983080 CAZ983037:CBC983080 CKV983037:CKY983080 CUR983037:CUU983080 DEN983037:DEQ983080 DOJ983037:DOM983080 DYF983037:DYI983080 EIB983037:EIE983080 ERX983037:ESA983080 FBT983037:FBW983080 FLP983037:FLS983080 FVL983037:FVO983080 GFH983037:GFK983080 GPD983037:GPG983080 GYZ983037:GZC983080 HIV983037:HIY983080 HSR983037:HSU983080 ICN983037:ICQ983080 IMJ983037:IMM983080 IWF983037:IWI983080 JGB983037:JGE983080 JPX983037:JQA983080 JZT983037:JZW983080 KJP983037:KJS983080 KTL983037:KTO983080 LDH983037:LDK983080 LND983037:LNG983080 LWZ983037:LXC983080 MGV983037:MGY983080 MQR983037:MQU983080 NAN983037:NAQ983080 NKJ983037:NKM983080 NUF983037:NUI983080 OEB983037:OEE983080 ONX983037:OOA983080 OXT983037:OXW983080 PHP983037:PHS983080 PRL983037:PRO983080 QBH983037:QBK983080 QLD983037:QLG983080 QUZ983037:QVC983080 REV983037:REY983080 ROR983037:ROU983080 RYN983037:RYQ983080 SIJ983037:SIM983080 SSF983037:SSI983080 TCB983037:TCE983080 TLX983037:TMA983080 TVT983037:TVW983080 UFP983037:UFS983080 UPL983037:UPO983080 UZH983037:UZK983080 VJD983037:VJG983080 VSZ983037:VTC983080 WCV983037:WCY983080 WMR983037:WMU983080 WWN983037:WWQ983080 AU20:AX40 KQ20:KT40 UM20:UP40 AEI20:AEL40 AOE20:AOH40 AYA20:AYD40 BHW20:BHZ40 BRS20:BRV40 CBO20:CBR40 CLK20:CLN40 CVG20:CVJ40 DFC20:DFF40 DOY20:DPB40 DYU20:DYX40 EIQ20:EIT40 ESM20:ESP40 FCI20:FCL40 FME20:FMH40 FWA20:FWD40 GFW20:GFZ40 GPS20:GPV40 GZO20:GZR40 HJK20:HJN40 HTG20:HTJ40 IDC20:IDF40 IMY20:INB40 IWU20:IWX40 JGQ20:JGT40 JQM20:JQP40 KAI20:KAL40 KKE20:KKH40 KUA20:KUD40 LDW20:LDZ40 LNS20:LNV40 LXO20:LXR40 MHK20:MHN40 MRG20:MRJ40 NBC20:NBF40 NKY20:NLB40 NUU20:NUX40 OEQ20:OET40 OOM20:OOP40 OYI20:OYL40 PIE20:PIH40 PSA20:PSD40 QBW20:QBZ40 QLS20:QLV40 QVO20:QVR40 RFK20:RFN40 RPG20:RPJ40 RZC20:RZF40 SIY20:SJB40 SSU20:SSX40 TCQ20:TCT40 TMM20:TMP40 TWI20:TWL40 UGE20:UGH40 UQA20:UQD40 UZW20:UZZ40 VJS20:VJV40 VTO20:VTR40 WDK20:WDN40 WNG20:WNJ40 WXC20:WXF40 AP20:AS40 KL20:KO40 UH20:UK40 AED20:AEG40 ANZ20:AOC40 AXV20:AXY40 BHR20:BHU40 BRN20:BRQ40 CBJ20:CBM40 CLF20:CLI40 CVB20:CVE40 DEX20:DFA40 DOT20:DOW40 DYP20:DYS40 EIL20:EIO40 ESH20:ESK40 FCD20:FCG40 FLZ20:FMC40 FVV20:FVY40 GFR20:GFU40 GPN20:GPQ40 GZJ20:GZM40 HJF20:HJI40 HTB20:HTE40 ICX20:IDA40 IMT20:IMW40 IWP20:IWS40 JGL20:JGO40 JQH20:JQK40 KAD20:KAG40 KJZ20:KKC40 KTV20:KTY40 LDR20:LDU40 LNN20:LNQ40 LXJ20:LXM40 MHF20:MHI40 MRB20:MRE40 NAX20:NBA40 NKT20:NKW40 NUP20:NUS40 OEL20:OEO40 OOH20:OOK40 OYD20:OYG40 PHZ20:PIC40 PRV20:PRY40 QBR20:QBU40 QLN20:QLQ40 QVJ20:QVM40 RFF20:RFI40 RPB20:RPE40 RYX20:RZA40 SIT20:SIW40 SSP20:SSS40 TCL20:TCO40 TMH20:TMK40 TWD20:TWG40 UFZ20:UGC40 UPV20:UPY40 UZR20:UZU40 VJN20:VJQ40 VTJ20:VTM40 WDF20:WDI40 WNB20:WNE40 WWX20:WXA40 WWN20:WWQ40 KG20:KJ40 UC20:UF40 ADY20:AEB40 ANU20:ANX40 AXQ20:AXT40 BHM20:BHP40 BRI20:BRL40 CBE20:CBH40 CLA20:CLD40 CUW20:CUZ40 DES20:DEV40 DOO20:DOR40 DYK20:DYN40 EIG20:EIJ40 ESC20:ESF40 FBY20:FCB40 FLU20:FLX40 FVQ20:FVT40 GFM20:GFP40 GPI20:GPL40 GZE20:GZH40 HJA20:HJD40 HSW20:HSZ40 ICS20:ICV40 IMO20:IMR40 IWK20:IWN40 JGG20:JGJ40 JQC20:JQF40 JZY20:KAB40 KJU20:KJX40 KTQ20:KTT40 LDM20:LDP40 LNI20:LNL40 LXE20:LXH40 MHA20:MHD40 MQW20:MQZ40 NAS20:NAV40 NKO20:NKR40 NUK20:NUN40 OEG20:OEJ40 OOC20:OOF40 OXY20:OYB40 PHU20:PHX40 PRQ20:PRT40 QBM20:QBP40 QLI20:QLL40 QVE20:QVH40 RFA20:RFD40 ROW20:ROZ40 RYS20:RYV40 SIO20:SIR40 SSK20:SSN40 TCG20:TCJ40 TMC20:TMF40 TVY20:TWB40 UFU20:UFX40 UPQ20:UPT40 UZM20:UZP40 VJI20:VJL40 VTE20:VTH40 WDA20:WDD40 WMW20:WMZ40 WWS20:WWV40 M20:P40 KB20:KE40 TX20:UA40 ADT20:ADW40 ANP20:ANS40 AXL20:AXO40 BHH20:BHK40 BRD20:BRG40 CAZ20:CBC40 CKV20:CKY40 CUR20:CUU40 DEN20:DEQ40 DOJ20:DOM40 DYF20:DYI40 EIB20:EIE40 ERX20:ESA40 FBT20:FBW40 FLP20:FLS40 FVL20:FVO40 GFH20:GFK40 GPD20:GPG40 GYZ20:GZC40 HIV20:HIY40 HSR20:HSU40 ICN20:ICQ40 IMJ20:IMM40 IWF20:IWI40 JGB20:JGE40 JPX20:JQA40 JZT20:JZW40 KJP20:KJS40 KTL20:KTO40 LDH20:LDK40 LND20:LNG40 LWZ20:LXC40 MGV20:MGY40 MQR20:MQU40 NAN20:NAQ40 NKJ20:NKM40 NUF20:NUI40 OEB20:OEE40 ONX20:OOA40 OXT20:OXW40 PHP20:PHS40 PRL20:PRO40 QBH20:QBK40 QLD20:QLG40 QUZ20:QVC40 REV20:REY40 ROR20:ROU40 RYN20:RYQ40 SIJ20:SIM40 SSF20:SSI40 TCB20:TCE40 TLX20:TMA40 TVT20:TVW40 UFP20:UFS40 UPL20:UPO40 UZH20:UZK40 VJD20:VJG40 VSZ20:VTC40 WCV20:WCY40 WMR20:WMU40 S20:AG40 AI20:AM41 AN20:AN40">
      <formula1>0</formula1>
      <formula2>99999999</formula2>
    </dataValidation>
  </dataValidations>
  <pageMargins left="0.7" right="0.7" top="0.75" bottom="0.75" header="0.3" footer="0.3"/>
  <pageSetup paperSize="8" scale="78" fitToHeight="0" orientation="landscape" horizontalDpi="4294967293" verticalDpi="18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topLeftCell="A7" workbookViewId="0">
      <selection activeCell="J32" sqref="J32"/>
    </sheetView>
  </sheetViews>
  <sheetFormatPr baseColWidth="10" defaultRowHeight="15"/>
  <cols>
    <col min="1" max="1" width="15.140625" customWidth="1"/>
    <col min="2" max="2" width="13.85546875" bestFit="1" customWidth="1"/>
  </cols>
  <sheetData>
    <row r="1" spans="1:2">
      <c r="A1" s="287" t="s">
        <v>208</v>
      </c>
      <c r="B1" s="288">
        <v>194023.66666666663</v>
      </c>
    </row>
    <row r="2" spans="1:2">
      <c r="A2" s="287" t="s">
        <v>209</v>
      </c>
      <c r="B2" s="288">
        <v>284982.54500000004</v>
      </c>
    </row>
    <row r="3" spans="1:2">
      <c r="A3" s="287" t="s">
        <v>212</v>
      </c>
      <c r="B3" s="288">
        <v>956503.11499999999</v>
      </c>
    </row>
    <row r="4" spans="1:2">
      <c r="A4" s="287" t="s">
        <v>213</v>
      </c>
      <c r="B4" s="288">
        <v>194023.66666666663</v>
      </c>
    </row>
    <row r="5" spans="1:2" ht="25.5">
      <c r="A5" s="287" t="s">
        <v>214</v>
      </c>
      <c r="B5" s="288">
        <v>218362.86749999996</v>
      </c>
    </row>
    <row r="6" spans="1:2" ht="25.5">
      <c r="A6" s="287" t="s">
        <v>217</v>
      </c>
      <c r="B6" s="288">
        <v>1786398.8424999998</v>
      </c>
    </row>
    <row r="7" spans="1:2">
      <c r="A7" s="287" t="s">
        <v>218</v>
      </c>
      <c r="B7" s="288">
        <v>194023.66666666663</v>
      </c>
    </row>
    <row r="8" spans="1:2">
      <c r="A8" s="287" t="s">
        <v>219</v>
      </c>
      <c r="B8" s="288">
        <v>331902.84000000003</v>
      </c>
    </row>
    <row r="9" spans="1:2">
      <c r="A9" s="287" t="s">
        <v>222</v>
      </c>
      <c r="B9" s="288">
        <v>496010.11</v>
      </c>
    </row>
    <row r="10" spans="1:2" ht="25.5">
      <c r="A10" s="287" t="s">
        <v>223</v>
      </c>
      <c r="B10" s="288">
        <v>582071</v>
      </c>
    </row>
    <row r="11" spans="1:2" ht="25.5">
      <c r="A11" s="287" t="s">
        <v>224</v>
      </c>
      <c r="B11" s="288">
        <v>835248.25249999994</v>
      </c>
    </row>
    <row r="12" spans="1:2" ht="25.5">
      <c r="A12" s="287" t="s">
        <v>227</v>
      </c>
      <c r="B12" s="288">
        <v>3238912.0674999999</v>
      </c>
    </row>
    <row r="13" spans="1:2">
      <c r="A13" s="287" t="s">
        <v>228</v>
      </c>
      <c r="B13" s="288">
        <v>668035.83333333326</v>
      </c>
    </row>
    <row r="14" spans="1:2">
      <c r="A14" s="287" t="s">
        <v>229</v>
      </c>
      <c r="B14" s="288">
        <v>502035.88</v>
      </c>
    </row>
    <row r="15" spans="1:2">
      <c r="A15" s="287" t="s">
        <v>232</v>
      </c>
      <c r="B15" s="288">
        <v>500855.64</v>
      </c>
    </row>
    <row r="16" spans="1:2">
      <c r="A16" s="287" t="s">
        <v>233</v>
      </c>
      <c r="B16" s="288">
        <v>674285.49999999988</v>
      </c>
    </row>
    <row r="17" spans="1:2">
      <c r="A17" s="287" t="s">
        <v>234</v>
      </c>
      <c r="B17" s="288">
        <v>601797.13</v>
      </c>
    </row>
    <row r="18" spans="1:2">
      <c r="A18" s="287" t="s">
        <v>237</v>
      </c>
      <c r="B18" s="288">
        <v>955231.26</v>
      </c>
    </row>
    <row r="19" spans="1:2">
      <c r="A19" s="287" t="s">
        <v>238</v>
      </c>
      <c r="B19" s="288">
        <v>674285.49999999988</v>
      </c>
    </row>
    <row r="20" spans="1:2">
      <c r="A20" s="287" t="s">
        <v>239</v>
      </c>
      <c r="B20" s="288">
        <v>556829.39</v>
      </c>
    </row>
    <row r="21" spans="1:2">
      <c r="A21" s="287" t="s">
        <v>242</v>
      </c>
      <c r="B21" s="288">
        <v>603986.67000000004</v>
      </c>
    </row>
    <row r="22" spans="1:2" ht="25.5">
      <c r="A22" s="287" t="s">
        <v>243</v>
      </c>
      <c r="B22" s="288">
        <v>2016606.8333333333</v>
      </c>
    </row>
    <row r="23" spans="1:2" ht="25.5">
      <c r="A23" s="287" t="s">
        <v>244</v>
      </c>
      <c r="B23" s="288">
        <v>1660662.4</v>
      </c>
    </row>
    <row r="24" spans="1:2" ht="25.5">
      <c r="A24" s="287" t="s">
        <v>247</v>
      </c>
      <c r="B24" s="288">
        <v>2060073.5699999998</v>
      </c>
    </row>
    <row r="25" spans="1:2">
      <c r="A25" s="271" t="s">
        <v>248</v>
      </c>
      <c r="B25" s="288">
        <v>2598677.8333333335</v>
      </c>
    </row>
    <row r="26" spans="1:2">
      <c r="A26" s="272" t="s">
        <v>249</v>
      </c>
      <c r="B26" s="288">
        <v>2495910.6525000003</v>
      </c>
    </row>
    <row r="27" spans="1:2">
      <c r="A27" s="272" t="s">
        <v>252</v>
      </c>
      <c r="B27" s="288">
        <v>5298985.6374999993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DY44"/>
  <sheetViews>
    <sheetView showGridLines="0" showZeros="0" tabSelected="1" topLeftCell="C18" zoomScale="55" zoomScaleNormal="55" zoomScaleSheetLayoutView="55" workbookViewId="0">
      <pane xSplit="1" ySplit="2" topLeftCell="CU38" activePane="bottomRight" state="frozen"/>
      <selection activeCell="C18" sqref="C18"/>
      <selection pane="topRight" activeCell="D18" sqref="D18"/>
      <selection pane="bottomLeft" activeCell="C20" sqref="C20"/>
      <selection pane="bottomRight" activeCell="T24" sqref="T24"/>
    </sheetView>
  </sheetViews>
  <sheetFormatPr baseColWidth="10" defaultRowHeight="15"/>
  <cols>
    <col min="1" max="1" width="9.140625" style="277" hidden="1" customWidth="1"/>
    <col min="2" max="2" width="10" style="277" hidden="1" customWidth="1"/>
    <col min="3" max="3" width="34.7109375" style="277" customWidth="1"/>
    <col min="4" max="4" width="24.5703125" style="277" customWidth="1"/>
    <col min="5" max="5" width="27.28515625" style="277" customWidth="1"/>
    <col min="6" max="6" width="16.7109375" style="277" customWidth="1"/>
    <col min="7" max="7" width="14.7109375" style="277" customWidth="1"/>
    <col min="8" max="9" width="11.42578125" style="277" customWidth="1"/>
    <col min="10" max="10" width="7.42578125" style="277" customWidth="1"/>
    <col min="11" max="11" width="7.28515625" style="277" customWidth="1"/>
    <col min="12" max="12" width="12.7109375" style="277" customWidth="1"/>
    <col min="13" max="13" width="18.7109375" style="277" bestFit="1" customWidth="1"/>
    <col min="14" max="14" width="10.7109375" style="277" hidden="1" customWidth="1"/>
    <col min="15" max="15" width="21.42578125" style="277" hidden="1" customWidth="1"/>
    <col min="16" max="16" width="18.7109375" style="277" hidden="1" customWidth="1"/>
    <col min="17" max="17" width="19.7109375" style="277" hidden="1" customWidth="1"/>
    <col min="18" max="18" width="17.42578125" style="277" hidden="1" customWidth="1"/>
    <col min="19" max="19" width="16.7109375" style="277" customWidth="1"/>
    <col min="20" max="20" width="16" style="277" customWidth="1"/>
    <col min="21" max="21" width="16.5703125" style="279" customWidth="1"/>
    <col min="22" max="22" width="16.28515625" style="277" customWidth="1"/>
    <col min="23" max="23" width="15.28515625" style="277" customWidth="1"/>
    <col min="24" max="24" width="16.7109375" style="277" customWidth="1"/>
    <col min="25" max="25" width="16" style="277" customWidth="1"/>
    <col min="26" max="26" width="16.5703125" style="279" customWidth="1"/>
    <col min="27" max="27" width="15" style="277" customWidth="1"/>
    <col min="28" max="28" width="15.28515625" style="277" customWidth="1"/>
    <col min="29" max="29" width="17.140625" style="277" customWidth="1"/>
    <col min="30" max="30" width="16" style="277" customWidth="1"/>
    <col min="31" max="31" width="16.5703125" style="279" customWidth="1"/>
    <col min="32" max="32" width="15.7109375" style="277" customWidth="1"/>
    <col min="33" max="33" width="14.85546875" style="277" customWidth="1"/>
    <col min="34" max="34" width="18" style="277" customWidth="1"/>
    <col min="35" max="35" width="16.7109375" style="277" customWidth="1"/>
    <col min="36" max="36" width="17.5703125" style="279" customWidth="1"/>
    <col min="37" max="37" width="17.7109375" style="277" customWidth="1"/>
    <col min="38" max="38" width="15.85546875" style="277" customWidth="1"/>
    <col min="39" max="39" width="10.7109375" style="277" customWidth="1"/>
    <col min="40" max="40" width="16.7109375" style="277" customWidth="1"/>
    <col min="41" max="41" width="16" style="277" customWidth="1"/>
    <col min="42" max="42" width="16.5703125" style="279" customWidth="1"/>
    <col min="43" max="43" width="14.42578125" style="277" customWidth="1"/>
    <col min="44" max="44" width="15.28515625" style="277" customWidth="1"/>
    <col min="45" max="45" width="20.140625" style="277" customWidth="1"/>
    <col min="46" max="46" width="16" style="277" customWidth="1"/>
    <col min="47" max="47" width="16.5703125" style="279" customWidth="1"/>
    <col min="48" max="48" width="16.42578125" style="277" customWidth="1"/>
    <col min="49" max="49" width="15.28515625" style="277" customWidth="1"/>
    <col min="50" max="50" width="17.42578125" style="277" customWidth="1"/>
    <col min="51" max="51" width="18" style="277" customWidth="1"/>
    <col min="52" max="52" width="17.140625" style="279" customWidth="1"/>
    <col min="53" max="53" width="18.7109375" style="277" customWidth="1"/>
    <col min="54" max="54" width="15.28515625" style="277" customWidth="1"/>
    <col min="55" max="55" width="17.42578125" style="277" customWidth="1"/>
    <col min="56" max="56" width="16" style="277" customWidth="1"/>
    <col min="57" max="57" width="14.140625" style="279" customWidth="1"/>
    <col min="58" max="58" width="17.42578125" style="277" customWidth="1"/>
    <col min="59" max="59" width="15.28515625" style="277" customWidth="1"/>
    <col min="60" max="60" width="10.7109375" style="277" customWidth="1"/>
    <col min="61" max="62" width="17.140625" style="277" bestFit="1" customWidth="1"/>
    <col min="63" max="63" width="13.42578125" style="279" customWidth="1"/>
    <col min="64" max="64" width="21" style="277" bestFit="1" customWidth="1"/>
    <col min="65" max="65" width="22.7109375" style="277" bestFit="1" customWidth="1"/>
    <col min="66" max="66" width="18.7109375" style="277" customWidth="1"/>
    <col min="67" max="67" width="22" style="277" customWidth="1"/>
    <col min="68" max="68" width="14" style="318" customWidth="1"/>
    <col min="69" max="69" width="19.5703125" style="277" customWidth="1"/>
    <col min="70" max="70" width="17.42578125" style="277" customWidth="1"/>
    <col min="71" max="71" width="20.5703125" style="277" bestFit="1" customWidth="1"/>
    <col min="72" max="72" width="21" style="277" customWidth="1"/>
    <col min="73" max="73" width="16.28515625" style="279" customWidth="1"/>
    <col min="74" max="74" width="20.7109375" style="277" bestFit="1" customWidth="1"/>
    <col min="75" max="75" width="19.28515625" style="277" customWidth="1"/>
    <col min="76" max="76" width="21.85546875" style="277" customWidth="1"/>
    <col min="77" max="77" width="22.140625" style="277" bestFit="1" customWidth="1"/>
    <col min="78" max="78" width="14.28515625" style="279" customWidth="1"/>
    <col min="79" max="79" width="22.85546875" style="277" customWidth="1"/>
    <col min="80" max="80" width="20.7109375" style="277" bestFit="1" customWidth="1"/>
    <col min="81" max="81" width="10.7109375" style="277" customWidth="1"/>
    <col min="82" max="82" width="25.7109375" style="277" bestFit="1" customWidth="1"/>
    <col min="83" max="83" width="18.5703125" style="277" customWidth="1"/>
    <col min="84" max="86" width="17" style="277" customWidth="1"/>
    <col min="87" max="87" width="25.5703125" style="277" bestFit="1" customWidth="1"/>
    <col min="88" max="89" width="17" style="277" customWidth="1"/>
    <col min="90" max="90" width="18.28515625" style="277" customWidth="1"/>
    <col min="91" max="91" width="22.85546875" style="277" bestFit="1" customWidth="1"/>
    <col min="92" max="92" width="25.5703125" style="277" customWidth="1"/>
    <col min="93" max="93" width="21.28515625" style="277" bestFit="1" customWidth="1"/>
    <col min="94" max="94" width="24.42578125" style="277" bestFit="1" customWidth="1"/>
    <col min="95" max="95" width="15.42578125" style="277" customWidth="1"/>
    <col min="96" max="96" width="22.85546875" style="277" bestFit="1" customWidth="1"/>
    <col min="97" max="97" width="25" style="277" bestFit="1" customWidth="1"/>
    <col min="98" max="98" width="28.28515625" style="277" bestFit="1" customWidth="1"/>
    <col min="99" max="99" width="15.42578125" style="277" customWidth="1"/>
    <col min="100" max="100" width="29.7109375" style="277" customWidth="1"/>
    <col min="101" max="101" width="25.7109375" style="277" bestFit="1" customWidth="1"/>
    <col min="102" max="102" width="15.42578125" style="277" customWidth="1"/>
    <col min="103" max="103" width="26.85546875" style="277" customWidth="1"/>
    <col min="104" max="104" width="28.85546875" style="277" bestFit="1" customWidth="1"/>
    <col min="105" max="105" width="27.85546875" style="590" customWidth="1"/>
    <col min="106" max="106" width="25.42578125" style="277" bestFit="1" customWidth="1"/>
    <col min="107" max="107" width="28.5703125" style="277" bestFit="1" customWidth="1"/>
    <col min="108" max="108" width="15.42578125" style="277" customWidth="1"/>
    <col min="109" max="109" width="15.5703125" style="277" customWidth="1"/>
    <col min="110" max="112" width="5.5703125" style="277" bestFit="1" customWidth="1"/>
    <col min="113" max="116" width="7.85546875" style="277" bestFit="1" customWidth="1"/>
    <col min="117" max="117" width="7.85546875" style="277" customWidth="1"/>
    <col min="118" max="118" width="11" style="277" customWidth="1"/>
    <col min="119" max="119" width="10.85546875" style="277" customWidth="1"/>
    <col min="120" max="121" width="2" style="277" bestFit="1" customWidth="1"/>
    <col min="122" max="123" width="7.5703125" style="277" customWidth="1"/>
    <col min="124" max="124" width="6.85546875" style="277" customWidth="1"/>
    <col min="125" max="125" width="15.42578125" style="277" customWidth="1"/>
    <col min="126" max="126" width="18.7109375" style="277" customWidth="1"/>
    <col min="127" max="127" width="16.5703125" style="277" customWidth="1"/>
    <col min="128" max="128" width="15.42578125" style="277" customWidth="1"/>
    <col min="129" max="129" width="14.85546875" style="277" customWidth="1"/>
    <col min="130" max="130" width="2.140625" style="277" customWidth="1"/>
    <col min="131" max="331" width="11.42578125" style="277"/>
    <col min="332" max="332" width="8.140625" style="277" customWidth="1"/>
    <col min="333" max="333" width="15.7109375" style="277" customWidth="1"/>
    <col min="334" max="334" width="18.85546875" style="277" customWidth="1"/>
    <col min="335" max="335" width="16" style="277" customWidth="1"/>
    <col min="336" max="336" width="14.7109375" style="277" customWidth="1"/>
    <col min="337" max="337" width="16.7109375" style="277" customWidth="1"/>
    <col min="338" max="338" width="14.7109375" style="277" customWidth="1"/>
    <col min="339" max="339" width="11.42578125" style="277"/>
    <col min="340" max="340" width="11.42578125" style="277" customWidth="1"/>
    <col min="341" max="341" width="7.42578125" style="277" customWidth="1"/>
    <col min="342" max="342" width="7.28515625" style="277" customWidth="1"/>
    <col min="343" max="343" width="12.7109375" style="277" customWidth="1"/>
    <col min="344" max="345" width="10.7109375" style="277" customWidth="1"/>
    <col min="346" max="346" width="13.7109375" style="277" customWidth="1"/>
    <col min="347" max="347" width="12.28515625" style="277" customWidth="1"/>
    <col min="348" max="348" width="13.5703125" style="277" customWidth="1"/>
    <col min="349" max="364" width="10.7109375" style="277" customWidth="1"/>
    <col min="365" max="368" width="5.5703125" style="277" bestFit="1" customWidth="1"/>
    <col min="369" max="372" width="7.85546875" style="277" bestFit="1" customWidth="1"/>
    <col min="373" max="373" width="7.85546875" style="277" customWidth="1"/>
    <col min="374" max="374" width="11" style="277" customWidth="1"/>
    <col min="375" max="375" width="10.85546875" style="277" customWidth="1"/>
    <col min="376" max="377" width="2" style="277" bestFit="1" customWidth="1"/>
    <col min="378" max="379" width="7.5703125" style="277" customWidth="1"/>
    <col min="380" max="380" width="6.85546875" style="277" customWidth="1"/>
    <col min="381" max="381" width="15.42578125" style="277" customWidth="1"/>
    <col min="382" max="382" width="18.7109375" style="277" customWidth="1"/>
    <col min="383" max="383" width="16.5703125" style="277" customWidth="1"/>
    <col min="384" max="384" width="15.42578125" style="277" customWidth="1"/>
    <col min="385" max="385" width="14.85546875" style="277" customWidth="1"/>
    <col min="386" max="386" width="2.140625" style="277" customWidth="1"/>
    <col min="387" max="587" width="11.42578125" style="277"/>
    <col min="588" max="588" width="8.140625" style="277" customWidth="1"/>
    <col min="589" max="589" width="15.7109375" style="277" customWidth="1"/>
    <col min="590" max="590" width="18.85546875" style="277" customWidth="1"/>
    <col min="591" max="591" width="16" style="277" customWidth="1"/>
    <col min="592" max="592" width="14.7109375" style="277" customWidth="1"/>
    <col min="593" max="593" width="16.7109375" style="277" customWidth="1"/>
    <col min="594" max="594" width="14.7109375" style="277" customWidth="1"/>
    <col min="595" max="595" width="11.42578125" style="277"/>
    <col min="596" max="596" width="11.42578125" style="277" customWidth="1"/>
    <col min="597" max="597" width="7.42578125" style="277" customWidth="1"/>
    <col min="598" max="598" width="7.28515625" style="277" customWidth="1"/>
    <col min="599" max="599" width="12.7109375" style="277" customWidth="1"/>
    <col min="600" max="601" width="10.7109375" style="277" customWidth="1"/>
    <col min="602" max="602" width="13.7109375" style="277" customWidth="1"/>
    <col min="603" max="603" width="12.28515625" style="277" customWidth="1"/>
    <col min="604" max="604" width="13.5703125" style="277" customWidth="1"/>
    <col min="605" max="620" width="10.7109375" style="277" customWidth="1"/>
    <col min="621" max="624" width="5.5703125" style="277" bestFit="1" customWidth="1"/>
    <col min="625" max="628" width="7.85546875" style="277" bestFit="1" customWidth="1"/>
    <col min="629" max="629" width="7.85546875" style="277" customWidth="1"/>
    <col min="630" max="630" width="11" style="277" customWidth="1"/>
    <col min="631" max="631" width="10.85546875" style="277" customWidth="1"/>
    <col min="632" max="633" width="2" style="277" bestFit="1" customWidth="1"/>
    <col min="634" max="635" width="7.5703125" style="277" customWidth="1"/>
    <col min="636" max="636" width="6.85546875" style="277" customWidth="1"/>
    <col min="637" max="637" width="15.42578125" style="277" customWidth="1"/>
    <col min="638" max="638" width="18.7109375" style="277" customWidth="1"/>
    <col min="639" max="639" width="16.5703125" style="277" customWidth="1"/>
    <col min="640" max="640" width="15.42578125" style="277" customWidth="1"/>
    <col min="641" max="641" width="14.85546875" style="277" customWidth="1"/>
    <col min="642" max="642" width="2.140625" style="277" customWidth="1"/>
    <col min="643" max="843" width="11.42578125" style="277"/>
    <col min="844" max="844" width="8.140625" style="277" customWidth="1"/>
    <col min="845" max="845" width="15.7109375" style="277" customWidth="1"/>
    <col min="846" max="846" width="18.85546875" style="277" customWidth="1"/>
    <col min="847" max="847" width="16" style="277" customWidth="1"/>
    <col min="848" max="848" width="14.7109375" style="277" customWidth="1"/>
    <col min="849" max="849" width="16.7109375" style="277" customWidth="1"/>
    <col min="850" max="850" width="14.7109375" style="277" customWidth="1"/>
    <col min="851" max="851" width="11.42578125" style="277"/>
    <col min="852" max="852" width="11.42578125" style="277" customWidth="1"/>
    <col min="853" max="853" width="7.42578125" style="277" customWidth="1"/>
    <col min="854" max="854" width="7.28515625" style="277" customWidth="1"/>
    <col min="855" max="855" width="12.7109375" style="277" customWidth="1"/>
    <col min="856" max="857" width="10.7109375" style="277" customWidth="1"/>
    <col min="858" max="858" width="13.7109375" style="277" customWidth="1"/>
    <col min="859" max="859" width="12.28515625" style="277" customWidth="1"/>
    <col min="860" max="860" width="13.5703125" style="277" customWidth="1"/>
    <col min="861" max="876" width="10.7109375" style="277" customWidth="1"/>
    <col min="877" max="880" width="5.5703125" style="277" bestFit="1" customWidth="1"/>
    <col min="881" max="884" width="7.85546875" style="277" bestFit="1" customWidth="1"/>
    <col min="885" max="885" width="7.85546875" style="277" customWidth="1"/>
    <col min="886" max="886" width="11" style="277" customWidth="1"/>
    <col min="887" max="887" width="10.85546875" style="277" customWidth="1"/>
    <col min="888" max="889" width="2" style="277" bestFit="1" customWidth="1"/>
    <col min="890" max="891" width="7.5703125" style="277" customWidth="1"/>
    <col min="892" max="892" width="6.85546875" style="277" customWidth="1"/>
    <col min="893" max="893" width="15.42578125" style="277" customWidth="1"/>
    <col min="894" max="894" width="18.7109375" style="277" customWidth="1"/>
    <col min="895" max="895" width="16.5703125" style="277" customWidth="1"/>
    <col min="896" max="896" width="15.42578125" style="277" customWidth="1"/>
    <col min="897" max="897" width="14.85546875" style="277" customWidth="1"/>
    <col min="898" max="898" width="2.140625" style="277" customWidth="1"/>
    <col min="899" max="1099" width="11.42578125" style="277"/>
    <col min="1100" max="1100" width="8.140625" style="277" customWidth="1"/>
    <col min="1101" max="1101" width="15.7109375" style="277" customWidth="1"/>
    <col min="1102" max="1102" width="18.85546875" style="277" customWidth="1"/>
    <col min="1103" max="1103" width="16" style="277" customWidth="1"/>
    <col min="1104" max="1104" width="14.7109375" style="277" customWidth="1"/>
    <col min="1105" max="1105" width="16.7109375" style="277" customWidth="1"/>
    <col min="1106" max="1106" width="14.7109375" style="277" customWidth="1"/>
    <col min="1107" max="1107" width="11.42578125" style="277"/>
    <col min="1108" max="1108" width="11.42578125" style="277" customWidth="1"/>
    <col min="1109" max="1109" width="7.42578125" style="277" customWidth="1"/>
    <col min="1110" max="1110" width="7.28515625" style="277" customWidth="1"/>
    <col min="1111" max="1111" width="12.7109375" style="277" customWidth="1"/>
    <col min="1112" max="1113" width="10.7109375" style="277" customWidth="1"/>
    <col min="1114" max="1114" width="13.7109375" style="277" customWidth="1"/>
    <col min="1115" max="1115" width="12.28515625" style="277" customWidth="1"/>
    <col min="1116" max="1116" width="13.5703125" style="277" customWidth="1"/>
    <col min="1117" max="1132" width="10.7109375" style="277" customWidth="1"/>
    <col min="1133" max="1136" width="5.5703125" style="277" bestFit="1" customWidth="1"/>
    <col min="1137" max="1140" width="7.85546875" style="277" bestFit="1" customWidth="1"/>
    <col min="1141" max="1141" width="7.85546875" style="277" customWidth="1"/>
    <col min="1142" max="1142" width="11" style="277" customWidth="1"/>
    <col min="1143" max="1143" width="10.85546875" style="277" customWidth="1"/>
    <col min="1144" max="1145" width="2" style="277" bestFit="1" customWidth="1"/>
    <col min="1146" max="1147" width="7.5703125" style="277" customWidth="1"/>
    <col min="1148" max="1148" width="6.85546875" style="277" customWidth="1"/>
    <col min="1149" max="1149" width="15.42578125" style="277" customWidth="1"/>
    <col min="1150" max="1150" width="18.7109375" style="277" customWidth="1"/>
    <col min="1151" max="1151" width="16.5703125" style="277" customWidth="1"/>
    <col min="1152" max="1152" width="15.42578125" style="277" customWidth="1"/>
    <col min="1153" max="1153" width="14.85546875" style="277" customWidth="1"/>
    <col min="1154" max="1154" width="2.140625" style="277" customWidth="1"/>
    <col min="1155" max="1355" width="11.42578125" style="277"/>
    <col min="1356" max="1356" width="8.140625" style="277" customWidth="1"/>
    <col min="1357" max="1357" width="15.7109375" style="277" customWidth="1"/>
    <col min="1358" max="1358" width="18.85546875" style="277" customWidth="1"/>
    <col min="1359" max="1359" width="16" style="277" customWidth="1"/>
    <col min="1360" max="1360" width="14.7109375" style="277" customWidth="1"/>
    <col min="1361" max="1361" width="16.7109375" style="277" customWidth="1"/>
    <col min="1362" max="1362" width="14.7109375" style="277" customWidth="1"/>
    <col min="1363" max="1363" width="11.42578125" style="277"/>
    <col min="1364" max="1364" width="11.42578125" style="277" customWidth="1"/>
    <col min="1365" max="1365" width="7.42578125" style="277" customWidth="1"/>
    <col min="1366" max="1366" width="7.28515625" style="277" customWidth="1"/>
    <col min="1367" max="1367" width="12.7109375" style="277" customWidth="1"/>
    <col min="1368" max="1369" width="10.7109375" style="277" customWidth="1"/>
    <col min="1370" max="1370" width="13.7109375" style="277" customWidth="1"/>
    <col min="1371" max="1371" width="12.28515625" style="277" customWidth="1"/>
    <col min="1372" max="1372" width="13.5703125" style="277" customWidth="1"/>
    <col min="1373" max="1388" width="10.7109375" style="277" customWidth="1"/>
    <col min="1389" max="1392" width="5.5703125" style="277" bestFit="1" customWidth="1"/>
    <col min="1393" max="1396" width="7.85546875" style="277" bestFit="1" customWidth="1"/>
    <col min="1397" max="1397" width="7.85546875" style="277" customWidth="1"/>
    <col min="1398" max="1398" width="11" style="277" customWidth="1"/>
    <col min="1399" max="1399" width="10.85546875" style="277" customWidth="1"/>
    <col min="1400" max="1401" width="2" style="277" bestFit="1" customWidth="1"/>
    <col min="1402" max="1403" width="7.5703125" style="277" customWidth="1"/>
    <col min="1404" max="1404" width="6.85546875" style="277" customWidth="1"/>
    <col min="1405" max="1405" width="15.42578125" style="277" customWidth="1"/>
    <col min="1406" max="1406" width="18.7109375" style="277" customWidth="1"/>
    <col min="1407" max="1407" width="16.5703125" style="277" customWidth="1"/>
    <col min="1408" max="1408" width="15.42578125" style="277" customWidth="1"/>
    <col min="1409" max="1409" width="14.85546875" style="277" customWidth="1"/>
    <col min="1410" max="1410" width="2.140625" style="277" customWidth="1"/>
    <col min="1411" max="1611" width="11.42578125" style="277"/>
    <col min="1612" max="1612" width="8.140625" style="277" customWidth="1"/>
    <col min="1613" max="1613" width="15.7109375" style="277" customWidth="1"/>
    <col min="1614" max="1614" width="18.85546875" style="277" customWidth="1"/>
    <col min="1615" max="1615" width="16" style="277" customWidth="1"/>
    <col min="1616" max="1616" width="14.7109375" style="277" customWidth="1"/>
    <col min="1617" max="1617" width="16.7109375" style="277" customWidth="1"/>
    <col min="1618" max="1618" width="14.7109375" style="277" customWidth="1"/>
    <col min="1619" max="1619" width="11.42578125" style="277"/>
    <col min="1620" max="1620" width="11.42578125" style="277" customWidth="1"/>
    <col min="1621" max="1621" width="7.42578125" style="277" customWidth="1"/>
    <col min="1622" max="1622" width="7.28515625" style="277" customWidth="1"/>
    <col min="1623" max="1623" width="12.7109375" style="277" customWidth="1"/>
    <col min="1624" max="1625" width="10.7109375" style="277" customWidth="1"/>
    <col min="1626" max="1626" width="13.7109375" style="277" customWidth="1"/>
    <col min="1627" max="1627" width="12.28515625" style="277" customWidth="1"/>
    <col min="1628" max="1628" width="13.5703125" style="277" customWidth="1"/>
    <col min="1629" max="1644" width="10.7109375" style="277" customWidth="1"/>
    <col min="1645" max="1648" width="5.5703125" style="277" bestFit="1" customWidth="1"/>
    <col min="1649" max="1652" width="7.85546875" style="277" bestFit="1" customWidth="1"/>
    <col min="1653" max="1653" width="7.85546875" style="277" customWidth="1"/>
    <col min="1654" max="1654" width="11" style="277" customWidth="1"/>
    <col min="1655" max="1655" width="10.85546875" style="277" customWidth="1"/>
    <col min="1656" max="1657" width="2" style="277" bestFit="1" customWidth="1"/>
    <col min="1658" max="1659" width="7.5703125" style="277" customWidth="1"/>
    <col min="1660" max="1660" width="6.85546875" style="277" customWidth="1"/>
    <col min="1661" max="1661" width="15.42578125" style="277" customWidth="1"/>
    <col min="1662" max="1662" width="18.7109375" style="277" customWidth="1"/>
    <col min="1663" max="1663" width="16.5703125" style="277" customWidth="1"/>
    <col min="1664" max="1664" width="15.42578125" style="277" customWidth="1"/>
    <col min="1665" max="1665" width="14.85546875" style="277" customWidth="1"/>
    <col min="1666" max="1666" width="2.140625" style="277" customWidth="1"/>
    <col min="1667" max="1867" width="11.42578125" style="277"/>
    <col min="1868" max="1868" width="8.140625" style="277" customWidth="1"/>
    <col min="1869" max="1869" width="15.7109375" style="277" customWidth="1"/>
    <col min="1870" max="1870" width="18.85546875" style="277" customWidth="1"/>
    <col min="1871" max="1871" width="16" style="277" customWidth="1"/>
    <col min="1872" max="1872" width="14.7109375" style="277" customWidth="1"/>
    <col min="1873" max="1873" width="16.7109375" style="277" customWidth="1"/>
    <col min="1874" max="1874" width="14.7109375" style="277" customWidth="1"/>
    <col min="1875" max="1875" width="11.42578125" style="277"/>
    <col min="1876" max="1876" width="11.42578125" style="277" customWidth="1"/>
    <col min="1877" max="1877" width="7.42578125" style="277" customWidth="1"/>
    <col min="1878" max="1878" width="7.28515625" style="277" customWidth="1"/>
    <col min="1879" max="1879" width="12.7109375" style="277" customWidth="1"/>
    <col min="1880" max="1881" width="10.7109375" style="277" customWidth="1"/>
    <col min="1882" max="1882" width="13.7109375" style="277" customWidth="1"/>
    <col min="1883" max="1883" width="12.28515625" style="277" customWidth="1"/>
    <col min="1884" max="1884" width="13.5703125" style="277" customWidth="1"/>
    <col min="1885" max="1900" width="10.7109375" style="277" customWidth="1"/>
    <col min="1901" max="1904" width="5.5703125" style="277" bestFit="1" customWidth="1"/>
    <col min="1905" max="1908" width="7.85546875" style="277" bestFit="1" customWidth="1"/>
    <col min="1909" max="1909" width="7.85546875" style="277" customWidth="1"/>
    <col min="1910" max="1910" width="11" style="277" customWidth="1"/>
    <col min="1911" max="1911" width="10.85546875" style="277" customWidth="1"/>
    <col min="1912" max="1913" width="2" style="277" bestFit="1" customWidth="1"/>
    <col min="1914" max="1915" width="7.5703125" style="277" customWidth="1"/>
    <col min="1916" max="1916" width="6.85546875" style="277" customWidth="1"/>
    <col min="1917" max="1917" width="15.42578125" style="277" customWidth="1"/>
    <col min="1918" max="1918" width="18.7109375" style="277" customWidth="1"/>
    <col min="1919" max="1919" width="16.5703125" style="277" customWidth="1"/>
    <col min="1920" max="1920" width="15.42578125" style="277" customWidth="1"/>
    <col min="1921" max="1921" width="14.85546875" style="277" customWidth="1"/>
    <col min="1922" max="1922" width="2.140625" style="277" customWidth="1"/>
    <col min="1923" max="2123" width="11.42578125" style="277"/>
    <col min="2124" max="2124" width="8.140625" style="277" customWidth="1"/>
    <col min="2125" max="2125" width="15.7109375" style="277" customWidth="1"/>
    <col min="2126" max="2126" width="18.85546875" style="277" customWidth="1"/>
    <col min="2127" max="2127" width="16" style="277" customWidth="1"/>
    <col min="2128" max="2128" width="14.7109375" style="277" customWidth="1"/>
    <col min="2129" max="2129" width="16.7109375" style="277" customWidth="1"/>
    <col min="2130" max="2130" width="14.7109375" style="277" customWidth="1"/>
    <col min="2131" max="2131" width="11.42578125" style="277"/>
    <col min="2132" max="2132" width="11.42578125" style="277" customWidth="1"/>
    <col min="2133" max="2133" width="7.42578125" style="277" customWidth="1"/>
    <col min="2134" max="2134" width="7.28515625" style="277" customWidth="1"/>
    <col min="2135" max="2135" width="12.7109375" style="277" customWidth="1"/>
    <col min="2136" max="2137" width="10.7109375" style="277" customWidth="1"/>
    <col min="2138" max="2138" width="13.7109375" style="277" customWidth="1"/>
    <col min="2139" max="2139" width="12.28515625" style="277" customWidth="1"/>
    <col min="2140" max="2140" width="13.5703125" style="277" customWidth="1"/>
    <col min="2141" max="2156" width="10.7109375" style="277" customWidth="1"/>
    <col min="2157" max="2160" width="5.5703125" style="277" bestFit="1" customWidth="1"/>
    <col min="2161" max="2164" width="7.85546875" style="277" bestFit="1" customWidth="1"/>
    <col min="2165" max="2165" width="7.85546875" style="277" customWidth="1"/>
    <col min="2166" max="2166" width="11" style="277" customWidth="1"/>
    <col min="2167" max="2167" width="10.85546875" style="277" customWidth="1"/>
    <col min="2168" max="2169" width="2" style="277" bestFit="1" customWidth="1"/>
    <col min="2170" max="2171" width="7.5703125" style="277" customWidth="1"/>
    <col min="2172" max="2172" width="6.85546875" style="277" customWidth="1"/>
    <col min="2173" max="2173" width="15.42578125" style="277" customWidth="1"/>
    <col min="2174" max="2174" width="18.7109375" style="277" customWidth="1"/>
    <col min="2175" max="2175" width="16.5703125" style="277" customWidth="1"/>
    <col min="2176" max="2176" width="15.42578125" style="277" customWidth="1"/>
    <col min="2177" max="2177" width="14.85546875" style="277" customWidth="1"/>
    <col min="2178" max="2178" width="2.140625" style="277" customWidth="1"/>
    <col min="2179" max="2379" width="11.42578125" style="277"/>
    <col min="2380" max="2380" width="8.140625" style="277" customWidth="1"/>
    <col min="2381" max="2381" width="15.7109375" style="277" customWidth="1"/>
    <col min="2382" max="2382" width="18.85546875" style="277" customWidth="1"/>
    <col min="2383" max="2383" width="16" style="277" customWidth="1"/>
    <col min="2384" max="2384" width="14.7109375" style="277" customWidth="1"/>
    <col min="2385" max="2385" width="16.7109375" style="277" customWidth="1"/>
    <col min="2386" max="2386" width="14.7109375" style="277" customWidth="1"/>
    <col min="2387" max="2387" width="11.42578125" style="277"/>
    <col min="2388" max="2388" width="11.42578125" style="277" customWidth="1"/>
    <col min="2389" max="2389" width="7.42578125" style="277" customWidth="1"/>
    <col min="2390" max="2390" width="7.28515625" style="277" customWidth="1"/>
    <col min="2391" max="2391" width="12.7109375" style="277" customWidth="1"/>
    <col min="2392" max="2393" width="10.7109375" style="277" customWidth="1"/>
    <col min="2394" max="2394" width="13.7109375" style="277" customWidth="1"/>
    <col min="2395" max="2395" width="12.28515625" style="277" customWidth="1"/>
    <col min="2396" max="2396" width="13.5703125" style="277" customWidth="1"/>
    <col min="2397" max="2412" width="10.7109375" style="277" customWidth="1"/>
    <col min="2413" max="2416" width="5.5703125" style="277" bestFit="1" customWidth="1"/>
    <col min="2417" max="2420" width="7.85546875" style="277" bestFit="1" customWidth="1"/>
    <col min="2421" max="2421" width="7.85546875" style="277" customWidth="1"/>
    <col min="2422" max="2422" width="11" style="277" customWidth="1"/>
    <col min="2423" max="2423" width="10.85546875" style="277" customWidth="1"/>
    <col min="2424" max="2425" width="2" style="277" bestFit="1" customWidth="1"/>
    <col min="2426" max="2427" width="7.5703125" style="277" customWidth="1"/>
    <col min="2428" max="2428" width="6.85546875" style="277" customWidth="1"/>
    <col min="2429" max="2429" width="15.42578125" style="277" customWidth="1"/>
    <col min="2430" max="2430" width="18.7109375" style="277" customWidth="1"/>
    <col min="2431" max="2431" width="16.5703125" style="277" customWidth="1"/>
    <col min="2432" max="2432" width="15.42578125" style="277" customWidth="1"/>
    <col min="2433" max="2433" width="14.85546875" style="277" customWidth="1"/>
    <col min="2434" max="2434" width="2.140625" style="277" customWidth="1"/>
    <col min="2435" max="2635" width="11.42578125" style="277"/>
    <col min="2636" max="2636" width="8.140625" style="277" customWidth="1"/>
    <col min="2637" max="2637" width="15.7109375" style="277" customWidth="1"/>
    <col min="2638" max="2638" width="18.85546875" style="277" customWidth="1"/>
    <col min="2639" max="2639" width="16" style="277" customWidth="1"/>
    <col min="2640" max="2640" width="14.7109375" style="277" customWidth="1"/>
    <col min="2641" max="2641" width="16.7109375" style="277" customWidth="1"/>
    <col min="2642" max="2642" width="14.7109375" style="277" customWidth="1"/>
    <col min="2643" max="2643" width="11.42578125" style="277"/>
    <col min="2644" max="2644" width="11.42578125" style="277" customWidth="1"/>
    <col min="2645" max="2645" width="7.42578125" style="277" customWidth="1"/>
    <col min="2646" max="2646" width="7.28515625" style="277" customWidth="1"/>
    <col min="2647" max="2647" width="12.7109375" style="277" customWidth="1"/>
    <col min="2648" max="2649" width="10.7109375" style="277" customWidth="1"/>
    <col min="2650" max="2650" width="13.7109375" style="277" customWidth="1"/>
    <col min="2651" max="2651" width="12.28515625" style="277" customWidth="1"/>
    <col min="2652" max="2652" width="13.5703125" style="277" customWidth="1"/>
    <col min="2653" max="2668" width="10.7109375" style="277" customWidth="1"/>
    <col min="2669" max="2672" width="5.5703125" style="277" bestFit="1" customWidth="1"/>
    <col min="2673" max="2676" width="7.85546875" style="277" bestFit="1" customWidth="1"/>
    <col min="2677" max="2677" width="7.85546875" style="277" customWidth="1"/>
    <col min="2678" max="2678" width="11" style="277" customWidth="1"/>
    <col min="2679" max="2679" width="10.85546875" style="277" customWidth="1"/>
    <col min="2680" max="2681" width="2" style="277" bestFit="1" customWidth="1"/>
    <col min="2682" max="2683" width="7.5703125" style="277" customWidth="1"/>
    <col min="2684" max="2684" width="6.85546875" style="277" customWidth="1"/>
    <col min="2685" max="2685" width="15.42578125" style="277" customWidth="1"/>
    <col min="2686" max="2686" width="18.7109375" style="277" customWidth="1"/>
    <col min="2687" max="2687" width="16.5703125" style="277" customWidth="1"/>
    <col min="2688" max="2688" width="15.42578125" style="277" customWidth="1"/>
    <col min="2689" max="2689" width="14.85546875" style="277" customWidth="1"/>
    <col min="2690" max="2690" width="2.140625" style="277" customWidth="1"/>
    <col min="2691" max="2891" width="11.42578125" style="277"/>
    <col min="2892" max="2892" width="8.140625" style="277" customWidth="1"/>
    <col min="2893" max="2893" width="15.7109375" style="277" customWidth="1"/>
    <col min="2894" max="2894" width="18.85546875" style="277" customWidth="1"/>
    <col min="2895" max="2895" width="16" style="277" customWidth="1"/>
    <col min="2896" max="2896" width="14.7109375" style="277" customWidth="1"/>
    <col min="2897" max="2897" width="16.7109375" style="277" customWidth="1"/>
    <col min="2898" max="2898" width="14.7109375" style="277" customWidth="1"/>
    <col min="2899" max="2899" width="11.42578125" style="277"/>
    <col min="2900" max="2900" width="11.42578125" style="277" customWidth="1"/>
    <col min="2901" max="2901" width="7.42578125" style="277" customWidth="1"/>
    <col min="2902" max="2902" width="7.28515625" style="277" customWidth="1"/>
    <col min="2903" max="2903" width="12.7109375" style="277" customWidth="1"/>
    <col min="2904" max="2905" width="10.7109375" style="277" customWidth="1"/>
    <col min="2906" max="2906" width="13.7109375" style="277" customWidth="1"/>
    <col min="2907" max="2907" width="12.28515625" style="277" customWidth="1"/>
    <col min="2908" max="2908" width="13.5703125" style="277" customWidth="1"/>
    <col min="2909" max="2924" width="10.7109375" style="277" customWidth="1"/>
    <col min="2925" max="2928" width="5.5703125" style="277" bestFit="1" customWidth="1"/>
    <col min="2929" max="2932" width="7.85546875" style="277" bestFit="1" customWidth="1"/>
    <col min="2933" max="2933" width="7.85546875" style="277" customWidth="1"/>
    <col min="2934" max="2934" width="11" style="277" customWidth="1"/>
    <col min="2935" max="2935" width="10.85546875" style="277" customWidth="1"/>
    <col min="2936" max="2937" width="2" style="277" bestFit="1" customWidth="1"/>
    <col min="2938" max="2939" width="7.5703125" style="277" customWidth="1"/>
    <col min="2940" max="2940" width="6.85546875" style="277" customWidth="1"/>
    <col min="2941" max="2941" width="15.42578125" style="277" customWidth="1"/>
    <col min="2942" max="2942" width="18.7109375" style="277" customWidth="1"/>
    <col min="2943" max="2943" width="16.5703125" style="277" customWidth="1"/>
    <col min="2944" max="2944" width="15.42578125" style="277" customWidth="1"/>
    <col min="2945" max="2945" width="14.85546875" style="277" customWidth="1"/>
    <col min="2946" max="2946" width="2.140625" style="277" customWidth="1"/>
    <col min="2947" max="3147" width="11.42578125" style="277"/>
    <col min="3148" max="3148" width="8.140625" style="277" customWidth="1"/>
    <col min="3149" max="3149" width="15.7109375" style="277" customWidth="1"/>
    <col min="3150" max="3150" width="18.85546875" style="277" customWidth="1"/>
    <col min="3151" max="3151" width="16" style="277" customWidth="1"/>
    <col min="3152" max="3152" width="14.7109375" style="277" customWidth="1"/>
    <col min="3153" max="3153" width="16.7109375" style="277" customWidth="1"/>
    <col min="3154" max="3154" width="14.7109375" style="277" customWidth="1"/>
    <col min="3155" max="3155" width="11.42578125" style="277"/>
    <col min="3156" max="3156" width="11.42578125" style="277" customWidth="1"/>
    <col min="3157" max="3157" width="7.42578125" style="277" customWidth="1"/>
    <col min="3158" max="3158" width="7.28515625" style="277" customWidth="1"/>
    <col min="3159" max="3159" width="12.7109375" style="277" customWidth="1"/>
    <col min="3160" max="3161" width="10.7109375" style="277" customWidth="1"/>
    <col min="3162" max="3162" width="13.7109375" style="277" customWidth="1"/>
    <col min="3163" max="3163" width="12.28515625" style="277" customWidth="1"/>
    <col min="3164" max="3164" width="13.5703125" style="277" customWidth="1"/>
    <col min="3165" max="3180" width="10.7109375" style="277" customWidth="1"/>
    <col min="3181" max="3184" width="5.5703125" style="277" bestFit="1" customWidth="1"/>
    <col min="3185" max="3188" width="7.85546875" style="277" bestFit="1" customWidth="1"/>
    <col min="3189" max="3189" width="7.85546875" style="277" customWidth="1"/>
    <col min="3190" max="3190" width="11" style="277" customWidth="1"/>
    <col min="3191" max="3191" width="10.85546875" style="277" customWidth="1"/>
    <col min="3192" max="3193" width="2" style="277" bestFit="1" customWidth="1"/>
    <col min="3194" max="3195" width="7.5703125" style="277" customWidth="1"/>
    <col min="3196" max="3196" width="6.85546875" style="277" customWidth="1"/>
    <col min="3197" max="3197" width="15.42578125" style="277" customWidth="1"/>
    <col min="3198" max="3198" width="18.7109375" style="277" customWidth="1"/>
    <col min="3199" max="3199" width="16.5703125" style="277" customWidth="1"/>
    <col min="3200" max="3200" width="15.42578125" style="277" customWidth="1"/>
    <col min="3201" max="3201" width="14.85546875" style="277" customWidth="1"/>
    <col min="3202" max="3202" width="2.140625" style="277" customWidth="1"/>
    <col min="3203" max="3403" width="11.42578125" style="277"/>
    <col min="3404" max="3404" width="8.140625" style="277" customWidth="1"/>
    <col min="3405" max="3405" width="15.7109375" style="277" customWidth="1"/>
    <col min="3406" max="3406" width="18.85546875" style="277" customWidth="1"/>
    <col min="3407" max="3407" width="16" style="277" customWidth="1"/>
    <col min="3408" max="3408" width="14.7109375" style="277" customWidth="1"/>
    <col min="3409" max="3409" width="16.7109375" style="277" customWidth="1"/>
    <col min="3410" max="3410" width="14.7109375" style="277" customWidth="1"/>
    <col min="3411" max="3411" width="11.42578125" style="277"/>
    <col min="3412" max="3412" width="11.42578125" style="277" customWidth="1"/>
    <col min="3413" max="3413" width="7.42578125" style="277" customWidth="1"/>
    <col min="3414" max="3414" width="7.28515625" style="277" customWidth="1"/>
    <col min="3415" max="3415" width="12.7109375" style="277" customWidth="1"/>
    <col min="3416" max="3417" width="10.7109375" style="277" customWidth="1"/>
    <col min="3418" max="3418" width="13.7109375" style="277" customWidth="1"/>
    <col min="3419" max="3419" width="12.28515625" style="277" customWidth="1"/>
    <col min="3420" max="3420" width="13.5703125" style="277" customWidth="1"/>
    <col min="3421" max="3436" width="10.7109375" style="277" customWidth="1"/>
    <col min="3437" max="3440" width="5.5703125" style="277" bestFit="1" customWidth="1"/>
    <col min="3441" max="3444" width="7.85546875" style="277" bestFit="1" customWidth="1"/>
    <col min="3445" max="3445" width="7.85546875" style="277" customWidth="1"/>
    <col min="3446" max="3446" width="11" style="277" customWidth="1"/>
    <col min="3447" max="3447" width="10.85546875" style="277" customWidth="1"/>
    <col min="3448" max="3449" width="2" style="277" bestFit="1" customWidth="1"/>
    <col min="3450" max="3451" width="7.5703125" style="277" customWidth="1"/>
    <col min="3452" max="3452" width="6.85546875" style="277" customWidth="1"/>
    <col min="3453" max="3453" width="15.42578125" style="277" customWidth="1"/>
    <col min="3454" max="3454" width="18.7109375" style="277" customWidth="1"/>
    <col min="3455" max="3455" width="16.5703125" style="277" customWidth="1"/>
    <col min="3456" max="3456" width="15.42578125" style="277" customWidth="1"/>
    <col min="3457" max="3457" width="14.85546875" style="277" customWidth="1"/>
    <col min="3458" max="3458" width="2.140625" style="277" customWidth="1"/>
    <col min="3459" max="3659" width="11.42578125" style="277"/>
    <col min="3660" max="3660" width="8.140625" style="277" customWidth="1"/>
    <col min="3661" max="3661" width="15.7109375" style="277" customWidth="1"/>
    <col min="3662" max="3662" width="18.85546875" style="277" customWidth="1"/>
    <col min="3663" max="3663" width="16" style="277" customWidth="1"/>
    <col min="3664" max="3664" width="14.7109375" style="277" customWidth="1"/>
    <col min="3665" max="3665" width="16.7109375" style="277" customWidth="1"/>
    <col min="3666" max="3666" width="14.7109375" style="277" customWidth="1"/>
    <col min="3667" max="3667" width="11.42578125" style="277"/>
    <col min="3668" max="3668" width="11.42578125" style="277" customWidth="1"/>
    <col min="3669" max="3669" width="7.42578125" style="277" customWidth="1"/>
    <col min="3670" max="3670" width="7.28515625" style="277" customWidth="1"/>
    <col min="3671" max="3671" width="12.7109375" style="277" customWidth="1"/>
    <col min="3672" max="3673" width="10.7109375" style="277" customWidth="1"/>
    <col min="3674" max="3674" width="13.7109375" style="277" customWidth="1"/>
    <col min="3675" max="3675" width="12.28515625" style="277" customWidth="1"/>
    <col min="3676" max="3676" width="13.5703125" style="277" customWidth="1"/>
    <col min="3677" max="3692" width="10.7109375" style="277" customWidth="1"/>
    <col min="3693" max="3696" width="5.5703125" style="277" bestFit="1" customWidth="1"/>
    <col min="3697" max="3700" width="7.85546875" style="277" bestFit="1" customWidth="1"/>
    <col min="3701" max="3701" width="7.85546875" style="277" customWidth="1"/>
    <col min="3702" max="3702" width="11" style="277" customWidth="1"/>
    <col min="3703" max="3703" width="10.85546875" style="277" customWidth="1"/>
    <col min="3704" max="3705" width="2" style="277" bestFit="1" customWidth="1"/>
    <col min="3706" max="3707" width="7.5703125" style="277" customWidth="1"/>
    <col min="3708" max="3708" width="6.85546875" style="277" customWidth="1"/>
    <col min="3709" max="3709" width="15.42578125" style="277" customWidth="1"/>
    <col min="3710" max="3710" width="18.7109375" style="277" customWidth="1"/>
    <col min="3711" max="3711" width="16.5703125" style="277" customWidth="1"/>
    <col min="3712" max="3712" width="15.42578125" style="277" customWidth="1"/>
    <col min="3713" max="3713" width="14.85546875" style="277" customWidth="1"/>
    <col min="3714" max="3714" width="2.140625" style="277" customWidth="1"/>
    <col min="3715" max="3915" width="11.42578125" style="277"/>
    <col min="3916" max="3916" width="8.140625" style="277" customWidth="1"/>
    <col min="3917" max="3917" width="15.7109375" style="277" customWidth="1"/>
    <col min="3918" max="3918" width="18.85546875" style="277" customWidth="1"/>
    <col min="3919" max="3919" width="16" style="277" customWidth="1"/>
    <col min="3920" max="3920" width="14.7109375" style="277" customWidth="1"/>
    <col min="3921" max="3921" width="16.7109375" style="277" customWidth="1"/>
    <col min="3922" max="3922" width="14.7109375" style="277" customWidth="1"/>
    <col min="3923" max="3923" width="11.42578125" style="277"/>
    <col min="3924" max="3924" width="11.42578125" style="277" customWidth="1"/>
    <col min="3925" max="3925" width="7.42578125" style="277" customWidth="1"/>
    <col min="3926" max="3926" width="7.28515625" style="277" customWidth="1"/>
    <col min="3927" max="3927" width="12.7109375" style="277" customWidth="1"/>
    <col min="3928" max="3929" width="10.7109375" style="277" customWidth="1"/>
    <col min="3930" max="3930" width="13.7109375" style="277" customWidth="1"/>
    <col min="3931" max="3931" width="12.28515625" style="277" customWidth="1"/>
    <col min="3932" max="3932" width="13.5703125" style="277" customWidth="1"/>
    <col min="3933" max="3948" width="10.7109375" style="277" customWidth="1"/>
    <col min="3949" max="3952" width="5.5703125" style="277" bestFit="1" customWidth="1"/>
    <col min="3953" max="3956" width="7.85546875" style="277" bestFit="1" customWidth="1"/>
    <col min="3957" max="3957" width="7.85546875" style="277" customWidth="1"/>
    <col min="3958" max="3958" width="11" style="277" customWidth="1"/>
    <col min="3959" max="3959" width="10.85546875" style="277" customWidth="1"/>
    <col min="3960" max="3961" width="2" style="277" bestFit="1" customWidth="1"/>
    <col min="3962" max="3963" width="7.5703125" style="277" customWidth="1"/>
    <col min="3964" max="3964" width="6.85546875" style="277" customWidth="1"/>
    <col min="3965" max="3965" width="15.42578125" style="277" customWidth="1"/>
    <col min="3966" max="3966" width="18.7109375" style="277" customWidth="1"/>
    <col min="3967" max="3967" width="16.5703125" style="277" customWidth="1"/>
    <col min="3968" max="3968" width="15.42578125" style="277" customWidth="1"/>
    <col min="3969" max="3969" width="14.85546875" style="277" customWidth="1"/>
    <col min="3970" max="3970" width="2.140625" style="277" customWidth="1"/>
    <col min="3971" max="4171" width="11.42578125" style="277"/>
    <col min="4172" max="4172" width="8.140625" style="277" customWidth="1"/>
    <col min="4173" max="4173" width="15.7109375" style="277" customWidth="1"/>
    <col min="4174" max="4174" width="18.85546875" style="277" customWidth="1"/>
    <col min="4175" max="4175" width="16" style="277" customWidth="1"/>
    <col min="4176" max="4176" width="14.7109375" style="277" customWidth="1"/>
    <col min="4177" max="4177" width="16.7109375" style="277" customWidth="1"/>
    <col min="4178" max="4178" width="14.7109375" style="277" customWidth="1"/>
    <col min="4179" max="4179" width="11.42578125" style="277"/>
    <col min="4180" max="4180" width="11.42578125" style="277" customWidth="1"/>
    <col min="4181" max="4181" width="7.42578125" style="277" customWidth="1"/>
    <col min="4182" max="4182" width="7.28515625" style="277" customWidth="1"/>
    <col min="4183" max="4183" width="12.7109375" style="277" customWidth="1"/>
    <col min="4184" max="4185" width="10.7109375" style="277" customWidth="1"/>
    <col min="4186" max="4186" width="13.7109375" style="277" customWidth="1"/>
    <col min="4187" max="4187" width="12.28515625" style="277" customWidth="1"/>
    <col min="4188" max="4188" width="13.5703125" style="277" customWidth="1"/>
    <col min="4189" max="4204" width="10.7109375" style="277" customWidth="1"/>
    <col min="4205" max="4208" width="5.5703125" style="277" bestFit="1" customWidth="1"/>
    <col min="4209" max="4212" width="7.85546875" style="277" bestFit="1" customWidth="1"/>
    <col min="4213" max="4213" width="7.85546875" style="277" customWidth="1"/>
    <col min="4214" max="4214" width="11" style="277" customWidth="1"/>
    <col min="4215" max="4215" width="10.85546875" style="277" customWidth="1"/>
    <col min="4216" max="4217" width="2" style="277" bestFit="1" customWidth="1"/>
    <col min="4218" max="4219" width="7.5703125" style="277" customWidth="1"/>
    <col min="4220" max="4220" width="6.85546875" style="277" customWidth="1"/>
    <col min="4221" max="4221" width="15.42578125" style="277" customWidth="1"/>
    <col min="4222" max="4222" width="18.7109375" style="277" customWidth="1"/>
    <col min="4223" max="4223" width="16.5703125" style="277" customWidth="1"/>
    <col min="4224" max="4224" width="15.42578125" style="277" customWidth="1"/>
    <col min="4225" max="4225" width="14.85546875" style="277" customWidth="1"/>
    <col min="4226" max="4226" width="2.140625" style="277" customWidth="1"/>
    <col min="4227" max="4427" width="11.42578125" style="277"/>
    <col min="4428" max="4428" width="8.140625" style="277" customWidth="1"/>
    <col min="4429" max="4429" width="15.7109375" style="277" customWidth="1"/>
    <col min="4430" max="4430" width="18.85546875" style="277" customWidth="1"/>
    <col min="4431" max="4431" width="16" style="277" customWidth="1"/>
    <col min="4432" max="4432" width="14.7109375" style="277" customWidth="1"/>
    <col min="4433" max="4433" width="16.7109375" style="277" customWidth="1"/>
    <col min="4434" max="4434" width="14.7109375" style="277" customWidth="1"/>
    <col min="4435" max="4435" width="11.42578125" style="277"/>
    <col min="4436" max="4436" width="11.42578125" style="277" customWidth="1"/>
    <col min="4437" max="4437" width="7.42578125" style="277" customWidth="1"/>
    <col min="4438" max="4438" width="7.28515625" style="277" customWidth="1"/>
    <col min="4439" max="4439" width="12.7109375" style="277" customWidth="1"/>
    <col min="4440" max="4441" width="10.7109375" style="277" customWidth="1"/>
    <col min="4442" max="4442" width="13.7109375" style="277" customWidth="1"/>
    <col min="4443" max="4443" width="12.28515625" style="277" customWidth="1"/>
    <col min="4444" max="4444" width="13.5703125" style="277" customWidth="1"/>
    <col min="4445" max="4460" width="10.7109375" style="277" customWidth="1"/>
    <col min="4461" max="4464" width="5.5703125" style="277" bestFit="1" customWidth="1"/>
    <col min="4465" max="4468" width="7.85546875" style="277" bestFit="1" customWidth="1"/>
    <col min="4469" max="4469" width="7.85546875" style="277" customWidth="1"/>
    <col min="4470" max="4470" width="11" style="277" customWidth="1"/>
    <col min="4471" max="4471" width="10.85546875" style="277" customWidth="1"/>
    <col min="4472" max="4473" width="2" style="277" bestFit="1" customWidth="1"/>
    <col min="4474" max="4475" width="7.5703125" style="277" customWidth="1"/>
    <col min="4476" max="4476" width="6.85546875" style="277" customWidth="1"/>
    <col min="4477" max="4477" width="15.42578125" style="277" customWidth="1"/>
    <col min="4478" max="4478" width="18.7109375" style="277" customWidth="1"/>
    <col min="4479" max="4479" width="16.5703125" style="277" customWidth="1"/>
    <col min="4480" max="4480" width="15.42578125" style="277" customWidth="1"/>
    <col min="4481" max="4481" width="14.85546875" style="277" customWidth="1"/>
    <col min="4482" max="4482" width="2.140625" style="277" customWidth="1"/>
    <col min="4483" max="4683" width="11.42578125" style="277"/>
    <col min="4684" max="4684" width="8.140625" style="277" customWidth="1"/>
    <col min="4685" max="4685" width="15.7109375" style="277" customWidth="1"/>
    <col min="4686" max="4686" width="18.85546875" style="277" customWidth="1"/>
    <col min="4687" max="4687" width="16" style="277" customWidth="1"/>
    <col min="4688" max="4688" width="14.7109375" style="277" customWidth="1"/>
    <col min="4689" max="4689" width="16.7109375" style="277" customWidth="1"/>
    <col min="4690" max="4690" width="14.7109375" style="277" customWidth="1"/>
    <col min="4691" max="4691" width="11.42578125" style="277"/>
    <col min="4692" max="4692" width="11.42578125" style="277" customWidth="1"/>
    <col min="4693" max="4693" width="7.42578125" style="277" customWidth="1"/>
    <col min="4694" max="4694" width="7.28515625" style="277" customWidth="1"/>
    <col min="4695" max="4695" width="12.7109375" style="277" customWidth="1"/>
    <col min="4696" max="4697" width="10.7109375" style="277" customWidth="1"/>
    <col min="4698" max="4698" width="13.7109375" style="277" customWidth="1"/>
    <col min="4699" max="4699" width="12.28515625" style="277" customWidth="1"/>
    <col min="4700" max="4700" width="13.5703125" style="277" customWidth="1"/>
    <col min="4701" max="4716" width="10.7109375" style="277" customWidth="1"/>
    <col min="4717" max="4720" width="5.5703125" style="277" bestFit="1" customWidth="1"/>
    <col min="4721" max="4724" width="7.85546875" style="277" bestFit="1" customWidth="1"/>
    <col min="4725" max="4725" width="7.85546875" style="277" customWidth="1"/>
    <col min="4726" max="4726" width="11" style="277" customWidth="1"/>
    <col min="4727" max="4727" width="10.85546875" style="277" customWidth="1"/>
    <col min="4728" max="4729" width="2" style="277" bestFit="1" customWidth="1"/>
    <col min="4730" max="4731" width="7.5703125" style="277" customWidth="1"/>
    <col min="4732" max="4732" width="6.85546875" style="277" customWidth="1"/>
    <col min="4733" max="4733" width="15.42578125" style="277" customWidth="1"/>
    <col min="4734" max="4734" width="18.7109375" style="277" customWidth="1"/>
    <col min="4735" max="4735" width="16.5703125" style="277" customWidth="1"/>
    <col min="4736" max="4736" width="15.42578125" style="277" customWidth="1"/>
    <col min="4737" max="4737" width="14.85546875" style="277" customWidth="1"/>
    <col min="4738" max="4738" width="2.140625" style="277" customWidth="1"/>
    <col min="4739" max="4939" width="11.42578125" style="277"/>
    <col min="4940" max="4940" width="8.140625" style="277" customWidth="1"/>
    <col min="4941" max="4941" width="15.7109375" style="277" customWidth="1"/>
    <col min="4942" max="4942" width="18.85546875" style="277" customWidth="1"/>
    <col min="4943" max="4943" width="16" style="277" customWidth="1"/>
    <col min="4944" max="4944" width="14.7109375" style="277" customWidth="1"/>
    <col min="4945" max="4945" width="16.7109375" style="277" customWidth="1"/>
    <col min="4946" max="4946" width="14.7109375" style="277" customWidth="1"/>
    <col min="4947" max="4947" width="11.42578125" style="277"/>
    <col min="4948" max="4948" width="11.42578125" style="277" customWidth="1"/>
    <col min="4949" max="4949" width="7.42578125" style="277" customWidth="1"/>
    <col min="4950" max="4950" width="7.28515625" style="277" customWidth="1"/>
    <col min="4951" max="4951" width="12.7109375" style="277" customWidth="1"/>
    <col min="4952" max="4953" width="10.7109375" style="277" customWidth="1"/>
    <col min="4954" max="4954" width="13.7109375" style="277" customWidth="1"/>
    <col min="4955" max="4955" width="12.28515625" style="277" customWidth="1"/>
    <col min="4956" max="4956" width="13.5703125" style="277" customWidth="1"/>
    <col min="4957" max="4972" width="10.7109375" style="277" customWidth="1"/>
    <col min="4973" max="4976" width="5.5703125" style="277" bestFit="1" customWidth="1"/>
    <col min="4977" max="4980" width="7.85546875" style="277" bestFit="1" customWidth="1"/>
    <col min="4981" max="4981" width="7.85546875" style="277" customWidth="1"/>
    <col min="4982" max="4982" width="11" style="277" customWidth="1"/>
    <col min="4983" max="4983" width="10.85546875" style="277" customWidth="1"/>
    <col min="4984" max="4985" width="2" style="277" bestFit="1" customWidth="1"/>
    <col min="4986" max="4987" width="7.5703125" style="277" customWidth="1"/>
    <col min="4988" max="4988" width="6.85546875" style="277" customWidth="1"/>
    <col min="4989" max="4989" width="15.42578125" style="277" customWidth="1"/>
    <col min="4990" max="4990" width="18.7109375" style="277" customWidth="1"/>
    <col min="4991" max="4991" width="16.5703125" style="277" customWidth="1"/>
    <col min="4992" max="4992" width="15.42578125" style="277" customWidth="1"/>
    <col min="4993" max="4993" width="14.85546875" style="277" customWidth="1"/>
    <col min="4994" max="4994" width="2.140625" style="277" customWidth="1"/>
    <col min="4995" max="5195" width="11.42578125" style="277"/>
    <col min="5196" max="5196" width="8.140625" style="277" customWidth="1"/>
    <col min="5197" max="5197" width="15.7109375" style="277" customWidth="1"/>
    <col min="5198" max="5198" width="18.85546875" style="277" customWidth="1"/>
    <col min="5199" max="5199" width="16" style="277" customWidth="1"/>
    <col min="5200" max="5200" width="14.7109375" style="277" customWidth="1"/>
    <col min="5201" max="5201" width="16.7109375" style="277" customWidth="1"/>
    <col min="5202" max="5202" width="14.7109375" style="277" customWidth="1"/>
    <col min="5203" max="5203" width="11.42578125" style="277"/>
    <col min="5204" max="5204" width="11.42578125" style="277" customWidth="1"/>
    <col min="5205" max="5205" width="7.42578125" style="277" customWidth="1"/>
    <col min="5206" max="5206" width="7.28515625" style="277" customWidth="1"/>
    <col min="5207" max="5207" width="12.7109375" style="277" customWidth="1"/>
    <col min="5208" max="5209" width="10.7109375" style="277" customWidth="1"/>
    <col min="5210" max="5210" width="13.7109375" style="277" customWidth="1"/>
    <col min="5211" max="5211" width="12.28515625" style="277" customWidth="1"/>
    <col min="5212" max="5212" width="13.5703125" style="277" customWidth="1"/>
    <col min="5213" max="5228" width="10.7109375" style="277" customWidth="1"/>
    <col min="5229" max="5232" width="5.5703125" style="277" bestFit="1" customWidth="1"/>
    <col min="5233" max="5236" width="7.85546875" style="277" bestFit="1" customWidth="1"/>
    <col min="5237" max="5237" width="7.85546875" style="277" customWidth="1"/>
    <col min="5238" max="5238" width="11" style="277" customWidth="1"/>
    <col min="5239" max="5239" width="10.85546875" style="277" customWidth="1"/>
    <col min="5240" max="5241" width="2" style="277" bestFit="1" customWidth="1"/>
    <col min="5242" max="5243" width="7.5703125" style="277" customWidth="1"/>
    <col min="5244" max="5244" width="6.85546875" style="277" customWidth="1"/>
    <col min="5245" max="5245" width="15.42578125" style="277" customWidth="1"/>
    <col min="5246" max="5246" width="18.7109375" style="277" customWidth="1"/>
    <col min="5247" max="5247" width="16.5703125" style="277" customWidth="1"/>
    <col min="5248" max="5248" width="15.42578125" style="277" customWidth="1"/>
    <col min="5249" max="5249" width="14.85546875" style="277" customWidth="1"/>
    <col min="5250" max="5250" width="2.140625" style="277" customWidth="1"/>
    <col min="5251" max="5451" width="11.42578125" style="277"/>
    <col min="5452" max="5452" width="8.140625" style="277" customWidth="1"/>
    <col min="5453" max="5453" width="15.7109375" style="277" customWidth="1"/>
    <col min="5454" max="5454" width="18.85546875" style="277" customWidth="1"/>
    <col min="5455" max="5455" width="16" style="277" customWidth="1"/>
    <col min="5456" max="5456" width="14.7109375" style="277" customWidth="1"/>
    <col min="5457" max="5457" width="16.7109375" style="277" customWidth="1"/>
    <col min="5458" max="5458" width="14.7109375" style="277" customWidth="1"/>
    <col min="5459" max="5459" width="11.42578125" style="277"/>
    <col min="5460" max="5460" width="11.42578125" style="277" customWidth="1"/>
    <col min="5461" max="5461" width="7.42578125" style="277" customWidth="1"/>
    <col min="5462" max="5462" width="7.28515625" style="277" customWidth="1"/>
    <col min="5463" max="5463" width="12.7109375" style="277" customWidth="1"/>
    <col min="5464" max="5465" width="10.7109375" style="277" customWidth="1"/>
    <col min="5466" max="5466" width="13.7109375" style="277" customWidth="1"/>
    <col min="5467" max="5467" width="12.28515625" style="277" customWidth="1"/>
    <col min="5468" max="5468" width="13.5703125" style="277" customWidth="1"/>
    <col min="5469" max="5484" width="10.7109375" style="277" customWidth="1"/>
    <col min="5485" max="5488" width="5.5703125" style="277" bestFit="1" customWidth="1"/>
    <col min="5489" max="5492" width="7.85546875" style="277" bestFit="1" customWidth="1"/>
    <col min="5493" max="5493" width="7.85546875" style="277" customWidth="1"/>
    <col min="5494" max="5494" width="11" style="277" customWidth="1"/>
    <col min="5495" max="5495" width="10.85546875" style="277" customWidth="1"/>
    <col min="5496" max="5497" width="2" style="277" bestFit="1" customWidth="1"/>
    <col min="5498" max="5499" width="7.5703125" style="277" customWidth="1"/>
    <col min="5500" max="5500" width="6.85546875" style="277" customWidth="1"/>
    <col min="5501" max="5501" width="15.42578125" style="277" customWidth="1"/>
    <col min="5502" max="5502" width="18.7109375" style="277" customWidth="1"/>
    <col min="5503" max="5503" width="16.5703125" style="277" customWidth="1"/>
    <col min="5504" max="5504" width="15.42578125" style="277" customWidth="1"/>
    <col min="5505" max="5505" width="14.85546875" style="277" customWidth="1"/>
    <col min="5506" max="5506" width="2.140625" style="277" customWidth="1"/>
    <col min="5507" max="5707" width="11.42578125" style="277"/>
    <col min="5708" max="5708" width="8.140625" style="277" customWidth="1"/>
    <col min="5709" max="5709" width="15.7109375" style="277" customWidth="1"/>
    <col min="5710" max="5710" width="18.85546875" style="277" customWidth="1"/>
    <col min="5711" max="5711" width="16" style="277" customWidth="1"/>
    <col min="5712" max="5712" width="14.7109375" style="277" customWidth="1"/>
    <col min="5713" max="5713" width="16.7109375" style="277" customWidth="1"/>
    <col min="5714" max="5714" width="14.7109375" style="277" customWidth="1"/>
    <col min="5715" max="5715" width="11.42578125" style="277"/>
    <col min="5716" max="5716" width="11.42578125" style="277" customWidth="1"/>
    <col min="5717" max="5717" width="7.42578125" style="277" customWidth="1"/>
    <col min="5718" max="5718" width="7.28515625" style="277" customWidth="1"/>
    <col min="5719" max="5719" width="12.7109375" style="277" customWidth="1"/>
    <col min="5720" max="5721" width="10.7109375" style="277" customWidth="1"/>
    <col min="5722" max="5722" width="13.7109375" style="277" customWidth="1"/>
    <col min="5723" max="5723" width="12.28515625" style="277" customWidth="1"/>
    <col min="5724" max="5724" width="13.5703125" style="277" customWidth="1"/>
    <col min="5725" max="5740" width="10.7109375" style="277" customWidth="1"/>
    <col min="5741" max="5744" width="5.5703125" style="277" bestFit="1" customWidth="1"/>
    <col min="5745" max="5748" width="7.85546875" style="277" bestFit="1" customWidth="1"/>
    <col min="5749" max="5749" width="7.85546875" style="277" customWidth="1"/>
    <col min="5750" max="5750" width="11" style="277" customWidth="1"/>
    <col min="5751" max="5751" width="10.85546875" style="277" customWidth="1"/>
    <col min="5752" max="5753" width="2" style="277" bestFit="1" customWidth="1"/>
    <col min="5754" max="5755" width="7.5703125" style="277" customWidth="1"/>
    <col min="5756" max="5756" width="6.85546875" style="277" customWidth="1"/>
    <col min="5757" max="5757" width="15.42578125" style="277" customWidth="1"/>
    <col min="5758" max="5758" width="18.7109375" style="277" customWidth="1"/>
    <col min="5759" max="5759" width="16.5703125" style="277" customWidth="1"/>
    <col min="5760" max="5760" width="15.42578125" style="277" customWidth="1"/>
    <col min="5761" max="5761" width="14.85546875" style="277" customWidth="1"/>
    <col min="5762" max="5762" width="2.140625" style="277" customWidth="1"/>
    <col min="5763" max="5963" width="11.42578125" style="277"/>
    <col min="5964" max="5964" width="8.140625" style="277" customWidth="1"/>
    <col min="5965" max="5965" width="15.7109375" style="277" customWidth="1"/>
    <col min="5966" max="5966" width="18.85546875" style="277" customWidth="1"/>
    <col min="5967" max="5967" width="16" style="277" customWidth="1"/>
    <col min="5968" max="5968" width="14.7109375" style="277" customWidth="1"/>
    <col min="5969" max="5969" width="16.7109375" style="277" customWidth="1"/>
    <col min="5970" max="5970" width="14.7109375" style="277" customWidth="1"/>
    <col min="5971" max="5971" width="11.42578125" style="277"/>
    <col min="5972" max="5972" width="11.42578125" style="277" customWidth="1"/>
    <col min="5973" max="5973" width="7.42578125" style="277" customWidth="1"/>
    <col min="5974" max="5974" width="7.28515625" style="277" customWidth="1"/>
    <col min="5975" max="5975" width="12.7109375" style="277" customWidth="1"/>
    <col min="5976" max="5977" width="10.7109375" style="277" customWidth="1"/>
    <col min="5978" max="5978" width="13.7109375" style="277" customWidth="1"/>
    <col min="5979" max="5979" width="12.28515625" style="277" customWidth="1"/>
    <col min="5980" max="5980" width="13.5703125" style="277" customWidth="1"/>
    <col min="5981" max="5996" width="10.7109375" style="277" customWidth="1"/>
    <col min="5997" max="6000" width="5.5703125" style="277" bestFit="1" customWidth="1"/>
    <col min="6001" max="6004" width="7.85546875" style="277" bestFit="1" customWidth="1"/>
    <col min="6005" max="6005" width="7.85546875" style="277" customWidth="1"/>
    <col min="6006" max="6006" width="11" style="277" customWidth="1"/>
    <col min="6007" max="6007" width="10.85546875" style="277" customWidth="1"/>
    <col min="6008" max="6009" width="2" style="277" bestFit="1" customWidth="1"/>
    <col min="6010" max="6011" width="7.5703125" style="277" customWidth="1"/>
    <col min="6012" max="6012" width="6.85546875" style="277" customWidth="1"/>
    <col min="6013" max="6013" width="15.42578125" style="277" customWidth="1"/>
    <col min="6014" max="6014" width="18.7109375" style="277" customWidth="1"/>
    <col min="6015" max="6015" width="16.5703125" style="277" customWidth="1"/>
    <col min="6016" max="6016" width="15.42578125" style="277" customWidth="1"/>
    <col min="6017" max="6017" width="14.85546875" style="277" customWidth="1"/>
    <col min="6018" max="6018" width="2.140625" style="277" customWidth="1"/>
    <col min="6019" max="6219" width="11.42578125" style="277"/>
    <col min="6220" max="6220" width="8.140625" style="277" customWidth="1"/>
    <col min="6221" max="6221" width="15.7109375" style="277" customWidth="1"/>
    <col min="6222" max="6222" width="18.85546875" style="277" customWidth="1"/>
    <col min="6223" max="6223" width="16" style="277" customWidth="1"/>
    <col min="6224" max="6224" width="14.7109375" style="277" customWidth="1"/>
    <col min="6225" max="6225" width="16.7109375" style="277" customWidth="1"/>
    <col min="6226" max="6226" width="14.7109375" style="277" customWidth="1"/>
    <col min="6227" max="6227" width="11.42578125" style="277"/>
    <col min="6228" max="6228" width="11.42578125" style="277" customWidth="1"/>
    <col min="6229" max="6229" width="7.42578125" style="277" customWidth="1"/>
    <col min="6230" max="6230" width="7.28515625" style="277" customWidth="1"/>
    <col min="6231" max="6231" width="12.7109375" style="277" customWidth="1"/>
    <col min="6232" max="6233" width="10.7109375" style="277" customWidth="1"/>
    <col min="6234" max="6234" width="13.7109375" style="277" customWidth="1"/>
    <col min="6235" max="6235" width="12.28515625" style="277" customWidth="1"/>
    <col min="6236" max="6236" width="13.5703125" style="277" customWidth="1"/>
    <col min="6237" max="6252" width="10.7109375" style="277" customWidth="1"/>
    <col min="6253" max="6256" width="5.5703125" style="277" bestFit="1" customWidth="1"/>
    <col min="6257" max="6260" width="7.85546875" style="277" bestFit="1" customWidth="1"/>
    <col min="6261" max="6261" width="7.85546875" style="277" customWidth="1"/>
    <col min="6262" max="6262" width="11" style="277" customWidth="1"/>
    <col min="6263" max="6263" width="10.85546875" style="277" customWidth="1"/>
    <col min="6264" max="6265" width="2" style="277" bestFit="1" customWidth="1"/>
    <col min="6266" max="6267" width="7.5703125" style="277" customWidth="1"/>
    <col min="6268" max="6268" width="6.85546875" style="277" customWidth="1"/>
    <col min="6269" max="6269" width="15.42578125" style="277" customWidth="1"/>
    <col min="6270" max="6270" width="18.7109375" style="277" customWidth="1"/>
    <col min="6271" max="6271" width="16.5703125" style="277" customWidth="1"/>
    <col min="6272" max="6272" width="15.42578125" style="277" customWidth="1"/>
    <col min="6273" max="6273" width="14.85546875" style="277" customWidth="1"/>
    <col min="6274" max="6274" width="2.140625" style="277" customWidth="1"/>
    <col min="6275" max="6475" width="11.42578125" style="277"/>
    <col min="6476" max="6476" width="8.140625" style="277" customWidth="1"/>
    <col min="6477" max="6477" width="15.7109375" style="277" customWidth="1"/>
    <col min="6478" max="6478" width="18.85546875" style="277" customWidth="1"/>
    <col min="6479" max="6479" width="16" style="277" customWidth="1"/>
    <col min="6480" max="6480" width="14.7109375" style="277" customWidth="1"/>
    <col min="6481" max="6481" width="16.7109375" style="277" customWidth="1"/>
    <col min="6482" max="6482" width="14.7109375" style="277" customWidth="1"/>
    <col min="6483" max="6483" width="11.42578125" style="277"/>
    <col min="6484" max="6484" width="11.42578125" style="277" customWidth="1"/>
    <col min="6485" max="6485" width="7.42578125" style="277" customWidth="1"/>
    <col min="6486" max="6486" width="7.28515625" style="277" customWidth="1"/>
    <col min="6487" max="6487" width="12.7109375" style="277" customWidth="1"/>
    <col min="6488" max="6489" width="10.7109375" style="277" customWidth="1"/>
    <col min="6490" max="6490" width="13.7109375" style="277" customWidth="1"/>
    <col min="6491" max="6491" width="12.28515625" style="277" customWidth="1"/>
    <col min="6492" max="6492" width="13.5703125" style="277" customWidth="1"/>
    <col min="6493" max="6508" width="10.7109375" style="277" customWidth="1"/>
    <col min="6509" max="6512" width="5.5703125" style="277" bestFit="1" customWidth="1"/>
    <col min="6513" max="6516" width="7.85546875" style="277" bestFit="1" customWidth="1"/>
    <col min="6517" max="6517" width="7.85546875" style="277" customWidth="1"/>
    <col min="6518" max="6518" width="11" style="277" customWidth="1"/>
    <col min="6519" max="6519" width="10.85546875" style="277" customWidth="1"/>
    <col min="6520" max="6521" width="2" style="277" bestFit="1" customWidth="1"/>
    <col min="6522" max="6523" width="7.5703125" style="277" customWidth="1"/>
    <col min="6524" max="6524" width="6.85546875" style="277" customWidth="1"/>
    <col min="6525" max="6525" width="15.42578125" style="277" customWidth="1"/>
    <col min="6526" max="6526" width="18.7109375" style="277" customWidth="1"/>
    <col min="6527" max="6527" width="16.5703125" style="277" customWidth="1"/>
    <col min="6528" max="6528" width="15.42578125" style="277" customWidth="1"/>
    <col min="6529" max="6529" width="14.85546875" style="277" customWidth="1"/>
    <col min="6530" max="6530" width="2.140625" style="277" customWidth="1"/>
    <col min="6531" max="6731" width="11.42578125" style="277"/>
    <col min="6732" max="6732" width="8.140625" style="277" customWidth="1"/>
    <col min="6733" max="6733" width="15.7109375" style="277" customWidth="1"/>
    <col min="6734" max="6734" width="18.85546875" style="277" customWidth="1"/>
    <col min="6735" max="6735" width="16" style="277" customWidth="1"/>
    <col min="6736" max="6736" width="14.7109375" style="277" customWidth="1"/>
    <col min="6737" max="6737" width="16.7109375" style="277" customWidth="1"/>
    <col min="6738" max="6738" width="14.7109375" style="277" customWidth="1"/>
    <col min="6739" max="6739" width="11.42578125" style="277"/>
    <col min="6740" max="6740" width="11.42578125" style="277" customWidth="1"/>
    <col min="6741" max="6741" width="7.42578125" style="277" customWidth="1"/>
    <col min="6742" max="6742" width="7.28515625" style="277" customWidth="1"/>
    <col min="6743" max="6743" width="12.7109375" style="277" customWidth="1"/>
    <col min="6744" max="6745" width="10.7109375" style="277" customWidth="1"/>
    <col min="6746" max="6746" width="13.7109375" style="277" customWidth="1"/>
    <col min="6747" max="6747" width="12.28515625" style="277" customWidth="1"/>
    <col min="6748" max="6748" width="13.5703125" style="277" customWidth="1"/>
    <col min="6749" max="6764" width="10.7109375" style="277" customWidth="1"/>
    <col min="6765" max="6768" width="5.5703125" style="277" bestFit="1" customWidth="1"/>
    <col min="6769" max="6772" width="7.85546875" style="277" bestFit="1" customWidth="1"/>
    <col min="6773" max="6773" width="7.85546875" style="277" customWidth="1"/>
    <col min="6774" max="6774" width="11" style="277" customWidth="1"/>
    <col min="6775" max="6775" width="10.85546875" style="277" customWidth="1"/>
    <col min="6776" max="6777" width="2" style="277" bestFit="1" customWidth="1"/>
    <col min="6778" max="6779" width="7.5703125" style="277" customWidth="1"/>
    <col min="6780" max="6780" width="6.85546875" style="277" customWidth="1"/>
    <col min="6781" max="6781" width="15.42578125" style="277" customWidth="1"/>
    <col min="6782" max="6782" width="18.7109375" style="277" customWidth="1"/>
    <col min="6783" max="6783" width="16.5703125" style="277" customWidth="1"/>
    <col min="6784" max="6784" width="15.42578125" style="277" customWidth="1"/>
    <col min="6785" max="6785" width="14.85546875" style="277" customWidth="1"/>
    <col min="6786" max="6786" width="2.140625" style="277" customWidth="1"/>
    <col min="6787" max="6987" width="11.42578125" style="277"/>
    <col min="6988" max="6988" width="8.140625" style="277" customWidth="1"/>
    <col min="6989" max="6989" width="15.7109375" style="277" customWidth="1"/>
    <col min="6990" max="6990" width="18.85546875" style="277" customWidth="1"/>
    <col min="6991" max="6991" width="16" style="277" customWidth="1"/>
    <col min="6992" max="6992" width="14.7109375" style="277" customWidth="1"/>
    <col min="6993" max="6993" width="16.7109375" style="277" customWidth="1"/>
    <col min="6994" max="6994" width="14.7109375" style="277" customWidth="1"/>
    <col min="6995" max="6995" width="11.42578125" style="277"/>
    <col min="6996" max="6996" width="11.42578125" style="277" customWidth="1"/>
    <col min="6997" max="6997" width="7.42578125" style="277" customWidth="1"/>
    <col min="6998" max="6998" width="7.28515625" style="277" customWidth="1"/>
    <col min="6999" max="6999" width="12.7109375" style="277" customWidth="1"/>
    <col min="7000" max="7001" width="10.7109375" style="277" customWidth="1"/>
    <col min="7002" max="7002" width="13.7109375" style="277" customWidth="1"/>
    <col min="7003" max="7003" width="12.28515625" style="277" customWidth="1"/>
    <col min="7004" max="7004" width="13.5703125" style="277" customWidth="1"/>
    <col min="7005" max="7020" width="10.7109375" style="277" customWidth="1"/>
    <col min="7021" max="7024" width="5.5703125" style="277" bestFit="1" customWidth="1"/>
    <col min="7025" max="7028" width="7.85546875" style="277" bestFit="1" customWidth="1"/>
    <col min="7029" max="7029" width="7.85546875" style="277" customWidth="1"/>
    <col min="7030" max="7030" width="11" style="277" customWidth="1"/>
    <col min="7031" max="7031" width="10.85546875" style="277" customWidth="1"/>
    <col min="7032" max="7033" width="2" style="277" bestFit="1" customWidth="1"/>
    <col min="7034" max="7035" width="7.5703125" style="277" customWidth="1"/>
    <col min="7036" max="7036" width="6.85546875" style="277" customWidth="1"/>
    <col min="7037" max="7037" width="15.42578125" style="277" customWidth="1"/>
    <col min="7038" max="7038" width="18.7109375" style="277" customWidth="1"/>
    <col min="7039" max="7039" width="16.5703125" style="277" customWidth="1"/>
    <col min="7040" max="7040" width="15.42578125" style="277" customWidth="1"/>
    <col min="7041" max="7041" width="14.85546875" style="277" customWidth="1"/>
    <col min="7042" max="7042" width="2.140625" style="277" customWidth="1"/>
    <col min="7043" max="7243" width="11.42578125" style="277"/>
    <col min="7244" max="7244" width="8.140625" style="277" customWidth="1"/>
    <col min="7245" max="7245" width="15.7109375" style="277" customWidth="1"/>
    <col min="7246" max="7246" width="18.85546875" style="277" customWidth="1"/>
    <col min="7247" max="7247" width="16" style="277" customWidth="1"/>
    <col min="7248" max="7248" width="14.7109375" style="277" customWidth="1"/>
    <col min="7249" max="7249" width="16.7109375" style="277" customWidth="1"/>
    <col min="7250" max="7250" width="14.7109375" style="277" customWidth="1"/>
    <col min="7251" max="7251" width="11.42578125" style="277"/>
    <col min="7252" max="7252" width="11.42578125" style="277" customWidth="1"/>
    <col min="7253" max="7253" width="7.42578125" style="277" customWidth="1"/>
    <col min="7254" max="7254" width="7.28515625" style="277" customWidth="1"/>
    <col min="7255" max="7255" width="12.7109375" style="277" customWidth="1"/>
    <col min="7256" max="7257" width="10.7109375" style="277" customWidth="1"/>
    <col min="7258" max="7258" width="13.7109375" style="277" customWidth="1"/>
    <col min="7259" max="7259" width="12.28515625" style="277" customWidth="1"/>
    <col min="7260" max="7260" width="13.5703125" style="277" customWidth="1"/>
    <col min="7261" max="7276" width="10.7109375" style="277" customWidth="1"/>
    <col min="7277" max="7280" width="5.5703125" style="277" bestFit="1" customWidth="1"/>
    <col min="7281" max="7284" width="7.85546875" style="277" bestFit="1" customWidth="1"/>
    <col min="7285" max="7285" width="7.85546875" style="277" customWidth="1"/>
    <col min="7286" max="7286" width="11" style="277" customWidth="1"/>
    <col min="7287" max="7287" width="10.85546875" style="277" customWidth="1"/>
    <col min="7288" max="7289" width="2" style="277" bestFit="1" customWidth="1"/>
    <col min="7290" max="7291" width="7.5703125" style="277" customWidth="1"/>
    <col min="7292" max="7292" width="6.85546875" style="277" customWidth="1"/>
    <col min="7293" max="7293" width="15.42578125" style="277" customWidth="1"/>
    <col min="7294" max="7294" width="18.7109375" style="277" customWidth="1"/>
    <col min="7295" max="7295" width="16.5703125" style="277" customWidth="1"/>
    <col min="7296" max="7296" width="15.42578125" style="277" customWidth="1"/>
    <col min="7297" max="7297" width="14.85546875" style="277" customWidth="1"/>
    <col min="7298" max="7298" width="2.140625" style="277" customWidth="1"/>
    <col min="7299" max="7499" width="11.42578125" style="277"/>
    <col min="7500" max="7500" width="8.140625" style="277" customWidth="1"/>
    <col min="7501" max="7501" width="15.7109375" style="277" customWidth="1"/>
    <col min="7502" max="7502" width="18.85546875" style="277" customWidth="1"/>
    <col min="7503" max="7503" width="16" style="277" customWidth="1"/>
    <col min="7504" max="7504" width="14.7109375" style="277" customWidth="1"/>
    <col min="7505" max="7505" width="16.7109375" style="277" customWidth="1"/>
    <col min="7506" max="7506" width="14.7109375" style="277" customWidth="1"/>
    <col min="7507" max="7507" width="11.42578125" style="277"/>
    <col min="7508" max="7508" width="11.42578125" style="277" customWidth="1"/>
    <col min="7509" max="7509" width="7.42578125" style="277" customWidth="1"/>
    <col min="7510" max="7510" width="7.28515625" style="277" customWidth="1"/>
    <col min="7511" max="7511" width="12.7109375" style="277" customWidth="1"/>
    <col min="7512" max="7513" width="10.7109375" style="277" customWidth="1"/>
    <col min="7514" max="7514" width="13.7109375" style="277" customWidth="1"/>
    <col min="7515" max="7515" width="12.28515625" style="277" customWidth="1"/>
    <col min="7516" max="7516" width="13.5703125" style="277" customWidth="1"/>
    <col min="7517" max="7532" width="10.7109375" style="277" customWidth="1"/>
    <col min="7533" max="7536" width="5.5703125" style="277" bestFit="1" customWidth="1"/>
    <col min="7537" max="7540" width="7.85546875" style="277" bestFit="1" customWidth="1"/>
    <col min="7541" max="7541" width="7.85546875" style="277" customWidth="1"/>
    <col min="7542" max="7542" width="11" style="277" customWidth="1"/>
    <col min="7543" max="7543" width="10.85546875" style="277" customWidth="1"/>
    <col min="7544" max="7545" width="2" style="277" bestFit="1" customWidth="1"/>
    <col min="7546" max="7547" width="7.5703125" style="277" customWidth="1"/>
    <col min="7548" max="7548" width="6.85546875" style="277" customWidth="1"/>
    <col min="7549" max="7549" width="15.42578125" style="277" customWidth="1"/>
    <col min="7550" max="7550" width="18.7109375" style="277" customWidth="1"/>
    <col min="7551" max="7551" width="16.5703125" style="277" customWidth="1"/>
    <col min="7552" max="7552" width="15.42578125" style="277" customWidth="1"/>
    <col min="7553" max="7553" width="14.85546875" style="277" customWidth="1"/>
    <col min="7554" max="7554" width="2.140625" style="277" customWidth="1"/>
    <col min="7555" max="7755" width="11.42578125" style="277"/>
    <col min="7756" max="7756" width="8.140625" style="277" customWidth="1"/>
    <col min="7757" max="7757" width="15.7109375" style="277" customWidth="1"/>
    <col min="7758" max="7758" width="18.85546875" style="277" customWidth="1"/>
    <col min="7759" max="7759" width="16" style="277" customWidth="1"/>
    <col min="7760" max="7760" width="14.7109375" style="277" customWidth="1"/>
    <col min="7761" max="7761" width="16.7109375" style="277" customWidth="1"/>
    <col min="7762" max="7762" width="14.7109375" style="277" customWidth="1"/>
    <col min="7763" max="7763" width="11.42578125" style="277"/>
    <col min="7764" max="7764" width="11.42578125" style="277" customWidth="1"/>
    <col min="7765" max="7765" width="7.42578125" style="277" customWidth="1"/>
    <col min="7766" max="7766" width="7.28515625" style="277" customWidth="1"/>
    <col min="7767" max="7767" width="12.7109375" style="277" customWidth="1"/>
    <col min="7768" max="7769" width="10.7109375" style="277" customWidth="1"/>
    <col min="7770" max="7770" width="13.7109375" style="277" customWidth="1"/>
    <col min="7771" max="7771" width="12.28515625" style="277" customWidth="1"/>
    <col min="7772" max="7772" width="13.5703125" style="277" customWidth="1"/>
    <col min="7773" max="7788" width="10.7109375" style="277" customWidth="1"/>
    <col min="7789" max="7792" width="5.5703125" style="277" bestFit="1" customWidth="1"/>
    <col min="7793" max="7796" width="7.85546875" style="277" bestFit="1" customWidth="1"/>
    <col min="7797" max="7797" width="7.85546875" style="277" customWidth="1"/>
    <col min="7798" max="7798" width="11" style="277" customWidth="1"/>
    <col min="7799" max="7799" width="10.85546875" style="277" customWidth="1"/>
    <col min="7800" max="7801" width="2" style="277" bestFit="1" customWidth="1"/>
    <col min="7802" max="7803" width="7.5703125" style="277" customWidth="1"/>
    <col min="7804" max="7804" width="6.85546875" style="277" customWidth="1"/>
    <col min="7805" max="7805" width="15.42578125" style="277" customWidth="1"/>
    <col min="7806" max="7806" width="18.7109375" style="277" customWidth="1"/>
    <col min="7807" max="7807" width="16.5703125" style="277" customWidth="1"/>
    <col min="7808" max="7808" width="15.42578125" style="277" customWidth="1"/>
    <col min="7809" max="7809" width="14.85546875" style="277" customWidth="1"/>
    <col min="7810" max="7810" width="2.140625" style="277" customWidth="1"/>
    <col min="7811" max="8011" width="11.42578125" style="277"/>
    <col min="8012" max="8012" width="8.140625" style="277" customWidth="1"/>
    <col min="8013" max="8013" width="15.7109375" style="277" customWidth="1"/>
    <col min="8014" max="8014" width="18.85546875" style="277" customWidth="1"/>
    <col min="8015" max="8015" width="16" style="277" customWidth="1"/>
    <col min="8016" max="8016" width="14.7109375" style="277" customWidth="1"/>
    <col min="8017" max="8017" width="16.7109375" style="277" customWidth="1"/>
    <col min="8018" max="8018" width="14.7109375" style="277" customWidth="1"/>
    <col min="8019" max="8019" width="11.42578125" style="277"/>
    <col min="8020" max="8020" width="11.42578125" style="277" customWidth="1"/>
    <col min="8021" max="8021" width="7.42578125" style="277" customWidth="1"/>
    <col min="8022" max="8022" width="7.28515625" style="277" customWidth="1"/>
    <col min="8023" max="8023" width="12.7109375" style="277" customWidth="1"/>
    <col min="8024" max="8025" width="10.7109375" style="277" customWidth="1"/>
    <col min="8026" max="8026" width="13.7109375" style="277" customWidth="1"/>
    <col min="8027" max="8027" width="12.28515625" style="277" customWidth="1"/>
    <col min="8028" max="8028" width="13.5703125" style="277" customWidth="1"/>
    <col min="8029" max="8044" width="10.7109375" style="277" customWidth="1"/>
    <col min="8045" max="8048" width="5.5703125" style="277" bestFit="1" customWidth="1"/>
    <col min="8049" max="8052" width="7.85546875" style="277" bestFit="1" customWidth="1"/>
    <col min="8053" max="8053" width="7.85546875" style="277" customWidth="1"/>
    <col min="8054" max="8054" width="11" style="277" customWidth="1"/>
    <col min="8055" max="8055" width="10.85546875" style="277" customWidth="1"/>
    <col min="8056" max="8057" width="2" style="277" bestFit="1" customWidth="1"/>
    <col min="8058" max="8059" width="7.5703125" style="277" customWidth="1"/>
    <col min="8060" max="8060" width="6.85546875" style="277" customWidth="1"/>
    <col min="8061" max="8061" width="15.42578125" style="277" customWidth="1"/>
    <col min="8062" max="8062" width="18.7109375" style="277" customWidth="1"/>
    <col min="8063" max="8063" width="16.5703125" style="277" customWidth="1"/>
    <col min="8064" max="8064" width="15.42578125" style="277" customWidth="1"/>
    <col min="8065" max="8065" width="14.85546875" style="277" customWidth="1"/>
    <col min="8066" max="8066" width="2.140625" style="277" customWidth="1"/>
    <col min="8067" max="8267" width="11.42578125" style="277"/>
    <col min="8268" max="8268" width="8.140625" style="277" customWidth="1"/>
    <col min="8269" max="8269" width="15.7109375" style="277" customWidth="1"/>
    <col min="8270" max="8270" width="18.85546875" style="277" customWidth="1"/>
    <col min="8271" max="8271" width="16" style="277" customWidth="1"/>
    <col min="8272" max="8272" width="14.7109375" style="277" customWidth="1"/>
    <col min="8273" max="8273" width="16.7109375" style="277" customWidth="1"/>
    <col min="8274" max="8274" width="14.7109375" style="277" customWidth="1"/>
    <col min="8275" max="8275" width="11.42578125" style="277"/>
    <col min="8276" max="8276" width="11.42578125" style="277" customWidth="1"/>
    <col min="8277" max="8277" width="7.42578125" style="277" customWidth="1"/>
    <col min="8278" max="8278" width="7.28515625" style="277" customWidth="1"/>
    <col min="8279" max="8279" width="12.7109375" style="277" customWidth="1"/>
    <col min="8280" max="8281" width="10.7109375" style="277" customWidth="1"/>
    <col min="8282" max="8282" width="13.7109375" style="277" customWidth="1"/>
    <col min="8283" max="8283" width="12.28515625" style="277" customWidth="1"/>
    <col min="8284" max="8284" width="13.5703125" style="277" customWidth="1"/>
    <col min="8285" max="8300" width="10.7109375" style="277" customWidth="1"/>
    <col min="8301" max="8304" width="5.5703125" style="277" bestFit="1" customWidth="1"/>
    <col min="8305" max="8308" width="7.85546875" style="277" bestFit="1" customWidth="1"/>
    <col min="8309" max="8309" width="7.85546875" style="277" customWidth="1"/>
    <col min="8310" max="8310" width="11" style="277" customWidth="1"/>
    <col min="8311" max="8311" width="10.85546875" style="277" customWidth="1"/>
    <col min="8312" max="8313" width="2" style="277" bestFit="1" customWidth="1"/>
    <col min="8314" max="8315" width="7.5703125" style="277" customWidth="1"/>
    <col min="8316" max="8316" width="6.85546875" style="277" customWidth="1"/>
    <col min="8317" max="8317" width="15.42578125" style="277" customWidth="1"/>
    <col min="8318" max="8318" width="18.7109375" style="277" customWidth="1"/>
    <col min="8319" max="8319" width="16.5703125" style="277" customWidth="1"/>
    <col min="8320" max="8320" width="15.42578125" style="277" customWidth="1"/>
    <col min="8321" max="8321" width="14.85546875" style="277" customWidth="1"/>
    <col min="8322" max="8322" width="2.140625" style="277" customWidth="1"/>
    <col min="8323" max="8523" width="11.42578125" style="277"/>
    <col min="8524" max="8524" width="8.140625" style="277" customWidth="1"/>
    <col min="8525" max="8525" width="15.7109375" style="277" customWidth="1"/>
    <col min="8526" max="8526" width="18.85546875" style="277" customWidth="1"/>
    <col min="8527" max="8527" width="16" style="277" customWidth="1"/>
    <col min="8528" max="8528" width="14.7109375" style="277" customWidth="1"/>
    <col min="8529" max="8529" width="16.7109375" style="277" customWidth="1"/>
    <col min="8530" max="8530" width="14.7109375" style="277" customWidth="1"/>
    <col min="8531" max="8531" width="11.42578125" style="277"/>
    <col min="8532" max="8532" width="11.42578125" style="277" customWidth="1"/>
    <col min="8533" max="8533" width="7.42578125" style="277" customWidth="1"/>
    <col min="8534" max="8534" width="7.28515625" style="277" customWidth="1"/>
    <col min="8535" max="8535" width="12.7109375" style="277" customWidth="1"/>
    <col min="8536" max="8537" width="10.7109375" style="277" customWidth="1"/>
    <col min="8538" max="8538" width="13.7109375" style="277" customWidth="1"/>
    <col min="8539" max="8539" width="12.28515625" style="277" customWidth="1"/>
    <col min="8540" max="8540" width="13.5703125" style="277" customWidth="1"/>
    <col min="8541" max="8556" width="10.7109375" style="277" customWidth="1"/>
    <col min="8557" max="8560" width="5.5703125" style="277" bestFit="1" customWidth="1"/>
    <col min="8561" max="8564" width="7.85546875" style="277" bestFit="1" customWidth="1"/>
    <col min="8565" max="8565" width="7.85546875" style="277" customWidth="1"/>
    <col min="8566" max="8566" width="11" style="277" customWidth="1"/>
    <col min="8567" max="8567" width="10.85546875" style="277" customWidth="1"/>
    <col min="8568" max="8569" width="2" style="277" bestFit="1" customWidth="1"/>
    <col min="8570" max="8571" width="7.5703125" style="277" customWidth="1"/>
    <col min="8572" max="8572" width="6.85546875" style="277" customWidth="1"/>
    <col min="8573" max="8573" width="15.42578125" style="277" customWidth="1"/>
    <col min="8574" max="8574" width="18.7109375" style="277" customWidth="1"/>
    <col min="8575" max="8575" width="16.5703125" style="277" customWidth="1"/>
    <col min="8576" max="8576" width="15.42578125" style="277" customWidth="1"/>
    <col min="8577" max="8577" width="14.85546875" style="277" customWidth="1"/>
    <col min="8578" max="8578" width="2.140625" style="277" customWidth="1"/>
    <col min="8579" max="8779" width="11.42578125" style="277"/>
    <col min="8780" max="8780" width="8.140625" style="277" customWidth="1"/>
    <col min="8781" max="8781" width="15.7109375" style="277" customWidth="1"/>
    <col min="8782" max="8782" width="18.85546875" style="277" customWidth="1"/>
    <col min="8783" max="8783" width="16" style="277" customWidth="1"/>
    <col min="8784" max="8784" width="14.7109375" style="277" customWidth="1"/>
    <col min="8785" max="8785" width="16.7109375" style="277" customWidth="1"/>
    <col min="8786" max="8786" width="14.7109375" style="277" customWidth="1"/>
    <col min="8787" max="8787" width="11.42578125" style="277"/>
    <col min="8788" max="8788" width="11.42578125" style="277" customWidth="1"/>
    <col min="8789" max="8789" width="7.42578125" style="277" customWidth="1"/>
    <col min="8790" max="8790" width="7.28515625" style="277" customWidth="1"/>
    <col min="8791" max="8791" width="12.7109375" style="277" customWidth="1"/>
    <col min="8792" max="8793" width="10.7109375" style="277" customWidth="1"/>
    <col min="8794" max="8794" width="13.7109375" style="277" customWidth="1"/>
    <col min="8795" max="8795" width="12.28515625" style="277" customWidth="1"/>
    <col min="8796" max="8796" width="13.5703125" style="277" customWidth="1"/>
    <col min="8797" max="8812" width="10.7109375" style="277" customWidth="1"/>
    <col min="8813" max="8816" width="5.5703125" style="277" bestFit="1" customWidth="1"/>
    <col min="8817" max="8820" width="7.85546875" style="277" bestFit="1" customWidth="1"/>
    <col min="8821" max="8821" width="7.85546875" style="277" customWidth="1"/>
    <col min="8822" max="8822" width="11" style="277" customWidth="1"/>
    <col min="8823" max="8823" width="10.85546875" style="277" customWidth="1"/>
    <col min="8824" max="8825" width="2" style="277" bestFit="1" customWidth="1"/>
    <col min="8826" max="8827" width="7.5703125" style="277" customWidth="1"/>
    <col min="8828" max="8828" width="6.85546875" style="277" customWidth="1"/>
    <col min="8829" max="8829" width="15.42578125" style="277" customWidth="1"/>
    <col min="8830" max="8830" width="18.7109375" style="277" customWidth="1"/>
    <col min="8831" max="8831" width="16.5703125" style="277" customWidth="1"/>
    <col min="8832" max="8832" width="15.42578125" style="277" customWidth="1"/>
    <col min="8833" max="8833" width="14.85546875" style="277" customWidth="1"/>
    <col min="8834" max="8834" width="2.140625" style="277" customWidth="1"/>
    <col min="8835" max="9035" width="11.42578125" style="277"/>
    <col min="9036" max="9036" width="8.140625" style="277" customWidth="1"/>
    <col min="9037" max="9037" width="15.7109375" style="277" customWidth="1"/>
    <col min="9038" max="9038" width="18.85546875" style="277" customWidth="1"/>
    <col min="9039" max="9039" width="16" style="277" customWidth="1"/>
    <col min="9040" max="9040" width="14.7109375" style="277" customWidth="1"/>
    <col min="9041" max="9041" width="16.7109375" style="277" customWidth="1"/>
    <col min="9042" max="9042" width="14.7109375" style="277" customWidth="1"/>
    <col min="9043" max="9043" width="11.42578125" style="277"/>
    <col min="9044" max="9044" width="11.42578125" style="277" customWidth="1"/>
    <col min="9045" max="9045" width="7.42578125" style="277" customWidth="1"/>
    <col min="9046" max="9046" width="7.28515625" style="277" customWidth="1"/>
    <col min="9047" max="9047" width="12.7109375" style="277" customWidth="1"/>
    <col min="9048" max="9049" width="10.7109375" style="277" customWidth="1"/>
    <col min="9050" max="9050" width="13.7109375" style="277" customWidth="1"/>
    <col min="9051" max="9051" width="12.28515625" style="277" customWidth="1"/>
    <col min="9052" max="9052" width="13.5703125" style="277" customWidth="1"/>
    <col min="9053" max="9068" width="10.7109375" style="277" customWidth="1"/>
    <col min="9069" max="9072" width="5.5703125" style="277" bestFit="1" customWidth="1"/>
    <col min="9073" max="9076" width="7.85546875" style="277" bestFit="1" customWidth="1"/>
    <col min="9077" max="9077" width="7.85546875" style="277" customWidth="1"/>
    <col min="9078" max="9078" width="11" style="277" customWidth="1"/>
    <col min="9079" max="9079" width="10.85546875" style="277" customWidth="1"/>
    <col min="9080" max="9081" width="2" style="277" bestFit="1" customWidth="1"/>
    <col min="9082" max="9083" width="7.5703125" style="277" customWidth="1"/>
    <col min="9084" max="9084" width="6.85546875" style="277" customWidth="1"/>
    <col min="9085" max="9085" width="15.42578125" style="277" customWidth="1"/>
    <col min="9086" max="9086" width="18.7109375" style="277" customWidth="1"/>
    <col min="9087" max="9087" width="16.5703125" style="277" customWidth="1"/>
    <col min="9088" max="9088" width="15.42578125" style="277" customWidth="1"/>
    <col min="9089" max="9089" width="14.85546875" style="277" customWidth="1"/>
    <col min="9090" max="9090" width="2.140625" style="277" customWidth="1"/>
    <col min="9091" max="9291" width="11.42578125" style="277"/>
    <col min="9292" max="9292" width="8.140625" style="277" customWidth="1"/>
    <col min="9293" max="9293" width="15.7109375" style="277" customWidth="1"/>
    <col min="9294" max="9294" width="18.85546875" style="277" customWidth="1"/>
    <col min="9295" max="9295" width="16" style="277" customWidth="1"/>
    <col min="9296" max="9296" width="14.7109375" style="277" customWidth="1"/>
    <col min="9297" max="9297" width="16.7109375" style="277" customWidth="1"/>
    <col min="9298" max="9298" width="14.7109375" style="277" customWidth="1"/>
    <col min="9299" max="9299" width="11.42578125" style="277"/>
    <col min="9300" max="9300" width="11.42578125" style="277" customWidth="1"/>
    <col min="9301" max="9301" width="7.42578125" style="277" customWidth="1"/>
    <col min="9302" max="9302" width="7.28515625" style="277" customWidth="1"/>
    <col min="9303" max="9303" width="12.7109375" style="277" customWidth="1"/>
    <col min="9304" max="9305" width="10.7109375" style="277" customWidth="1"/>
    <col min="9306" max="9306" width="13.7109375" style="277" customWidth="1"/>
    <col min="9307" max="9307" width="12.28515625" style="277" customWidth="1"/>
    <col min="9308" max="9308" width="13.5703125" style="277" customWidth="1"/>
    <col min="9309" max="9324" width="10.7109375" style="277" customWidth="1"/>
    <col min="9325" max="9328" width="5.5703125" style="277" bestFit="1" customWidth="1"/>
    <col min="9329" max="9332" width="7.85546875" style="277" bestFit="1" customWidth="1"/>
    <col min="9333" max="9333" width="7.85546875" style="277" customWidth="1"/>
    <col min="9334" max="9334" width="11" style="277" customWidth="1"/>
    <col min="9335" max="9335" width="10.85546875" style="277" customWidth="1"/>
    <col min="9336" max="9337" width="2" style="277" bestFit="1" customWidth="1"/>
    <col min="9338" max="9339" width="7.5703125" style="277" customWidth="1"/>
    <col min="9340" max="9340" width="6.85546875" style="277" customWidth="1"/>
    <col min="9341" max="9341" width="15.42578125" style="277" customWidth="1"/>
    <col min="9342" max="9342" width="18.7109375" style="277" customWidth="1"/>
    <col min="9343" max="9343" width="16.5703125" style="277" customWidth="1"/>
    <col min="9344" max="9344" width="15.42578125" style="277" customWidth="1"/>
    <col min="9345" max="9345" width="14.85546875" style="277" customWidth="1"/>
    <col min="9346" max="9346" width="2.140625" style="277" customWidth="1"/>
    <col min="9347" max="9547" width="11.42578125" style="277"/>
    <col min="9548" max="9548" width="8.140625" style="277" customWidth="1"/>
    <col min="9549" max="9549" width="15.7109375" style="277" customWidth="1"/>
    <col min="9550" max="9550" width="18.85546875" style="277" customWidth="1"/>
    <col min="9551" max="9551" width="16" style="277" customWidth="1"/>
    <col min="9552" max="9552" width="14.7109375" style="277" customWidth="1"/>
    <col min="9553" max="9553" width="16.7109375" style="277" customWidth="1"/>
    <col min="9554" max="9554" width="14.7109375" style="277" customWidth="1"/>
    <col min="9555" max="9555" width="11.42578125" style="277"/>
    <col min="9556" max="9556" width="11.42578125" style="277" customWidth="1"/>
    <col min="9557" max="9557" width="7.42578125" style="277" customWidth="1"/>
    <col min="9558" max="9558" width="7.28515625" style="277" customWidth="1"/>
    <col min="9559" max="9559" width="12.7109375" style="277" customWidth="1"/>
    <col min="9560" max="9561" width="10.7109375" style="277" customWidth="1"/>
    <col min="9562" max="9562" width="13.7109375" style="277" customWidth="1"/>
    <col min="9563" max="9563" width="12.28515625" style="277" customWidth="1"/>
    <col min="9564" max="9564" width="13.5703125" style="277" customWidth="1"/>
    <col min="9565" max="9580" width="10.7109375" style="277" customWidth="1"/>
    <col min="9581" max="9584" width="5.5703125" style="277" bestFit="1" customWidth="1"/>
    <col min="9585" max="9588" width="7.85546875" style="277" bestFit="1" customWidth="1"/>
    <col min="9589" max="9589" width="7.85546875" style="277" customWidth="1"/>
    <col min="9590" max="9590" width="11" style="277" customWidth="1"/>
    <col min="9591" max="9591" width="10.85546875" style="277" customWidth="1"/>
    <col min="9592" max="9593" width="2" style="277" bestFit="1" customWidth="1"/>
    <col min="9594" max="9595" width="7.5703125" style="277" customWidth="1"/>
    <col min="9596" max="9596" width="6.85546875" style="277" customWidth="1"/>
    <col min="9597" max="9597" width="15.42578125" style="277" customWidth="1"/>
    <col min="9598" max="9598" width="18.7109375" style="277" customWidth="1"/>
    <col min="9599" max="9599" width="16.5703125" style="277" customWidth="1"/>
    <col min="9600" max="9600" width="15.42578125" style="277" customWidth="1"/>
    <col min="9601" max="9601" width="14.85546875" style="277" customWidth="1"/>
    <col min="9602" max="9602" width="2.140625" style="277" customWidth="1"/>
    <col min="9603" max="9803" width="11.42578125" style="277"/>
    <col min="9804" max="9804" width="8.140625" style="277" customWidth="1"/>
    <col min="9805" max="9805" width="15.7109375" style="277" customWidth="1"/>
    <col min="9806" max="9806" width="18.85546875" style="277" customWidth="1"/>
    <col min="9807" max="9807" width="16" style="277" customWidth="1"/>
    <col min="9808" max="9808" width="14.7109375" style="277" customWidth="1"/>
    <col min="9809" max="9809" width="16.7109375" style="277" customWidth="1"/>
    <col min="9810" max="9810" width="14.7109375" style="277" customWidth="1"/>
    <col min="9811" max="9811" width="11.42578125" style="277"/>
    <col min="9812" max="9812" width="11.42578125" style="277" customWidth="1"/>
    <col min="9813" max="9813" width="7.42578125" style="277" customWidth="1"/>
    <col min="9814" max="9814" width="7.28515625" style="277" customWidth="1"/>
    <col min="9815" max="9815" width="12.7109375" style="277" customWidth="1"/>
    <col min="9816" max="9817" width="10.7109375" style="277" customWidth="1"/>
    <col min="9818" max="9818" width="13.7109375" style="277" customWidth="1"/>
    <col min="9819" max="9819" width="12.28515625" style="277" customWidth="1"/>
    <col min="9820" max="9820" width="13.5703125" style="277" customWidth="1"/>
    <col min="9821" max="9836" width="10.7109375" style="277" customWidth="1"/>
    <col min="9837" max="9840" width="5.5703125" style="277" bestFit="1" customWidth="1"/>
    <col min="9841" max="9844" width="7.85546875" style="277" bestFit="1" customWidth="1"/>
    <col min="9845" max="9845" width="7.85546875" style="277" customWidth="1"/>
    <col min="9846" max="9846" width="11" style="277" customWidth="1"/>
    <col min="9847" max="9847" width="10.85546875" style="277" customWidth="1"/>
    <col min="9848" max="9849" width="2" style="277" bestFit="1" customWidth="1"/>
    <col min="9850" max="9851" width="7.5703125" style="277" customWidth="1"/>
    <col min="9852" max="9852" width="6.85546875" style="277" customWidth="1"/>
    <col min="9853" max="9853" width="15.42578125" style="277" customWidth="1"/>
    <col min="9854" max="9854" width="18.7109375" style="277" customWidth="1"/>
    <col min="9855" max="9855" width="16.5703125" style="277" customWidth="1"/>
    <col min="9856" max="9856" width="15.42578125" style="277" customWidth="1"/>
    <col min="9857" max="9857" width="14.85546875" style="277" customWidth="1"/>
    <col min="9858" max="9858" width="2.140625" style="277" customWidth="1"/>
    <col min="9859" max="10059" width="11.42578125" style="277"/>
    <col min="10060" max="10060" width="8.140625" style="277" customWidth="1"/>
    <col min="10061" max="10061" width="15.7109375" style="277" customWidth="1"/>
    <col min="10062" max="10062" width="18.85546875" style="277" customWidth="1"/>
    <col min="10063" max="10063" width="16" style="277" customWidth="1"/>
    <col min="10064" max="10064" width="14.7109375" style="277" customWidth="1"/>
    <col min="10065" max="10065" width="16.7109375" style="277" customWidth="1"/>
    <col min="10066" max="10066" width="14.7109375" style="277" customWidth="1"/>
    <col min="10067" max="10067" width="11.42578125" style="277"/>
    <col min="10068" max="10068" width="11.42578125" style="277" customWidth="1"/>
    <col min="10069" max="10069" width="7.42578125" style="277" customWidth="1"/>
    <col min="10070" max="10070" width="7.28515625" style="277" customWidth="1"/>
    <col min="10071" max="10071" width="12.7109375" style="277" customWidth="1"/>
    <col min="10072" max="10073" width="10.7109375" style="277" customWidth="1"/>
    <col min="10074" max="10074" width="13.7109375" style="277" customWidth="1"/>
    <col min="10075" max="10075" width="12.28515625" style="277" customWidth="1"/>
    <col min="10076" max="10076" width="13.5703125" style="277" customWidth="1"/>
    <col min="10077" max="10092" width="10.7109375" style="277" customWidth="1"/>
    <col min="10093" max="10096" width="5.5703125" style="277" bestFit="1" customWidth="1"/>
    <col min="10097" max="10100" width="7.85546875" style="277" bestFit="1" customWidth="1"/>
    <col min="10101" max="10101" width="7.85546875" style="277" customWidth="1"/>
    <col min="10102" max="10102" width="11" style="277" customWidth="1"/>
    <col min="10103" max="10103" width="10.85546875" style="277" customWidth="1"/>
    <col min="10104" max="10105" width="2" style="277" bestFit="1" customWidth="1"/>
    <col min="10106" max="10107" width="7.5703125" style="277" customWidth="1"/>
    <col min="10108" max="10108" width="6.85546875" style="277" customWidth="1"/>
    <col min="10109" max="10109" width="15.42578125" style="277" customWidth="1"/>
    <col min="10110" max="10110" width="18.7109375" style="277" customWidth="1"/>
    <col min="10111" max="10111" width="16.5703125" style="277" customWidth="1"/>
    <col min="10112" max="10112" width="15.42578125" style="277" customWidth="1"/>
    <col min="10113" max="10113" width="14.85546875" style="277" customWidth="1"/>
    <col min="10114" max="10114" width="2.140625" style="277" customWidth="1"/>
    <col min="10115" max="10315" width="11.42578125" style="277"/>
    <col min="10316" max="10316" width="8.140625" style="277" customWidth="1"/>
    <col min="10317" max="10317" width="15.7109375" style="277" customWidth="1"/>
    <col min="10318" max="10318" width="18.85546875" style="277" customWidth="1"/>
    <col min="10319" max="10319" width="16" style="277" customWidth="1"/>
    <col min="10320" max="10320" width="14.7109375" style="277" customWidth="1"/>
    <col min="10321" max="10321" width="16.7109375" style="277" customWidth="1"/>
    <col min="10322" max="10322" width="14.7109375" style="277" customWidth="1"/>
    <col min="10323" max="10323" width="11.42578125" style="277"/>
    <col min="10324" max="10324" width="11.42578125" style="277" customWidth="1"/>
    <col min="10325" max="10325" width="7.42578125" style="277" customWidth="1"/>
    <col min="10326" max="10326" width="7.28515625" style="277" customWidth="1"/>
    <col min="10327" max="10327" width="12.7109375" style="277" customWidth="1"/>
    <col min="10328" max="10329" width="10.7109375" style="277" customWidth="1"/>
    <col min="10330" max="10330" width="13.7109375" style="277" customWidth="1"/>
    <col min="10331" max="10331" width="12.28515625" style="277" customWidth="1"/>
    <col min="10332" max="10332" width="13.5703125" style="277" customWidth="1"/>
    <col min="10333" max="10348" width="10.7109375" style="277" customWidth="1"/>
    <col min="10349" max="10352" width="5.5703125" style="277" bestFit="1" customWidth="1"/>
    <col min="10353" max="10356" width="7.85546875" style="277" bestFit="1" customWidth="1"/>
    <col min="10357" max="10357" width="7.85546875" style="277" customWidth="1"/>
    <col min="10358" max="10358" width="11" style="277" customWidth="1"/>
    <col min="10359" max="10359" width="10.85546875" style="277" customWidth="1"/>
    <col min="10360" max="10361" width="2" style="277" bestFit="1" customWidth="1"/>
    <col min="10362" max="10363" width="7.5703125" style="277" customWidth="1"/>
    <col min="10364" max="10364" width="6.85546875" style="277" customWidth="1"/>
    <col min="10365" max="10365" width="15.42578125" style="277" customWidth="1"/>
    <col min="10366" max="10366" width="18.7109375" style="277" customWidth="1"/>
    <col min="10367" max="10367" width="16.5703125" style="277" customWidth="1"/>
    <col min="10368" max="10368" width="15.42578125" style="277" customWidth="1"/>
    <col min="10369" max="10369" width="14.85546875" style="277" customWidth="1"/>
    <col min="10370" max="10370" width="2.140625" style="277" customWidth="1"/>
    <col min="10371" max="10571" width="11.42578125" style="277"/>
    <col min="10572" max="10572" width="8.140625" style="277" customWidth="1"/>
    <col min="10573" max="10573" width="15.7109375" style="277" customWidth="1"/>
    <col min="10574" max="10574" width="18.85546875" style="277" customWidth="1"/>
    <col min="10575" max="10575" width="16" style="277" customWidth="1"/>
    <col min="10576" max="10576" width="14.7109375" style="277" customWidth="1"/>
    <col min="10577" max="10577" width="16.7109375" style="277" customWidth="1"/>
    <col min="10578" max="10578" width="14.7109375" style="277" customWidth="1"/>
    <col min="10579" max="10579" width="11.42578125" style="277"/>
    <col min="10580" max="10580" width="11.42578125" style="277" customWidth="1"/>
    <col min="10581" max="10581" width="7.42578125" style="277" customWidth="1"/>
    <col min="10582" max="10582" width="7.28515625" style="277" customWidth="1"/>
    <col min="10583" max="10583" width="12.7109375" style="277" customWidth="1"/>
    <col min="10584" max="10585" width="10.7109375" style="277" customWidth="1"/>
    <col min="10586" max="10586" width="13.7109375" style="277" customWidth="1"/>
    <col min="10587" max="10587" width="12.28515625" style="277" customWidth="1"/>
    <col min="10588" max="10588" width="13.5703125" style="277" customWidth="1"/>
    <col min="10589" max="10604" width="10.7109375" style="277" customWidth="1"/>
    <col min="10605" max="10608" width="5.5703125" style="277" bestFit="1" customWidth="1"/>
    <col min="10609" max="10612" width="7.85546875" style="277" bestFit="1" customWidth="1"/>
    <col min="10613" max="10613" width="7.85546875" style="277" customWidth="1"/>
    <col min="10614" max="10614" width="11" style="277" customWidth="1"/>
    <col min="10615" max="10615" width="10.85546875" style="277" customWidth="1"/>
    <col min="10616" max="10617" width="2" style="277" bestFit="1" customWidth="1"/>
    <col min="10618" max="10619" width="7.5703125" style="277" customWidth="1"/>
    <col min="10620" max="10620" width="6.85546875" style="277" customWidth="1"/>
    <col min="10621" max="10621" width="15.42578125" style="277" customWidth="1"/>
    <col min="10622" max="10622" width="18.7109375" style="277" customWidth="1"/>
    <col min="10623" max="10623" width="16.5703125" style="277" customWidth="1"/>
    <col min="10624" max="10624" width="15.42578125" style="277" customWidth="1"/>
    <col min="10625" max="10625" width="14.85546875" style="277" customWidth="1"/>
    <col min="10626" max="10626" width="2.140625" style="277" customWidth="1"/>
    <col min="10627" max="10827" width="11.42578125" style="277"/>
    <col min="10828" max="10828" width="8.140625" style="277" customWidth="1"/>
    <col min="10829" max="10829" width="15.7109375" style="277" customWidth="1"/>
    <col min="10830" max="10830" width="18.85546875" style="277" customWidth="1"/>
    <col min="10831" max="10831" width="16" style="277" customWidth="1"/>
    <col min="10832" max="10832" width="14.7109375" style="277" customWidth="1"/>
    <col min="10833" max="10833" width="16.7109375" style="277" customWidth="1"/>
    <col min="10834" max="10834" width="14.7109375" style="277" customWidth="1"/>
    <col min="10835" max="10835" width="11.42578125" style="277"/>
    <col min="10836" max="10836" width="11.42578125" style="277" customWidth="1"/>
    <col min="10837" max="10837" width="7.42578125" style="277" customWidth="1"/>
    <col min="10838" max="10838" width="7.28515625" style="277" customWidth="1"/>
    <col min="10839" max="10839" width="12.7109375" style="277" customWidth="1"/>
    <col min="10840" max="10841" width="10.7109375" style="277" customWidth="1"/>
    <col min="10842" max="10842" width="13.7109375" style="277" customWidth="1"/>
    <col min="10843" max="10843" width="12.28515625" style="277" customWidth="1"/>
    <col min="10844" max="10844" width="13.5703125" style="277" customWidth="1"/>
    <col min="10845" max="10860" width="10.7109375" style="277" customWidth="1"/>
    <col min="10861" max="10864" width="5.5703125" style="277" bestFit="1" customWidth="1"/>
    <col min="10865" max="10868" width="7.85546875" style="277" bestFit="1" customWidth="1"/>
    <col min="10869" max="10869" width="7.85546875" style="277" customWidth="1"/>
    <col min="10870" max="10870" width="11" style="277" customWidth="1"/>
    <col min="10871" max="10871" width="10.85546875" style="277" customWidth="1"/>
    <col min="10872" max="10873" width="2" style="277" bestFit="1" customWidth="1"/>
    <col min="10874" max="10875" width="7.5703125" style="277" customWidth="1"/>
    <col min="10876" max="10876" width="6.85546875" style="277" customWidth="1"/>
    <col min="10877" max="10877" width="15.42578125" style="277" customWidth="1"/>
    <col min="10878" max="10878" width="18.7109375" style="277" customWidth="1"/>
    <col min="10879" max="10879" width="16.5703125" style="277" customWidth="1"/>
    <col min="10880" max="10880" width="15.42578125" style="277" customWidth="1"/>
    <col min="10881" max="10881" width="14.85546875" style="277" customWidth="1"/>
    <col min="10882" max="10882" width="2.140625" style="277" customWidth="1"/>
    <col min="10883" max="11083" width="11.42578125" style="277"/>
    <col min="11084" max="11084" width="8.140625" style="277" customWidth="1"/>
    <col min="11085" max="11085" width="15.7109375" style="277" customWidth="1"/>
    <col min="11086" max="11086" width="18.85546875" style="277" customWidth="1"/>
    <col min="11087" max="11087" width="16" style="277" customWidth="1"/>
    <col min="11088" max="11088" width="14.7109375" style="277" customWidth="1"/>
    <col min="11089" max="11089" width="16.7109375" style="277" customWidth="1"/>
    <col min="11090" max="11090" width="14.7109375" style="277" customWidth="1"/>
    <col min="11091" max="11091" width="11.42578125" style="277"/>
    <col min="11092" max="11092" width="11.42578125" style="277" customWidth="1"/>
    <col min="11093" max="11093" width="7.42578125" style="277" customWidth="1"/>
    <col min="11094" max="11094" width="7.28515625" style="277" customWidth="1"/>
    <col min="11095" max="11095" width="12.7109375" style="277" customWidth="1"/>
    <col min="11096" max="11097" width="10.7109375" style="277" customWidth="1"/>
    <col min="11098" max="11098" width="13.7109375" style="277" customWidth="1"/>
    <col min="11099" max="11099" width="12.28515625" style="277" customWidth="1"/>
    <col min="11100" max="11100" width="13.5703125" style="277" customWidth="1"/>
    <col min="11101" max="11116" width="10.7109375" style="277" customWidth="1"/>
    <col min="11117" max="11120" width="5.5703125" style="277" bestFit="1" customWidth="1"/>
    <col min="11121" max="11124" width="7.85546875" style="277" bestFit="1" customWidth="1"/>
    <col min="11125" max="11125" width="7.85546875" style="277" customWidth="1"/>
    <col min="11126" max="11126" width="11" style="277" customWidth="1"/>
    <col min="11127" max="11127" width="10.85546875" style="277" customWidth="1"/>
    <col min="11128" max="11129" width="2" style="277" bestFit="1" customWidth="1"/>
    <col min="11130" max="11131" width="7.5703125" style="277" customWidth="1"/>
    <col min="11132" max="11132" width="6.85546875" style="277" customWidth="1"/>
    <col min="11133" max="11133" width="15.42578125" style="277" customWidth="1"/>
    <col min="11134" max="11134" width="18.7109375" style="277" customWidth="1"/>
    <col min="11135" max="11135" width="16.5703125" style="277" customWidth="1"/>
    <col min="11136" max="11136" width="15.42578125" style="277" customWidth="1"/>
    <col min="11137" max="11137" width="14.85546875" style="277" customWidth="1"/>
    <col min="11138" max="11138" width="2.140625" style="277" customWidth="1"/>
    <col min="11139" max="11339" width="11.42578125" style="277"/>
    <col min="11340" max="11340" width="8.140625" style="277" customWidth="1"/>
    <col min="11341" max="11341" width="15.7109375" style="277" customWidth="1"/>
    <col min="11342" max="11342" width="18.85546875" style="277" customWidth="1"/>
    <col min="11343" max="11343" width="16" style="277" customWidth="1"/>
    <col min="11344" max="11344" width="14.7109375" style="277" customWidth="1"/>
    <col min="11345" max="11345" width="16.7109375" style="277" customWidth="1"/>
    <col min="11346" max="11346" width="14.7109375" style="277" customWidth="1"/>
    <col min="11347" max="11347" width="11.42578125" style="277"/>
    <col min="11348" max="11348" width="11.42578125" style="277" customWidth="1"/>
    <col min="11349" max="11349" width="7.42578125" style="277" customWidth="1"/>
    <col min="11350" max="11350" width="7.28515625" style="277" customWidth="1"/>
    <col min="11351" max="11351" width="12.7109375" style="277" customWidth="1"/>
    <col min="11352" max="11353" width="10.7109375" style="277" customWidth="1"/>
    <col min="11354" max="11354" width="13.7109375" style="277" customWidth="1"/>
    <col min="11355" max="11355" width="12.28515625" style="277" customWidth="1"/>
    <col min="11356" max="11356" width="13.5703125" style="277" customWidth="1"/>
    <col min="11357" max="11372" width="10.7109375" style="277" customWidth="1"/>
    <col min="11373" max="11376" width="5.5703125" style="277" bestFit="1" customWidth="1"/>
    <col min="11377" max="11380" width="7.85546875" style="277" bestFit="1" customWidth="1"/>
    <col min="11381" max="11381" width="7.85546875" style="277" customWidth="1"/>
    <col min="11382" max="11382" width="11" style="277" customWidth="1"/>
    <col min="11383" max="11383" width="10.85546875" style="277" customWidth="1"/>
    <col min="11384" max="11385" width="2" style="277" bestFit="1" customWidth="1"/>
    <col min="11386" max="11387" width="7.5703125" style="277" customWidth="1"/>
    <col min="11388" max="11388" width="6.85546875" style="277" customWidth="1"/>
    <col min="11389" max="11389" width="15.42578125" style="277" customWidth="1"/>
    <col min="11390" max="11390" width="18.7109375" style="277" customWidth="1"/>
    <col min="11391" max="11391" width="16.5703125" style="277" customWidth="1"/>
    <col min="11392" max="11392" width="15.42578125" style="277" customWidth="1"/>
    <col min="11393" max="11393" width="14.85546875" style="277" customWidth="1"/>
    <col min="11394" max="11394" width="2.140625" style="277" customWidth="1"/>
    <col min="11395" max="11595" width="11.42578125" style="277"/>
    <col min="11596" max="11596" width="8.140625" style="277" customWidth="1"/>
    <col min="11597" max="11597" width="15.7109375" style="277" customWidth="1"/>
    <col min="11598" max="11598" width="18.85546875" style="277" customWidth="1"/>
    <col min="11599" max="11599" width="16" style="277" customWidth="1"/>
    <col min="11600" max="11600" width="14.7109375" style="277" customWidth="1"/>
    <col min="11601" max="11601" width="16.7109375" style="277" customWidth="1"/>
    <col min="11602" max="11602" width="14.7109375" style="277" customWidth="1"/>
    <col min="11603" max="11603" width="11.42578125" style="277"/>
    <col min="11604" max="11604" width="11.42578125" style="277" customWidth="1"/>
    <col min="11605" max="11605" width="7.42578125" style="277" customWidth="1"/>
    <col min="11606" max="11606" width="7.28515625" style="277" customWidth="1"/>
    <col min="11607" max="11607" width="12.7109375" style="277" customWidth="1"/>
    <col min="11608" max="11609" width="10.7109375" style="277" customWidth="1"/>
    <col min="11610" max="11610" width="13.7109375" style="277" customWidth="1"/>
    <col min="11611" max="11611" width="12.28515625" style="277" customWidth="1"/>
    <col min="11612" max="11612" width="13.5703125" style="277" customWidth="1"/>
    <col min="11613" max="11628" width="10.7109375" style="277" customWidth="1"/>
    <col min="11629" max="11632" width="5.5703125" style="277" bestFit="1" customWidth="1"/>
    <col min="11633" max="11636" width="7.85546875" style="277" bestFit="1" customWidth="1"/>
    <col min="11637" max="11637" width="7.85546875" style="277" customWidth="1"/>
    <col min="11638" max="11638" width="11" style="277" customWidth="1"/>
    <col min="11639" max="11639" width="10.85546875" style="277" customWidth="1"/>
    <col min="11640" max="11641" width="2" style="277" bestFit="1" customWidth="1"/>
    <col min="11642" max="11643" width="7.5703125" style="277" customWidth="1"/>
    <col min="11644" max="11644" width="6.85546875" style="277" customWidth="1"/>
    <col min="11645" max="11645" width="15.42578125" style="277" customWidth="1"/>
    <col min="11646" max="11646" width="18.7109375" style="277" customWidth="1"/>
    <col min="11647" max="11647" width="16.5703125" style="277" customWidth="1"/>
    <col min="11648" max="11648" width="15.42578125" style="277" customWidth="1"/>
    <col min="11649" max="11649" width="14.85546875" style="277" customWidth="1"/>
    <col min="11650" max="11650" width="2.140625" style="277" customWidth="1"/>
    <col min="11651" max="11851" width="11.42578125" style="277"/>
    <col min="11852" max="11852" width="8.140625" style="277" customWidth="1"/>
    <col min="11853" max="11853" width="15.7109375" style="277" customWidth="1"/>
    <col min="11854" max="11854" width="18.85546875" style="277" customWidth="1"/>
    <col min="11855" max="11855" width="16" style="277" customWidth="1"/>
    <col min="11856" max="11856" width="14.7109375" style="277" customWidth="1"/>
    <col min="11857" max="11857" width="16.7109375" style="277" customWidth="1"/>
    <col min="11858" max="11858" width="14.7109375" style="277" customWidth="1"/>
    <col min="11859" max="11859" width="11.42578125" style="277"/>
    <col min="11860" max="11860" width="11.42578125" style="277" customWidth="1"/>
    <col min="11861" max="11861" width="7.42578125" style="277" customWidth="1"/>
    <col min="11862" max="11862" width="7.28515625" style="277" customWidth="1"/>
    <col min="11863" max="11863" width="12.7109375" style="277" customWidth="1"/>
    <col min="11864" max="11865" width="10.7109375" style="277" customWidth="1"/>
    <col min="11866" max="11866" width="13.7109375" style="277" customWidth="1"/>
    <col min="11867" max="11867" width="12.28515625" style="277" customWidth="1"/>
    <col min="11868" max="11868" width="13.5703125" style="277" customWidth="1"/>
    <col min="11869" max="11884" width="10.7109375" style="277" customWidth="1"/>
    <col min="11885" max="11888" width="5.5703125" style="277" bestFit="1" customWidth="1"/>
    <col min="11889" max="11892" width="7.85546875" style="277" bestFit="1" customWidth="1"/>
    <col min="11893" max="11893" width="7.85546875" style="277" customWidth="1"/>
    <col min="11894" max="11894" width="11" style="277" customWidth="1"/>
    <col min="11895" max="11895" width="10.85546875" style="277" customWidth="1"/>
    <col min="11896" max="11897" width="2" style="277" bestFit="1" customWidth="1"/>
    <col min="11898" max="11899" width="7.5703125" style="277" customWidth="1"/>
    <col min="11900" max="11900" width="6.85546875" style="277" customWidth="1"/>
    <col min="11901" max="11901" width="15.42578125" style="277" customWidth="1"/>
    <col min="11902" max="11902" width="18.7109375" style="277" customWidth="1"/>
    <col min="11903" max="11903" width="16.5703125" style="277" customWidth="1"/>
    <col min="11904" max="11904" width="15.42578125" style="277" customWidth="1"/>
    <col min="11905" max="11905" width="14.85546875" style="277" customWidth="1"/>
    <col min="11906" max="11906" width="2.140625" style="277" customWidth="1"/>
    <col min="11907" max="12107" width="11.42578125" style="277"/>
    <col min="12108" max="12108" width="8.140625" style="277" customWidth="1"/>
    <col min="12109" max="12109" width="15.7109375" style="277" customWidth="1"/>
    <col min="12110" max="12110" width="18.85546875" style="277" customWidth="1"/>
    <col min="12111" max="12111" width="16" style="277" customWidth="1"/>
    <col min="12112" max="12112" width="14.7109375" style="277" customWidth="1"/>
    <col min="12113" max="12113" width="16.7109375" style="277" customWidth="1"/>
    <col min="12114" max="12114" width="14.7109375" style="277" customWidth="1"/>
    <col min="12115" max="12115" width="11.42578125" style="277"/>
    <col min="12116" max="12116" width="11.42578125" style="277" customWidth="1"/>
    <col min="12117" max="12117" width="7.42578125" style="277" customWidth="1"/>
    <col min="12118" max="12118" width="7.28515625" style="277" customWidth="1"/>
    <col min="12119" max="12119" width="12.7109375" style="277" customWidth="1"/>
    <col min="12120" max="12121" width="10.7109375" style="277" customWidth="1"/>
    <col min="12122" max="12122" width="13.7109375" style="277" customWidth="1"/>
    <col min="12123" max="12123" width="12.28515625" style="277" customWidth="1"/>
    <col min="12124" max="12124" width="13.5703125" style="277" customWidth="1"/>
    <col min="12125" max="12140" width="10.7109375" style="277" customWidth="1"/>
    <col min="12141" max="12144" width="5.5703125" style="277" bestFit="1" customWidth="1"/>
    <col min="12145" max="12148" width="7.85546875" style="277" bestFit="1" customWidth="1"/>
    <col min="12149" max="12149" width="7.85546875" style="277" customWidth="1"/>
    <col min="12150" max="12150" width="11" style="277" customWidth="1"/>
    <col min="12151" max="12151" width="10.85546875" style="277" customWidth="1"/>
    <col min="12152" max="12153" width="2" style="277" bestFit="1" customWidth="1"/>
    <col min="12154" max="12155" width="7.5703125" style="277" customWidth="1"/>
    <col min="12156" max="12156" width="6.85546875" style="277" customWidth="1"/>
    <col min="12157" max="12157" width="15.42578125" style="277" customWidth="1"/>
    <col min="12158" max="12158" width="18.7109375" style="277" customWidth="1"/>
    <col min="12159" max="12159" width="16.5703125" style="277" customWidth="1"/>
    <col min="12160" max="12160" width="15.42578125" style="277" customWidth="1"/>
    <col min="12161" max="12161" width="14.85546875" style="277" customWidth="1"/>
    <col min="12162" max="12162" width="2.140625" style="277" customWidth="1"/>
    <col min="12163" max="12363" width="11.42578125" style="277"/>
    <col min="12364" max="12364" width="8.140625" style="277" customWidth="1"/>
    <col min="12365" max="12365" width="15.7109375" style="277" customWidth="1"/>
    <col min="12366" max="12366" width="18.85546875" style="277" customWidth="1"/>
    <col min="12367" max="12367" width="16" style="277" customWidth="1"/>
    <col min="12368" max="12368" width="14.7109375" style="277" customWidth="1"/>
    <col min="12369" max="12369" width="16.7109375" style="277" customWidth="1"/>
    <col min="12370" max="12370" width="14.7109375" style="277" customWidth="1"/>
    <col min="12371" max="12371" width="11.42578125" style="277"/>
    <col min="12372" max="12372" width="11.42578125" style="277" customWidth="1"/>
    <col min="12373" max="12373" width="7.42578125" style="277" customWidth="1"/>
    <col min="12374" max="12374" width="7.28515625" style="277" customWidth="1"/>
    <col min="12375" max="12375" width="12.7109375" style="277" customWidth="1"/>
    <col min="12376" max="12377" width="10.7109375" style="277" customWidth="1"/>
    <col min="12378" max="12378" width="13.7109375" style="277" customWidth="1"/>
    <col min="12379" max="12379" width="12.28515625" style="277" customWidth="1"/>
    <col min="12380" max="12380" width="13.5703125" style="277" customWidth="1"/>
    <col min="12381" max="12396" width="10.7109375" style="277" customWidth="1"/>
    <col min="12397" max="12400" width="5.5703125" style="277" bestFit="1" customWidth="1"/>
    <col min="12401" max="12404" width="7.85546875" style="277" bestFit="1" customWidth="1"/>
    <col min="12405" max="12405" width="7.85546875" style="277" customWidth="1"/>
    <col min="12406" max="12406" width="11" style="277" customWidth="1"/>
    <col min="12407" max="12407" width="10.85546875" style="277" customWidth="1"/>
    <col min="12408" max="12409" width="2" style="277" bestFit="1" customWidth="1"/>
    <col min="12410" max="12411" width="7.5703125" style="277" customWidth="1"/>
    <col min="12412" max="12412" width="6.85546875" style="277" customWidth="1"/>
    <col min="12413" max="12413" width="15.42578125" style="277" customWidth="1"/>
    <col min="12414" max="12414" width="18.7109375" style="277" customWidth="1"/>
    <col min="12415" max="12415" width="16.5703125" style="277" customWidth="1"/>
    <col min="12416" max="12416" width="15.42578125" style="277" customWidth="1"/>
    <col min="12417" max="12417" width="14.85546875" style="277" customWidth="1"/>
    <col min="12418" max="12418" width="2.140625" style="277" customWidth="1"/>
    <col min="12419" max="12619" width="11.42578125" style="277"/>
    <col min="12620" max="12620" width="8.140625" style="277" customWidth="1"/>
    <col min="12621" max="12621" width="15.7109375" style="277" customWidth="1"/>
    <col min="12622" max="12622" width="18.85546875" style="277" customWidth="1"/>
    <col min="12623" max="12623" width="16" style="277" customWidth="1"/>
    <col min="12624" max="12624" width="14.7109375" style="277" customWidth="1"/>
    <col min="12625" max="12625" width="16.7109375" style="277" customWidth="1"/>
    <col min="12626" max="12626" width="14.7109375" style="277" customWidth="1"/>
    <col min="12627" max="12627" width="11.42578125" style="277"/>
    <col min="12628" max="12628" width="11.42578125" style="277" customWidth="1"/>
    <col min="12629" max="12629" width="7.42578125" style="277" customWidth="1"/>
    <col min="12630" max="12630" width="7.28515625" style="277" customWidth="1"/>
    <col min="12631" max="12631" width="12.7109375" style="277" customWidth="1"/>
    <col min="12632" max="12633" width="10.7109375" style="277" customWidth="1"/>
    <col min="12634" max="12634" width="13.7109375" style="277" customWidth="1"/>
    <col min="12635" max="12635" width="12.28515625" style="277" customWidth="1"/>
    <col min="12636" max="12636" width="13.5703125" style="277" customWidth="1"/>
    <col min="12637" max="12652" width="10.7109375" style="277" customWidth="1"/>
    <col min="12653" max="12656" width="5.5703125" style="277" bestFit="1" customWidth="1"/>
    <col min="12657" max="12660" width="7.85546875" style="277" bestFit="1" customWidth="1"/>
    <col min="12661" max="12661" width="7.85546875" style="277" customWidth="1"/>
    <col min="12662" max="12662" width="11" style="277" customWidth="1"/>
    <col min="12663" max="12663" width="10.85546875" style="277" customWidth="1"/>
    <col min="12664" max="12665" width="2" style="277" bestFit="1" customWidth="1"/>
    <col min="12666" max="12667" width="7.5703125" style="277" customWidth="1"/>
    <col min="12668" max="12668" width="6.85546875" style="277" customWidth="1"/>
    <col min="12669" max="12669" width="15.42578125" style="277" customWidth="1"/>
    <col min="12670" max="12670" width="18.7109375" style="277" customWidth="1"/>
    <col min="12671" max="12671" width="16.5703125" style="277" customWidth="1"/>
    <col min="12672" max="12672" width="15.42578125" style="277" customWidth="1"/>
    <col min="12673" max="12673" width="14.85546875" style="277" customWidth="1"/>
    <col min="12674" max="12674" width="2.140625" style="277" customWidth="1"/>
    <col min="12675" max="12875" width="11.42578125" style="277"/>
    <col min="12876" max="12876" width="8.140625" style="277" customWidth="1"/>
    <col min="12877" max="12877" width="15.7109375" style="277" customWidth="1"/>
    <col min="12878" max="12878" width="18.85546875" style="277" customWidth="1"/>
    <col min="12879" max="12879" width="16" style="277" customWidth="1"/>
    <col min="12880" max="12880" width="14.7109375" style="277" customWidth="1"/>
    <col min="12881" max="12881" width="16.7109375" style="277" customWidth="1"/>
    <col min="12882" max="12882" width="14.7109375" style="277" customWidth="1"/>
    <col min="12883" max="12883" width="11.42578125" style="277"/>
    <col min="12884" max="12884" width="11.42578125" style="277" customWidth="1"/>
    <col min="12885" max="12885" width="7.42578125" style="277" customWidth="1"/>
    <col min="12886" max="12886" width="7.28515625" style="277" customWidth="1"/>
    <col min="12887" max="12887" width="12.7109375" style="277" customWidth="1"/>
    <col min="12888" max="12889" width="10.7109375" style="277" customWidth="1"/>
    <col min="12890" max="12890" width="13.7109375" style="277" customWidth="1"/>
    <col min="12891" max="12891" width="12.28515625" style="277" customWidth="1"/>
    <col min="12892" max="12892" width="13.5703125" style="277" customWidth="1"/>
    <col min="12893" max="12908" width="10.7109375" style="277" customWidth="1"/>
    <col min="12909" max="12912" width="5.5703125" style="277" bestFit="1" customWidth="1"/>
    <col min="12913" max="12916" width="7.85546875" style="277" bestFit="1" customWidth="1"/>
    <col min="12917" max="12917" width="7.85546875" style="277" customWidth="1"/>
    <col min="12918" max="12918" width="11" style="277" customWidth="1"/>
    <col min="12919" max="12919" width="10.85546875" style="277" customWidth="1"/>
    <col min="12920" max="12921" width="2" style="277" bestFit="1" customWidth="1"/>
    <col min="12922" max="12923" width="7.5703125" style="277" customWidth="1"/>
    <col min="12924" max="12924" width="6.85546875" style="277" customWidth="1"/>
    <col min="12925" max="12925" width="15.42578125" style="277" customWidth="1"/>
    <col min="12926" max="12926" width="18.7109375" style="277" customWidth="1"/>
    <col min="12927" max="12927" width="16.5703125" style="277" customWidth="1"/>
    <col min="12928" max="12928" width="15.42578125" style="277" customWidth="1"/>
    <col min="12929" max="12929" width="14.85546875" style="277" customWidth="1"/>
    <col min="12930" max="12930" width="2.140625" style="277" customWidth="1"/>
    <col min="12931" max="13131" width="11.42578125" style="277"/>
    <col min="13132" max="13132" width="8.140625" style="277" customWidth="1"/>
    <col min="13133" max="13133" width="15.7109375" style="277" customWidth="1"/>
    <col min="13134" max="13134" width="18.85546875" style="277" customWidth="1"/>
    <col min="13135" max="13135" width="16" style="277" customWidth="1"/>
    <col min="13136" max="13136" width="14.7109375" style="277" customWidth="1"/>
    <col min="13137" max="13137" width="16.7109375" style="277" customWidth="1"/>
    <col min="13138" max="13138" width="14.7109375" style="277" customWidth="1"/>
    <col min="13139" max="13139" width="11.42578125" style="277"/>
    <col min="13140" max="13140" width="11.42578125" style="277" customWidth="1"/>
    <col min="13141" max="13141" width="7.42578125" style="277" customWidth="1"/>
    <col min="13142" max="13142" width="7.28515625" style="277" customWidth="1"/>
    <col min="13143" max="13143" width="12.7109375" style="277" customWidth="1"/>
    <col min="13144" max="13145" width="10.7109375" style="277" customWidth="1"/>
    <col min="13146" max="13146" width="13.7109375" style="277" customWidth="1"/>
    <col min="13147" max="13147" width="12.28515625" style="277" customWidth="1"/>
    <col min="13148" max="13148" width="13.5703125" style="277" customWidth="1"/>
    <col min="13149" max="13164" width="10.7109375" style="277" customWidth="1"/>
    <col min="13165" max="13168" width="5.5703125" style="277" bestFit="1" customWidth="1"/>
    <col min="13169" max="13172" width="7.85546875" style="277" bestFit="1" customWidth="1"/>
    <col min="13173" max="13173" width="7.85546875" style="277" customWidth="1"/>
    <col min="13174" max="13174" width="11" style="277" customWidth="1"/>
    <col min="13175" max="13175" width="10.85546875" style="277" customWidth="1"/>
    <col min="13176" max="13177" width="2" style="277" bestFit="1" customWidth="1"/>
    <col min="13178" max="13179" width="7.5703125" style="277" customWidth="1"/>
    <col min="13180" max="13180" width="6.85546875" style="277" customWidth="1"/>
    <col min="13181" max="13181" width="15.42578125" style="277" customWidth="1"/>
    <col min="13182" max="13182" width="18.7109375" style="277" customWidth="1"/>
    <col min="13183" max="13183" width="16.5703125" style="277" customWidth="1"/>
    <col min="13184" max="13184" width="15.42578125" style="277" customWidth="1"/>
    <col min="13185" max="13185" width="14.85546875" style="277" customWidth="1"/>
    <col min="13186" max="13186" width="2.140625" style="277" customWidth="1"/>
    <col min="13187" max="13387" width="11.42578125" style="277"/>
    <col min="13388" max="13388" width="8.140625" style="277" customWidth="1"/>
    <col min="13389" max="13389" width="15.7109375" style="277" customWidth="1"/>
    <col min="13390" max="13390" width="18.85546875" style="277" customWidth="1"/>
    <col min="13391" max="13391" width="16" style="277" customWidth="1"/>
    <col min="13392" max="13392" width="14.7109375" style="277" customWidth="1"/>
    <col min="13393" max="13393" width="16.7109375" style="277" customWidth="1"/>
    <col min="13394" max="13394" width="14.7109375" style="277" customWidth="1"/>
    <col min="13395" max="13395" width="11.42578125" style="277"/>
    <col min="13396" max="13396" width="11.42578125" style="277" customWidth="1"/>
    <col min="13397" max="13397" width="7.42578125" style="277" customWidth="1"/>
    <col min="13398" max="13398" width="7.28515625" style="277" customWidth="1"/>
    <col min="13399" max="13399" width="12.7109375" style="277" customWidth="1"/>
    <col min="13400" max="13401" width="10.7109375" style="277" customWidth="1"/>
    <col min="13402" max="13402" width="13.7109375" style="277" customWidth="1"/>
    <col min="13403" max="13403" width="12.28515625" style="277" customWidth="1"/>
    <col min="13404" max="13404" width="13.5703125" style="277" customWidth="1"/>
    <col min="13405" max="13420" width="10.7109375" style="277" customWidth="1"/>
    <col min="13421" max="13424" width="5.5703125" style="277" bestFit="1" customWidth="1"/>
    <col min="13425" max="13428" width="7.85546875" style="277" bestFit="1" customWidth="1"/>
    <col min="13429" max="13429" width="7.85546875" style="277" customWidth="1"/>
    <col min="13430" max="13430" width="11" style="277" customWidth="1"/>
    <col min="13431" max="13431" width="10.85546875" style="277" customWidth="1"/>
    <col min="13432" max="13433" width="2" style="277" bestFit="1" customWidth="1"/>
    <col min="13434" max="13435" width="7.5703125" style="277" customWidth="1"/>
    <col min="13436" max="13436" width="6.85546875" style="277" customWidth="1"/>
    <col min="13437" max="13437" width="15.42578125" style="277" customWidth="1"/>
    <col min="13438" max="13438" width="18.7109375" style="277" customWidth="1"/>
    <col min="13439" max="13439" width="16.5703125" style="277" customWidth="1"/>
    <col min="13440" max="13440" width="15.42578125" style="277" customWidth="1"/>
    <col min="13441" max="13441" width="14.85546875" style="277" customWidth="1"/>
    <col min="13442" max="13442" width="2.140625" style="277" customWidth="1"/>
    <col min="13443" max="13643" width="11.42578125" style="277"/>
    <col min="13644" max="13644" width="8.140625" style="277" customWidth="1"/>
    <col min="13645" max="13645" width="15.7109375" style="277" customWidth="1"/>
    <col min="13646" max="13646" width="18.85546875" style="277" customWidth="1"/>
    <col min="13647" max="13647" width="16" style="277" customWidth="1"/>
    <col min="13648" max="13648" width="14.7109375" style="277" customWidth="1"/>
    <col min="13649" max="13649" width="16.7109375" style="277" customWidth="1"/>
    <col min="13650" max="13650" width="14.7109375" style="277" customWidth="1"/>
    <col min="13651" max="13651" width="11.42578125" style="277"/>
    <col min="13652" max="13652" width="11.42578125" style="277" customWidth="1"/>
    <col min="13653" max="13653" width="7.42578125" style="277" customWidth="1"/>
    <col min="13654" max="13654" width="7.28515625" style="277" customWidth="1"/>
    <col min="13655" max="13655" width="12.7109375" style="277" customWidth="1"/>
    <col min="13656" max="13657" width="10.7109375" style="277" customWidth="1"/>
    <col min="13658" max="13658" width="13.7109375" style="277" customWidth="1"/>
    <col min="13659" max="13659" width="12.28515625" style="277" customWidth="1"/>
    <col min="13660" max="13660" width="13.5703125" style="277" customWidth="1"/>
    <col min="13661" max="13676" width="10.7109375" style="277" customWidth="1"/>
    <col min="13677" max="13680" width="5.5703125" style="277" bestFit="1" customWidth="1"/>
    <col min="13681" max="13684" width="7.85546875" style="277" bestFit="1" customWidth="1"/>
    <col min="13685" max="13685" width="7.85546875" style="277" customWidth="1"/>
    <col min="13686" max="13686" width="11" style="277" customWidth="1"/>
    <col min="13687" max="13687" width="10.85546875" style="277" customWidth="1"/>
    <col min="13688" max="13689" width="2" style="277" bestFit="1" customWidth="1"/>
    <col min="13690" max="13691" width="7.5703125" style="277" customWidth="1"/>
    <col min="13692" max="13692" width="6.85546875" style="277" customWidth="1"/>
    <col min="13693" max="13693" width="15.42578125" style="277" customWidth="1"/>
    <col min="13694" max="13694" width="18.7109375" style="277" customWidth="1"/>
    <col min="13695" max="13695" width="16.5703125" style="277" customWidth="1"/>
    <col min="13696" max="13696" width="15.42578125" style="277" customWidth="1"/>
    <col min="13697" max="13697" width="14.85546875" style="277" customWidth="1"/>
    <col min="13698" max="13698" width="2.140625" style="277" customWidth="1"/>
    <col min="13699" max="13899" width="11.42578125" style="277"/>
    <col min="13900" max="13900" width="8.140625" style="277" customWidth="1"/>
    <col min="13901" max="13901" width="15.7109375" style="277" customWidth="1"/>
    <col min="13902" max="13902" width="18.85546875" style="277" customWidth="1"/>
    <col min="13903" max="13903" width="16" style="277" customWidth="1"/>
    <col min="13904" max="13904" width="14.7109375" style="277" customWidth="1"/>
    <col min="13905" max="13905" width="16.7109375" style="277" customWidth="1"/>
    <col min="13906" max="13906" width="14.7109375" style="277" customWidth="1"/>
    <col min="13907" max="13907" width="11.42578125" style="277"/>
    <col min="13908" max="13908" width="11.42578125" style="277" customWidth="1"/>
    <col min="13909" max="13909" width="7.42578125" style="277" customWidth="1"/>
    <col min="13910" max="13910" width="7.28515625" style="277" customWidth="1"/>
    <col min="13911" max="13911" width="12.7109375" style="277" customWidth="1"/>
    <col min="13912" max="13913" width="10.7109375" style="277" customWidth="1"/>
    <col min="13914" max="13914" width="13.7109375" style="277" customWidth="1"/>
    <col min="13915" max="13915" width="12.28515625" style="277" customWidth="1"/>
    <col min="13916" max="13916" width="13.5703125" style="277" customWidth="1"/>
    <col min="13917" max="13932" width="10.7109375" style="277" customWidth="1"/>
    <col min="13933" max="13936" width="5.5703125" style="277" bestFit="1" customWidth="1"/>
    <col min="13937" max="13940" width="7.85546875" style="277" bestFit="1" customWidth="1"/>
    <col min="13941" max="13941" width="7.85546875" style="277" customWidth="1"/>
    <col min="13942" max="13942" width="11" style="277" customWidth="1"/>
    <col min="13943" max="13943" width="10.85546875" style="277" customWidth="1"/>
    <col min="13944" max="13945" width="2" style="277" bestFit="1" customWidth="1"/>
    <col min="13946" max="13947" width="7.5703125" style="277" customWidth="1"/>
    <col min="13948" max="13948" width="6.85546875" style="277" customWidth="1"/>
    <col min="13949" max="13949" width="15.42578125" style="277" customWidth="1"/>
    <col min="13950" max="13950" width="18.7109375" style="277" customWidth="1"/>
    <col min="13951" max="13951" width="16.5703125" style="277" customWidth="1"/>
    <col min="13952" max="13952" width="15.42578125" style="277" customWidth="1"/>
    <col min="13953" max="13953" width="14.85546875" style="277" customWidth="1"/>
    <col min="13954" max="13954" width="2.140625" style="277" customWidth="1"/>
    <col min="13955" max="14155" width="11.42578125" style="277"/>
    <col min="14156" max="14156" width="8.140625" style="277" customWidth="1"/>
    <col min="14157" max="14157" width="15.7109375" style="277" customWidth="1"/>
    <col min="14158" max="14158" width="18.85546875" style="277" customWidth="1"/>
    <col min="14159" max="14159" width="16" style="277" customWidth="1"/>
    <col min="14160" max="14160" width="14.7109375" style="277" customWidth="1"/>
    <col min="14161" max="14161" width="16.7109375" style="277" customWidth="1"/>
    <col min="14162" max="14162" width="14.7109375" style="277" customWidth="1"/>
    <col min="14163" max="14163" width="11.42578125" style="277"/>
    <col min="14164" max="14164" width="11.42578125" style="277" customWidth="1"/>
    <col min="14165" max="14165" width="7.42578125" style="277" customWidth="1"/>
    <col min="14166" max="14166" width="7.28515625" style="277" customWidth="1"/>
    <col min="14167" max="14167" width="12.7109375" style="277" customWidth="1"/>
    <col min="14168" max="14169" width="10.7109375" style="277" customWidth="1"/>
    <col min="14170" max="14170" width="13.7109375" style="277" customWidth="1"/>
    <col min="14171" max="14171" width="12.28515625" style="277" customWidth="1"/>
    <col min="14172" max="14172" width="13.5703125" style="277" customWidth="1"/>
    <col min="14173" max="14188" width="10.7109375" style="277" customWidth="1"/>
    <col min="14189" max="14192" width="5.5703125" style="277" bestFit="1" customWidth="1"/>
    <col min="14193" max="14196" width="7.85546875" style="277" bestFit="1" customWidth="1"/>
    <col min="14197" max="14197" width="7.85546875" style="277" customWidth="1"/>
    <col min="14198" max="14198" width="11" style="277" customWidth="1"/>
    <col min="14199" max="14199" width="10.85546875" style="277" customWidth="1"/>
    <col min="14200" max="14201" width="2" style="277" bestFit="1" customWidth="1"/>
    <col min="14202" max="14203" width="7.5703125" style="277" customWidth="1"/>
    <col min="14204" max="14204" width="6.85546875" style="277" customWidth="1"/>
    <col min="14205" max="14205" width="15.42578125" style="277" customWidth="1"/>
    <col min="14206" max="14206" width="18.7109375" style="277" customWidth="1"/>
    <col min="14207" max="14207" width="16.5703125" style="277" customWidth="1"/>
    <col min="14208" max="14208" width="15.42578125" style="277" customWidth="1"/>
    <col min="14209" max="14209" width="14.85546875" style="277" customWidth="1"/>
    <col min="14210" max="14210" width="2.140625" style="277" customWidth="1"/>
    <col min="14211" max="14411" width="11.42578125" style="277"/>
    <col min="14412" max="14412" width="8.140625" style="277" customWidth="1"/>
    <col min="14413" max="14413" width="15.7109375" style="277" customWidth="1"/>
    <col min="14414" max="14414" width="18.85546875" style="277" customWidth="1"/>
    <col min="14415" max="14415" width="16" style="277" customWidth="1"/>
    <col min="14416" max="14416" width="14.7109375" style="277" customWidth="1"/>
    <col min="14417" max="14417" width="16.7109375" style="277" customWidth="1"/>
    <col min="14418" max="14418" width="14.7109375" style="277" customWidth="1"/>
    <col min="14419" max="14419" width="11.42578125" style="277"/>
    <col min="14420" max="14420" width="11.42578125" style="277" customWidth="1"/>
    <col min="14421" max="14421" width="7.42578125" style="277" customWidth="1"/>
    <col min="14422" max="14422" width="7.28515625" style="277" customWidth="1"/>
    <col min="14423" max="14423" width="12.7109375" style="277" customWidth="1"/>
    <col min="14424" max="14425" width="10.7109375" style="277" customWidth="1"/>
    <col min="14426" max="14426" width="13.7109375" style="277" customWidth="1"/>
    <col min="14427" max="14427" width="12.28515625" style="277" customWidth="1"/>
    <col min="14428" max="14428" width="13.5703125" style="277" customWidth="1"/>
    <col min="14429" max="14444" width="10.7109375" style="277" customWidth="1"/>
    <col min="14445" max="14448" width="5.5703125" style="277" bestFit="1" customWidth="1"/>
    <col min="14449" max="14452" width="7.85546875" style="277" bestFit="1" customWidth="1"/>
    <col min="14453" max="14453" width="7.85546875" style="277" customWidth="1"/>
    <col min="14454" max="14454" width="11" style="277" customWidth="1"/>
    <col min="14455" max="14455" width="10.85546875" style="277" customWidth="1"/>
    <col min="14456" max="14457" width="2" style="277" bestFit="1" customWidth="1"/>
    <col min="14458" max="14459" width="7.5703125" style="277" customWidth="1"/>
    <col min="14460" max="14460" width="6.85546875" style="277" customWidth="1"/>
    <col min="14461" max="14461" width="15.42578125" style="277" customWidth="1"/>
    <col min="14462" max="14462" width="18.7109375" style="277" customWidth="1"/>
    <col min="14463" max="14463" width="16.5703125" style="277" customWidth="1"/>
    <col min="14464" max="14464" width="15.42578125" style="277" customWidth="1"/>
    <col min="14465" max="14465" width="14.85546875" style="277" customWidth="1"/>
    <col min="14466" max="14466" width="2.140625" style="277" customWidth="1"/>
    <col min="14467" max="14667" width="11.42578125" style="277"/>
    <col min="14668" max="14668" width="8.140625" style="277" customWidth="1"/>
    <col min="14669" max="14669" width="15.7109375" style="277" customWidth="1"/>
    <col min="14670" max="14670" width="18.85546875" style="277" customWidth="1"/>
    <col min="14671" max="14671" width="16" style="277" customWidth="1"/>
    <col min="14672" max="14672" width="14.7109375" style="277" customWidth="1"/>
    <col min="14673" max="14673" width="16.7109375" style="277" customWidth="1"/>
    <col min="14674" max="14674" width="14.7109375" style="277" customWidth="1"/>
    <col min="14675" max="14675" width="11.42578125" style="277"/>
    <col min="14676" max="14676" width="11.42578125" style="277" customWidth="1"/>
    <col min="14677" max="14677" width="7.42578125" style="277" customWidth="1"/>
    <col min="14678" max="14678" width="7.28515625" style="277" customWidth="1"/>
    <col min="14679" max="14679" width="12.7109375" style="277" customWidth="1"/>
    <col min="14680" max="14681" width="10.7109375" style="277" customWidth="1"/>
    <col min="14682" max="14682" width="13.7109375" style="277" customWidth="1"/>
    <col min="14683" max="14683" width="12.28515625" style="277" customWidth="1"/>
    <col min="14684" max="14684" width="13.5703125" style="277" customWidth="1"/>
    <col min="14685" max="14700" width="10.7109375" style="277" customWidth="1"/>
    <col min="14701" max="14704" width="5.5703125" style="277" bestFit="1" customWidth="1"/>
    <col min="14705" max="14708" width="7.85546875" style="277" bestFit="1" customWidth="1"/>
    <col min="14709" max="14709" width="7.85546875" style="277" customWidth="1"/>
    <col min="14710" max="14710" width="11" style="277" customWidth="1"/>
    <col min="14711" max="14711" width="10.85546875" style="277" customWidth="1"/>
    <col min="14712" max="14713" width="2" style="277" bestFit="1" customWidth="1"/>
    <col min="14714" max="14715" width="7.5703125" style="277" customWidth="1"/>
    <col min="14716" max="14716" width="6.85546875" style="277" customWidth="1"/>
    <col min="14717" max="14717" width="15.42578125" style="277" customWidth="1"/>
    <col min="14718" max="14718" width="18.7109375" style="277" customWidth="1"/>
    <col min="14719" max="14719" width="16.5703125" style="277" customWidth="1"/>
    <col min="14720" max="14720" width="15.42578125" style="277" customWidth="1"/>
    <col min="14721" max="14721" width="14.85546875" style="277" customWidth="1"/>
    <col min="14722" max="14722" width="2.140625" style="277" customWidth="1"/>
    <col min="14723" max="14923" width="11.42578125" style="277"/>
    <col min="14924" max="14924" width="8.140625" style="277" customWidth="1"/>
    <col min="14925" max="14925" width="15.7109375" style="277" customWidth="1"/>
    <col min="14926" max="14926" width="18.85546875" style="277" customWidth="1"/>
    <col min="14927" max="14927" width="16" style="277" customWidth="1"/>
    <col min="14928" max="14928" width="14.7109375" style="277" customWidth="1"/>
    <col min="14929" max="14929" width="16.7109375" style="277" customWidth="1"/>
    <col min="14930" max="14930" width="14.7109375" style="277" customWidth="1"/>
    <col min="14931" max="14931" width="11.42578125" style="277"/>
    <col min="14932" max="14932" width="11.42578125" style="277" customWidth="1"/>
    <col min="14933" max="14933" width="7.42578125" style="277" customWidth="1"/>
    <col min="14934" max="14934" width="7.28515625" style="277" customWidth="1"/>
    <col min="14935" max="14935" width="12.7109375" style="277" customWidth="1"/>
    <col min="14936" max="14937" width="10.7109375" style="277" customWidth="1"/>
    <col min="14938" max="14938" width="13.7109375" style="277" customWidth="1"/>
    <col min="14939" max="14939" width="12.28515625" style="277" customWidth="1"/>
    <col min="14940" max="14940" width="13.5703125" style="277" customWidth="1"/>
    <col min="14941" max="14956" width="10.7109375" style="277" customWidth="1"/>
    <col min="14957" max="14960" width="5.5703125" style="277" bestFit="1" customWidth="1"/>
    <col min="14961" max="14964" width="7.85546875" style="277" bestFit="1" customWidth="1"/>
    <col min="14965" max="14965" width="7.85546875" style="277" customWidth="1"/>
    <col min="14966" max="14966" width="11" style="277" customWidth="1"/>
    <col min="14967" max="14967" width="10.85546875" style="277" customWidth="1"/>
    <col min="14968" max="14969" width="2" style="277" bestFit="1" customWidth="1"/>
    <col min="14970" max="14971" width="7.5703125" style="277" customWidth="1"/>
    <col min="14972" max="14972" width="6.85546875" style="277" customWidth="1"/>
    <col min="14973" max="14973" width="15.42578125" style="277" customWidth="1"/>
    <col min="14974" max="14974" width="18.7109375" style="277" customWidth="1"/>
    <col min="14975" max="14975" width="16.5703125" style="277" customWidth="1"/>
    <col min="14976" max="14976" width="15.42578125" style="277" customWidth="1"/>
    <col min="14977" max="14977" width="14.85546875" style="277" customWidth="1"/>
    <col min="14978" max="14978" width="2.140625" style="277" customWidth="1"/>
    <col min="14979" max="15179" width="11.42578125" style="277"/>
    <col min="15180" max="15180" width="8.140625" style="277" customWidth="1"/>
    <col min="15181" max="15181" width="15.7109375" style="277" customWidth="1"/>
    <col min="15182" max="15182" width="18.85546875" style="277" customWidth="1"/>
    <col min="15183" max="15183" width="16" style="277" customWidth="1"/>
    <col min="15184" max="15184" width="14.7109375" style="277" customWidth="1"/>
    <col min="15185" max="15185" width="16.7109375" style="277" customWidth="1"/>
    <col min="15186" max="15186" width="14.7109375" style="277" customWidth="1"/>
    <col min="15187" max="15187" width="11.42578125" style="277"/>
    <col min="15188" max="15188" width="11.42578125" style="277" customWidth="1"/>
    <col min="15189" max="15189" width="7.42578125" style="277" customWidth="1"/>
    <col min="15190" max="15190" width="7.28515625" style="277" customWidth="1"/>
    <col min="15191" max="15191" width="12.7109375" style="277" customWidth="1"/>
    <col min="15192" max="15193" width="10.7109375" style="277" customWidth="1"/>
    <col min="15194" max="15194" width="13.7109375" style="277" customWidth="1"/>
    <col min="15195" max="15195" width="12.28515625" style="277" customWidth="1"/>
    <col min="15196" max="15196" width="13.5703125" style="277" customWidth="1"/>
    <col min="15197" max="15212" width="10.7109375" style="277" customWidth="1"/>
    <col min="15213" max="15216" width="5.5703125" style="277" bestFit="1" customWidth="1"/>
    <col min="15217" max="15220" width="7.85546875" style="277" bestFit="1" customWidth="1"/>
    <col min="15221" max="15221" width="7.85546875" style="277" customWidth="1"/>
    <col min="15222" max="15222" width="11" style="277" customWidth="1"/>
    <col min="15223" max="15223" width="10.85546875" style="277" customWidth="1"/>
    <col min="15224" max="15225" width="2" style="277" bestFit="1" customWidth="1"/>
    <col min="15226" max="15227" width="7.5703125" style="277" customWidth="1"/>
    <col min="15228" max="15228" width="6.85546875" style="277" customWidth="1"/>
    <col min="15229" max="15229" width="15.42578125" style="277" customWidth="1"/>
    <col min="15230" max="15230" width="18.7109375" style="277" customWidth="1"/>
    <col min="15231" max="15231" width="16.5703125" style="277" customWidth="1"/>
    <col min="15232" max="15232" width="15.42578125" style="277" customWidth="1"/>
    <col min="15233" max="15233" width="14.85546875" style="277" customWidth="1"/>
    <col min="15234" max="15234" width="2.140625" style="277" customWidth="1"/>
    <col min="15235" max="15435" width="11.42578125" style="277"/>
    <col min="15436" max="15436" width="8.140625" style="277" customWidth="1"/>
    <col min="15437" max="15437" width="15.7109375" style="277" customWidth="1"/>
    <col min="15438" max="15438" width="18.85546875" style="277" customWidth="1"/>
    <col min="15439" max="15439" width="16" style="277" customWidth="1"/>
    <col min="15440" max="15440" width="14.7109375" style="277" customWidth="1"/>
    <col min="15441" max="15441" width="16.7109375" style="277" customWidth="1"/>
    <col min="15442" max="15442" width="14.7109375" style="277" customWidth="1"/>
    <col min="15443" max="15443" width="11.42578125" style="277"/>
    <col min="15444" max="15444" width="11.42578125" style="277" customWidth="1"/>
    <col min="15445" max="15445" width="7.42578125" style="277" customWidth="1"/>
    <col min="15446" max="15446" width="7.28515625" style="277" customWidth="1"/>
    <col min="15447" max="15447" width="12.7109375" style="277" customWidth="1"/>
    <col min="15448" max="15449" width="10.7109375" style="277" customWidth="1"/>
    <col min="15450" max="15450" width="13.7109375" style="277" customWidth="1"/>
    <col min="15451" max="15451" width="12.28515625" style="277" customWidth="1"/>
    <col min="15452" max="15452" width="13.5703125" style="277" customWidth="1"/>
    <col min="15453" max="15468" width="10.7109375" style="277" customWidth="1"/>
    <col min="15469" max="15472" width="5.5703125" style="277" bestFit="1" customWidth="1"/>
    <col min="15473" max="15476" width="7.85546875" style="277" bestFit="1" customWidth="1"/>
    <col min="15477" max="15477" width="7.85546875" style="277" customWidth="1"/>
    <col min="15478" max="15478" width="11" style="277" customWidth="1"/>
    <col min="15479" max="15479" width="10.85546875" style="277" customWidth="1"/>
    <col min="15480" max="15481" width="2" style="277" bestFit="1" customWidth="1"/>
    <col min="15482" max="15483" width="7.5703125" style="277" customWidth="1"/>
    <col min="15484" max="15484" width="6.85546875" style="277" customWidth="1"/>
    <col min="15485" max="15485" width="15.42578125" style="277" customWidth="1"/>
    <col min="15486" max="15486" width="18.7109375" style="277" customWidth="1"/>
    <col min="15487" max="15487" width="16.5703125" style="277" customWidth="1"/>
    <col min="15488" max="15488" width="15.42578125" style="277" customWidth="1"/>
    <col min="15489" max="15489" width="14.85546875" style="277" customWidth="1"/>
    <col min="15490" max="15490" width="2.140625" style="277" customWidth="1"/>
    <col min="15491" max="15691" width="11.42578125" style="277"/>
    <col min="15692" max="15692" width="8.140625" style="277" customWidth="1"/>
    <col min="15693" max="15693" width="15.7109375" style="277" customWidth="1"/>
    <col min="15694" max="15694" width="18.85546875" style="277" customWidth="1"/>
    <col min="15695" max="15695" width="16" style="277" customWidth="1"/>
    <col min="15696" max="15696" width="14.7109375" style="277" customWidth="1"/>
    <col min="15697" max="15697" width="16.7109375" style="277" customWidth="1"/>
    <col min="15698" max="15698" width="14.7109375" style="277" customWidth="1"/>
    <col min="15699" max="15699" width="11.42578125" style="277"/>
    <col min="15700" max="15700" width="11.42578125" style="277" customWidth="1"/>
    <col min="15701" max="15701" width="7.42578125" style="277" customWidth="1"/>
    <col min="15702" max="15702" width="7.28515625" style="277" customWidth="1"/>
    <col min="15703" max="15703" width="12.7109375" style="277" customWidth="1"/>
    <col min="15704" max="15705" width="10.7109375" style="277" customWidth="1"/>
    <col min="15706" max="15706" width="13.7109375" style="277" customWidth="1"/>
    <col min="15707" max="15707" width="12.28515625" style="277" customWidth="1"/>
    <col min="15708" max="15708" width="13.5703125" style="277" customWidth="1"/>
    <col min="15709" max="15724" width="10.7109375" style="277" customWidth="1"/>
    <col min="15725" max="15728" width="5.5703125" style="277" bestFit="1" customWidth="1"/>
    <col min="15729" max="15732" width="7.85546875" style="277" bestFit="1" customWidth="1"/>
    <col min="15733" max="15733" width="7.85546875" style="277" customWidth="1"/>
    <col min="15734" max="15734" width="11" style="277" customWidth="1"/>
    <col min="15735" max="15735" width="10.85546875" style="277" customWidth="1"/>
    <col min="15736" max="15737" width="2" style="277" bestFit="1" customWidth="1"/>
    <col min="15738" max="15739" width="7.5703125" style="277" customWidth="1"/>
    <col min="15740" max="15740" width="6.85546875" style="277" customWidth="1"/>
    <col min="15741" max="15741" width="15.42578125" style="277" customWidth="1"/>
    <col min="15742" max="15742" width="18.7109375" style="277" customWidth="1"/>
    <col min="15743" max="15743" width="16.5703125" style="277" customWidth="1"/>
    <col min="15744" max="15744" width="15.42578125" style="277" customWidth="1"/>
    <col min="15745" max="15745" width="14.85546875" style="277" customWidth="1"/>
    <col min="15746" max="15746" width="2.140625" style="277" customWidth="1"/>
    <col min="15747" max="15947" width="11.42578125" style="277"/>
    <col min="15948" max="15948" width="8.140625" style="277" customWidth="1"/>
    <col min="15949" max="15949" width="15.7109375" style="277" customWidth="1"/>
    <col min="15950" max="15950" width="18.85546875" style="277" customWidth="1"/>
    <col min="15951" max="15951" width="16" style="277" customWidth="1"/>
    <col min="15952" max="15952" width="14.7109375" style="277" customWidth="1"/>
    <col min="15953" max="15953" width="16.7109375" style="277" customWidth="1"/>
    <col min="15954" max="15954" width="14.7109375" style="277" customWidth="1"/>
    <col min="15955" max="15955" width="11.42578125" style="277"/>
    <col min="15956" max="15956" width="11.42578125" style="277" customWidth="1"/>
    <col min="15957" max="15957" width="7.42578125" style="277" customWidth="1"/>
    <col min="15958" max="15958" width="7.28515625" style="277" customWidth="1"/>
    <col min="15959" max="15959" width="12.7109375" style="277" customWidth="1"/>
    <col min="15960" max="15961" width="10.7109375" style="277" customWidth="1"/>
    <col min="15962" max="15962" width="13.7109375" style="277" customWidth="1"/>
    <col min="15963" max="15963" width="12.28515625" style="277" customWidth="1"/>
    <col min="15964" max="15964" width="13.5703125" style="277" customWidth="1"/>
    <col min="15965" max="15980" width="10.7109375" style="277" customWidth="1"/>
    <col min="15981" max="15984" width="5.5703125" style="277" bestFit="1" customWidth="1"/>
    <col min="15985" max="15988" width="7.85546875" style="277" bestFit="1" customWidth="1"/>
    <col min="15989" max="15989" width="7.85546875" style="277" customWidth="1"/>
    <col min="15990" max="15990" width="11" style="277" customWidth="1"/>
    <col min="15991" max="15991" width="10.85546875" style="277" customWidth="1"/>
    <col min="15992" max="15993" width="2" style="277" bestFit="1" customWidth="1"/>
    <col min="15994" max="15995" width="7.5703125" style="277" customWidth="1"/>
    <col min="15996" max="15996" width="6.85546875" style="277" customWidth="1"/>
    <col min="15997" max="15997" width="15.42578125" style="277" customWidth="1"/>
    <col min="15998" max="15998" width="18.7109375" style="277" customWidth="1"/>
    <col min="15999" max="15999" width="16.5703125" style="277" customWidth="1"/>
    <col min="16000" max="16000" width="15.42578125" style="277" customWidth="1"/>
    <col min="16001" max="16001" width="14.85546875" style="277" customWidth="1"/>
    <col min="16002" max="16002" width="2.140625" style="277" customWidth="1"/>
    <col min="16003" max="16203" width="11.42578125" style="277"/>
    <col min="16204" max="16204" width="8.140625" style="277" customWidth="1"/>
    <col min="16205" max="16205" width="15.7109375" style="277" customWidth="1"/>
    <col min="16206" max="16206" width="18.85546875" style="277" customWidth="1"/>
    <col min="16207" max="16207" width="16" style="277" customWidth="1"/>
    <col min="16208" max="16208" width="14.7109375" style="277" customWidth="1"/>
    <col min="16209" max="16209" width="16.7109375" style="277" customWidth="1"/>
    <col min="16210" max="16210" width="14.7109375" style="277" customWidth="1"/>
    <col min="16211" max="16211" width="11.42578125" style="277"/>
    <col min="16212" max="16212" width="11.42578125" style="277" customWidth="1"/>
    <col min="16213" max="16213" width="7.42578125" style="277" customWidth="1"/>
    <col min="16214" max="16214" width="7.28515625" style="277" customWidth="1"/>
    <col min="16215" max="16215" width="12.7109375" style="277" customWidth="1"/>
    <col min="16216" max="16217" width="10.7109375" style="277" customWidth="1"/>
    <col min="16218" max="16218" width="13.7109375" style="277" customWidth="1"/>
    <col min="16219" max="16219" width="12.28515625" style="277" customWidth="1"/>
    <col min="16220" max="16220" width="13.5703125" style="277" customWidth="1"/>
    <col min="16221" max="16236" width="10.7109375" style="277" customWidth="1"/>
    <col min="16237" max="16240" width="5.5703125" style="277" bestFit="1" customWidth="1"/>
    <col min="16241" max="16244" width="7.85546875" style="277" bestFit="1" customWidth="1"/>
    <col min="16245" max="16245" width="7.85546875" style="277" customWidth="1"/>
    <col min="16246" max="16246" width="11" style="277" customWidth="1"/>
    <col min="16247" max="16247" width="10.85546875" style="277" customWidth="1"/>
    <col min="16248" max="16249" width="2" style="277" bestFit="1" customWidth="1"/>
    <col min="16250" max="16251" width="7.5703125" style="277" customWidth="1"/>
    <col min="16252" max="16252" width="6.85546875" style="277" customWidth="1"/>
    <col min="16253" max="16253" width="15.42578125" style="277" customWidth="1"/>
    <col min="16254" max="16254" width="18.7109375" style="277" customWidth="1"/>
    <col min="16255" max="16255" width="16.5703125" style="277" customWidth="1"/>
    <col min="16256" max="16256" width="15.42578125" style="277" customWidth="1"/>
    <col min="16257" max="16257" width="14.85546875" style="277" customWidth="1"/>
    <col min="16258" max="16258" width="2.140625" style="277" customWidth="1"/>
    <col min="16259" max="16384" width="11.42578125" style="277"/>
  </cols>
  <sheetData>
    <row r="1" spans="1:129" s="292" customFormat="1" ht="35.25" customHeight="1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573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440"/>
      <c r="DW1" s="440"/>
      <c r="DX1" s="440"/>
      <c r="DY1" s="440"/>
    </row>
    <row r="2" spans="1:129" s="292" customFormat="1" ht="28.5" customHeight="1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574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1"/>
      <c r="DY2" s="441"/>
    </row>
    <row r="3" spans="1:129" s="292" customFormat="1" ht="27" customHeight="1">
      <c r="A3" s="439" t="s">
        <v>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575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39"/>
      <c r="DT3" s="439"/>
      <c r="DU3" s="439"/>
      <c r="DV3" s="439"/>
      <c r="DW3" s="439"/>
      <c r="DX3" s="439"/>
      <c r="DY3" s="439"/>
    </row>
    <row r="4" spans="1:129" s="292" customFormat="1" ht="26.25" customHeight="1">
      <c r="A4" s="442" t="s">
        <v>3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576"/>
      <c r="DB4" s="442"/>
      <c r="DC4" s="442"/>
      <c r="DD4" s="442"/>
      <c r="DE4" s="442"/>
      <c r="DF4" s="442"/>
      <c r="DG4" s="442"/>
      <c r="DH4" s="442"/>
      <c r="DI4" s="442"/>
      <c r="DJ4" s="442"/>
      <c r="DK4" s="442"/>
      <c r="DL4" s="442"/>
      <c r="DM4" s="442"/>
      <c r="DN4" s="442"/>
      <c r="DO4" s="442"/>
      <c r="DP4" s="442"/>
      <c r="DQ4" s="442"/>
      <c r="DR4" s="442"/>
      <c r="DS4" s="442"/>
      <c r="DT4" s="442"/>
      <c r="DU4" s="442"/>
      <c r="DV4" s="442"/>
      <c r="DW4" s="442"/>
      <c r="DX4" s="442"/>
      <c r="DY4" s="442"/>
    </row>
    <row r="5" spans="1:129" s="292" customFormat="1" ht="26.25" customHeight="1">
      <c r="A5" s="444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577"/>
      <c r="DB5" s="443"/>
      <c r="DC5" s="443"/>
      <c r="DD5" s="443"/>
      <c r="DE5" s="443"/>
      <c r="DF5" s="443"/>
      <c r="DG5" s="443"/>
      <c r="DH5" s="443"/>
      <c r="DI5" s="443"/>
      <c r="DJ5" s="443"/>
      <c r="DK5" s="443"/>
      <c r="DL5" s="443"/>
      <c r="DM5" s="443"/>
      <c r="DN5" s="443"/>
      <c r="DO5" s="443"/>
      <c r="DP5" s="443"/>
      <c r="DQ5" s="443"/>
      <c r="DR5" s="443"/>
      <c r="DS5" s="443"/>
      <c r="DT5" s="443"/>
      <c r="DU5" s="443"/>
      <c r="DV5" s="443"/>
      <c r="DW5" s="443"/>
      <c r="DX5" s="443"/>
      <c r="DY5" s="443"/>
    </row>
    <row r="6" spans="1:129" s="293" customFormat="1" ht="23.45" customHeight="1">
      <c r="A6" s="500" t="s">
        <v>4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BX6" s="501"/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501"/>
      <c r="CL6" s="501"/>
      <c r="CM6" s="501"/>
      <c r="CN6" s="501"/>
      <c r="CO6" s="501"/>
      <c r="CP6" s="501"/>
      <c r="CQ6" s="501"/>
      <c r="CR6" s="501"/>
      <c r="CS6" s="501"/>
      <c r="CT6" s="501"/>
      <c r="CU6" s="501"/>
      <c r="CV6" s="501"/>
      <c r="CW6" s="501"/>
      <c r="CX6" s="501"/>
      <c r="CY6" s="501"/>
      <c r="CZ6" s="501"/>
      <c r="DA6" s="578"/>
      <c r="DB6" s="501"/>
      <c r="DC6" s="501"/>
      <c r="DD6" s="501"/>
      <c r="DE6" s="501"/>
      <c r="DF6" s="501"/>
      <c r="DG6" s="501"/>
      <c r="DH6" s="501"/>
      <c r="DI6" s="501"/>
      <c r="DJ6" s="501"/>
      <c r="DK6" s="501"/>
      <c r="DL6" s="501"/>
      <c r="DM6" s="501"/>
      <c r="DN6" s="501"/>
      <c r="DO6" s="501"/>
      <c r="DP6" s="501"/>
      <c r="DQ6" s="501"/>
      <c r="DR6" s="501"/>
      <c r="DS6" s="501"/>
      <c r="DT6" s="501"/>
      <c r="DU6" s="501"/>
      <c r="DV6" s="501"/>
      <c r="DW6" s="501"/>
      <c r="DX6" s="501"/>
      <c r="DY6" s="502"/>
    </row>
    <row r="7" spans="1:129" s="294" customFormat="1" ht="43.5" customHeight="1">
      <c r="A7" s="503" t="s">
        <v>5</v>
      </c>
      <c r="B7" s="504"/>
      <c r="C7" s="504"/>
      <c r="D7" s="505" t="s">
        <v>0</v>
      </c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579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353"/>
      <c r="DQ7" s="353"/>
      <c r="DR7" s="353"/>
      <c r="DS7" s="353"/>
      <c r="DT7" s="353"/>
      <c r="DU7" s="353"/>
      <c r="DV7" s="353"/>
      <c r="DW7" s="353"/>
      <c r="DX7" s="353"/>
      <c r="DY7" s="354"/>
    </row>
    <row r="8" spans="1:129" s="294" customFormat="1" ht="66.75" customHeight="1">
      <c r="A8" s="506" t="s">
        <v>6</v>
      </c>
      <c r="B8" s="507"/>
      <c r="C8" s="507"/>
      <c r="D8" s="351" t="s">
        <v>7</v>
      </c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259"/>
      <c r="BO8" s="259"/>
      <c r="BP8" s="316"/>
      <c r="BQ8" s="259"/>
      <c r="BR8" s="259"/>
      <c r="BS8" s="259"/>
      <c r="BT8" s="259"/>
      <c r="BU8" s="280"/>
      <c r="BV8" s="259"/>
      <c r="BW8" s="259"/>
      <c r="BX8" s="259"/>
      <c r="BY8" s="259"/>
      <c r="BZ8" s="280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580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95"/>
    </row>
    <row r="9" spans="1:129" s="294" customFormat="1" ht="17.25" customHeight="1">
      <c r="A9" s="506" t="s">
        <v>8</v>
      </c>
      <c r="B9" s="507"/>
      <c r="C9" s="507"/>
      <c r="D9" s="355" t="s">
        <v>269</v>
      </c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581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6"/>
    </row>
    <row r="10" spans="1:129" s="294" customFormat="1" ht="17.25" customHeight="1">
      <c r="A10" s="506" t="s">
        <v>10</v>
      </c>
      <c r="B10" s="507"/>
      <c r="C10" s="507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582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2"/>
    </row>
    <row r="11" spans="1:129" s="294" customFormat="1" ht="31.5" customHeight="1">
      <c r="A11" s="506" t="s">
        <v>11</v>
      </c>
      <c r="B11" s="507"/>
      <c r="C11" s="507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582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2"/>
    </row>
    <row r="12" spans="1:129" s="294" customFormat="1" ht="38.25" customHeight="1">
      <c r="A12" s="506" t="s">
        <v>12</v>
      </c>
      <c r="B12" s="507"/>
      <c r="C12" s="507"/>
      <c r="D12" s="351" t="s">
        <v>271</v>
      </c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259"/>
      <c r="BO12" s="259"/>
      <c r="BP12" s="316"/>
      <c r="BQ12" s="259"/>
      <c r="BR12" s="259"/>
      <c r="BS12" s="259"/>
      <c r="BT12" s="259"/>
      <c r="BU12" s="280"/>
      <c r="BV12" s="259"/>
      <c r="BW12" s="259"/>
      <c r="BX12" s="259"/>
      <c r="BY12" s="259"/>
      <c r="BZ12" s="280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580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95"/>
    </row>
    <row r="13" spans="1:129" s="294" customFormat="1" ht="53.25" customHeight="1">
      <c r="A13" s="508" t="s">
        <v>14</v>
      </c>
      <c r="B13" s="509"/>
      <c r="C13" s="509"/>
      <c r="D13" s="357" t="s">
        <v>270</v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583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8"/>
    </row>
    <row r="14" spans="1:129">
      <c r="A14" s="510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84"/>
      <c r="DB14" s="510"/>
      <c r="DC14" s="510"/>
      <c r="DD14" s="510"/>
      <c r="DE14" s="510"/>
      <c r="DF14" s="510"/>
      <c r="DG14" s="510"/>
      <c r="DH14" s="510"/>
      <c r="DI14" s="510"/>
      <c r="DJ14" s="510"/>
      <c r="DK14" s="510"/>
      <c r="DL14" s="510"/>
      <c r="DM14" s="510"/>
      <c r="DN14" s="510"/>
      <c r="DO14" s="510"/>
      <c r="DP14" s="510"/>
      <c r="DQ14" s="510"/>
      <c r="DR14" s="510"/>
      <c r="DS14" s="510"/>
      <c r="DT14" s="510"/>
      <c r="DU14" s="510"/>
      <c r="DV14" s="510"/>
      <c r="DW14" s="510"/>
      <c r="DX14" s="510"/>
      <c r="DY14" s="510"/>
    </row>
    <row r="15" spans="1:129" s="293" customFormat="1" ht="23.25" customHeight="1">
      <c r="A15" s="511" t="s">
        <v>16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2"/>
      <c r="BV15" s="512"/>
      <c r="BW15" s="512"/>
      <c r="BX15" s="512"/>
      <c r="BY15" s="512"/>
      <c r="BZ15" s="512"/>
      <c r="CA15" s="512"/>
      <c r="CB15" s="512"/>
      <c r="CC15" s="512"/>
      <c r="CD15" s="512"/>
      <c r="CE15" s="512"/>
      <c r="CF15" s="512"/>
      <c r="CG15" s="512"/>
      <c r="CH15" s="512"/>
      <c r="CI15" s="512"/>
      <c r="CJ15" s="512"/>
      <c r="CK15" s="512"/>
      <c r="CL15" s="512"/>
      <c r="CM15" s="512"/>
      <c r="CN15" s="512"/>
      <c r="CO15" s="512"/>
      <c r="CP15" s="512"/>
      <c r="CQ15" s="512"/>
      <c r="CR15" s="512"/>
      <c r="CS15" s="512"/>
      <c r="CT15" s="512"/>
      <c r="CU15" s="512"/>
      <c r="CV15" s="512"/>
      <c r="CW15" s="512"/>
      <c r="CX15" s="512"/>
      <c r="CY15" s="512"/>
      <c r="CZ15" s="512"/>
      <c r="DA15" s="585"/>
      <c r="DB15" s="512"/>
      <c r="DC15" s="512"/>
      <c r="DD15" s="512"/>
      <c r="DE15" s="512"/>
      <c r="DF15" s="512"/>
      <c r="DG15" s="512"/>
      <c r="DH15" s="512"/>
      <c r="DI15" s="512"/>
      <c r="DJ15" s="512"/>
      <c r="DK15" s="512"/>
      <c r="DL15" s="512"/>
      <c r="DM15" s="512"/>
      <c r="DN15" s="512"/>
      <c r="DO15" s="512"/>
      <c r="DP15" s="512"/>
      <c r="DQ15" s="512"/>
      <c r="DR15" s="512"/>
      <c r="DS15" s="512"/>
      <c r="DT15" s="512"/>
      <c r="DU15" s="512"/>
      <c r="DV15" s="512"/>
      <c r="DW15" s="512"/>
      <c r="DX15" s="512"/>
      <c r="DY15" s="513"/>
    </row>
    <row r="16" spans="1:129" ht="42.75" customHeight="1">
      <c r="A16" s="514" t="s">
        <v>17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6"/>
      <c r="M16" s="517" t="s">
        <v>18</v>
      </c>
      <c r="N16" s="260"/>
      <c r="O16" s="260"/>
      <c r="P16" s="260"/>
      <c r="Q16" s="261"/>
      <c r="R16" s="494"/>
      <c r="S16" s="518" t="s">
        <v>268</v>
      </c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85"/>
      <c r="AQ16" s="260"/>
      <c r="AR16" s="260"/>
      <c r="AS16" s="260"/>
      <c r="AT16" s="260"/>
      <c r="AU16" s="285"/>
      <c r="AV16" s="260"/>
      <c r="AW16" s="260"/>
      <c r="AX16" s="260"/>
      <c r="AY16" s="260"/>
      <c r="AZ16" s="285"/>
      <c r="BA16" s="260"/>
      <c r="BB16" s="260"/>
      <c r="BC16" s="260"/>
      <c r="BD16" s="260"/>
      <c r="BE16" s="285"/>
      <c r="BF16" s="260"/>
      <c r="BG16" s="260"/>
      <c r="BH16" s="260"/>
      <c r="BI16" s="260"/>
      <c r="BJ16" s="260"/>
      <c r="BK16" s="285"/>
      <c r="BL16" s="260"/>
      <c r="BM16" s="260"/>
      <c r="BN16" s="260"/>
      <c r="BO16" s="260"/>
      <c r="BP16" s="317"/>
      <c r="BQ16" s="260"/>
      <c r="BR16" s="260"/>
      <c r="BS16" s="260"/>
      <c r="BT16" s="260"/>
      <c r="BU16" s="285"/>
      <c r="BV16" s="260"/>
      <c r="BW16" s="260"/>
      <c r="BX16" s="260"/>
      <c r="BY16" s="260"/>
      <c r="BZ16" s="285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586"/>
      <c r="DB16" s="260"/>
      <c r="DC16" s="260"/>
      <c r="DD16" s="260"/>
      <c r="DE16" s="260" t="s">
        <v>20</v>
      </c>
      <c r="DF16" s="260"/>
      <c r="DG16" s="260"/>
      <c r="DH16" s="260"/>
      <c r="DI16" s="260"/>
      <c r="DJ16" s="260"/>
      <c r="DK16" s="260"/>
      <c r="DL16" s="260"/>
      <c r="DM16" s="260"/>
      <c r="DN16" s="260"/>
      <c r="DO16" s="519"/>
      <c r="DP16" s="517" t="s">
        <v>21</v>
      </c>
      <c r="DQ16" s="260"/>
      <c r="DR16" s="260"/>
      <c r="DS16" s="260"/>
      <c r="DT16" s="519"/>
      <c r="DU16" s="520" t="s">
        <v>22</v>
      </c>
      <c r="DV16" s="520" t="s">
        <v>23</v>
      </c>
      <c r="DW16" s="520" t="s">
        <v>24</v>
      </c>
      <c r="DX16" s="520" t="s">
        <v>25</v>
      </c>
      <c r="DY16" s="520" t="s">
        <v>26</v>
      </c>
    </row>
    <row r="17" spans="1:129" s="406" customFormat="1" ht="37.5" customHeight="1" thickBot="1">
      <c r="A17" s="521" t="s">
        <v>27</v>
      </c>
      <c r="B17" s="522" t="s">
        <v>28</v>
      </c>
      <c r="C17" s="523" t="s">
        <v>29</v>
      </c>
      <c r="D17" s="523" t="s">
        <v>30</v>
      </c>
      <c r="E17" s="523" t="s">
        <v>31</v>
      </c>
      <c r="F17" s="522" t="s">
        <v>32</v>
      </c>
      <c r="G17" s="522" t="s">
        <v>33</v>
      </c>
      <c r="H17" s="522" t="s">
        <v>34</v>
      </c>
      <c r="I17" s="522" t="s">
        <v>35</v>
      </c>
      <c r="J17" s="522" t="s">
        <v>36</v>
      </c>
      <c r="K17" s="522" t="s">
        <v>37</v>
      </c>
      <c r="L17" s="524" t="s">
        <v>38</v>
      </c>
      <c r="M17" s="525" t="s">
        <v>39</v>
      </c>
      <c r="N17" s="525"/>
      <c r="O17" s="525"/>
      <c r="P17" s="525"/>
      <c r="Q17" s="526" t="s">
        <v>40</v>
      </c>
      <c r="R17" s="412"/>
      <c r="S17" s="413"/>
      <c r="T17" s="414"/>
      <c r="U17" s="415"/>
      <c r="V17" s="414"/>
      <c r="W17" s="414"/>
      <c r="X17" s="414"/>
      <c r="Y17" s="414"/>
      <c r="Z17" s="415"/>
      <c r="AA17" s="414"/>
      <c r="AB17" s="414"/>
      <c r="AC17" s="414"/>
      <c r="AD17" s="414"/>
      <c r="AE17" s="415"/>
      <c r="AF17" s="414"/>
      <c r="AG17" s="414"/>
      <c r="AH17" s="414"/>
      <c r="AI17" s="414"/>
      <c r="AJ17" s="415"/>
      <c r="AK17" s="414"/>
      <c r="AL17" s="414"/>
      <c r="AM17" s="414"/>
      <c r="AN17" s="413"/>
      <c r="AO17" s="414"/>
      <c r="AP17" s="415"/>
      <c r="AQ17" s="414"/>
      <c r="AR17" s="414"/>
      <c r="AS17" s="413"/>
      <c r="AT17" s="414"/>
      <c r="AU17" s="415"/>
      <c r="AV17" s="414"/>
      <c r="AW17" s="414"/>
      <c r="AX17" s="414"/>
      <c r="AY17" s="414"/>
      <c r="AZ17" s="415"/>
      <c r="BA17" s="414"/>
      <c r="BB17" s="414"/>
      <c r="BC17" s="414"/>
      <c r="BD17" s="414"/>
      <c r="BE17" s="415"/>
      <c r="BF17" s="414"/>
      <c r="BG17" s="414"/>
      <c r="BH17" s="414"/>
      <c r="BI17" s="414"/>
      <c r="BJ17" s="414"/>
      <c r="BK17" s="415"/>
      <c r="BL17" s="414"/>
      <c r="BM17" s="414"/>
      <c r="BN17" s="414"/>
      <c r="BO17" s="414"/>
      <c r="BP17" s="416"/>
      <c r="BQ17" s="414"/>
      <c r="BR17" s="414"/>
      <c r="BS17" s="414"/>
      <c r="BT17" s="414"/>
      <c r="BU17" s="415"/>
      <c r="BV17" s="414"/>
      <c r="BW17" s="414"/>
      <c r="BX17" s="414"/>
      <c r="BY17" s="414"/>
      <c r="BZ17" s="415"/>
      <c r="CA17" s="414"/>
      <c r="CB17" s="414"/>
      <c r="CC17" s="414"/>
      <c r="CD17" s="678" t="s">
        <v>266</v>
      </c>
      <c r="CE17" s="678"/>
      <c r="CF17" s="678"/>
      <c r="CG17" s="678"/>
      <c r="CH17" s="678"/>
      <c r="CI17" s="678"/>
      <c r="CJ17" s="678"/>
      <c r="CK17" s="678"/>
      <c r="CL17" s="678"/>
      <c r="CM17" s="678"/>
      <c r="CN17" s="678"/>
      <c r="CO17" s="678"/>
      <c r="CP17" s="678"/>
      <c r="CQ17" s="678"/>
      <c r="CR17" s="678"/>
      <c r="CS17" s="678"/>
      <c r="CT17" s="678"/>
      <c r="CU17" s="678"/>
      <c r="CV17" s="678"/>
      <c r="CW17" s="678"/>
      <c r="CX17" s="678"/>
      <c r="CY17" s="493"/>
      <c r="CZ17" s="493"/>
      <c r="DA17" s="587"/>
      <c r="DB17" s="493"/>
      <c r="DC17" s="493"/>
      <c r="DD17" s="493"/>
      <c r="DE17" s="527" t="s">
        <v>43</v>
      </c>
      <c r="DF17" s="528" t="s">
        <v>44</v>
      </c>
      <c r="DG17" s="528" t="s">
        <v>45</v>
      </c>
      <c r="DH17" s="529" t="s">
        <v>46</v>
      </c>
      <c r="DI17" s="530" t="s">
        <v>47</v>
      </c>
      <c r="DJ17" s="528" t="s">
        <v>48</v>
      </c>
      <c r="DK17" s="528" t="s">
        <v>49</v>
      </c>
      <c r="DL17" s="528" t="s">
        <v>50</v>
      </c>
      <c r="DM17" s="529" t="s">
        <v>51</v>
      </c>
      <c r="DN17" s="530" t="s">
        <v>52</v>
      </c>
      <c r="DO17" s="529" t="s">
        <v>53</v>
      </c>
      <c r="DP17" s="530" t="s">
        <v>54</v>
      </c>
      <c r="DQ17" s="528" t="s">
        <v>55</v>
      </c>
      <c r="DR17" s="528" t="s">
        <v>56</v>
      </c>
      <c r="DS17" s="528" t="s">
        <v>57</v>
      </c>
      <c r="DT17" s="529" t="s">
        <v>58</v>
      </c>
      <c r="DU17" s="531"/>
      <c r="DV17" s="531"/>
      <c r="DW17" s="531"/>
      <c r="DX17" s="531"/>
      <c r="DY17" s="531"/>
    </row>
    <row r="18" spans="1:129" s="411" customFormat="1" ht="44.25" customHeight="1" thickTop="1" thickBot="1">
      <c r="A18" s="532"/>
      <c r="B18" s="533"/>
      <c r="C18" s="534"/>
      <c r="D18" s="534"/>
      <c r="E18" s="534"/>
      <c r="F18" s="533"/>
      <c r="G18" s="533"/>
      <c r="H18" s="533"/>
      <c r="I18" s="533"/>
      <c r="J18" s="533"/>
      <c r="K18" s="533"/>
      <c r="L18" s="535"/>
      <c r="M18" s="536"/>
      <c r="N18" s="536"/>
      <c r="O18" s="536"/>
      <c r="P18" s="536"/>
      <c r="Q18" s="537"/>
      <c r="R18" s="408"/>
      <c r="S18" s="682" t="s">
        <v>59</v>
      </c>
      <c r="T18" s="683"/>
      <c r="U18" s="683"/>
      <c r="V18" s="683"/>
      <c r="W18" s="684"/>
      <c r="X18" s="682" t="s">
        <v>60</v>
      </c>
      <c r="Y18" s="683"/>
      <c r="Z18" s="683"/>
      <c r="AA18" s="683"/>
      <c r="AB18" s="684"/>
      <c r="AC18" s="682" t="s">
        <v>61</v>
      </c>
      <c r="AD18" s="683"/>
      <c r="AE18" s="683"/>
      <c r="AF18" s="683"/>
      <c r="AG18" s="684"/>
      <c r="AH18" s="682" t="s">
        <v>62</v>
      </c>
      <c r="AI18" s="683"/>
      <c r="AJ18" s="683"/>
      <c r="AK18" s="683"/>
      <c r="AL18" s="683"/>
      <c r="AM18" s="684"/>
      <c r="AN18" s="685" t="s">
        <v>204</v>
      </c>
      <c r="AO18" s="686"/>
      <c r="AP18" s="686"/>
      <c r="AQ18" s="686"/>
      <c r="AR18" s="687"/>
      <c r="AS18" s="685" t="s">
        <v>205</v>
      </c>
      <c r="AT18" s="686"/>
      <c r="AU18" s="686"/>
      <c r="AV18" s="686"/>
      <c r="AW18" s="687"/>
      <c r="AX18" s="679" t="s">
        <v>206</v>
      </c>
      <c r="AY18" s="680"/>
      <c r="AZ18" s="680"/>
      <c r="BA18" s="680"/>
      <c r="BB18" s="681"/>
      <c r="BC18" s="682" t="s">
        <v>207</v>
      </c>
      <c r="BD18" s="683"/>
      <c r="BE18" s="683"/>
      <c r="BF18" s="683"/>
      <c r="BG18" s="683"/>
      <c r="BH18" s="684"/>
      <c r="BI18" s="688" t="s">
        <v>253</v>
      </c>
      <c r="BJ18" s="689"/>
      <c r="BK18" s="689"/>
      <c r="BL18" s="689"/>
      <c r="BM18" s="690"/>
      <c r="BN18" s="688" t="s">
        <v>256</v>
      </c>
      <c r="BO18" s="689"/>
      <c r="BP18" s="689"/>
      <c r="BQ18" s="689"/>
      <c r="BR18" s="690"/>
      <c r="BS18" s="679" t="s">
        <v>257</v>
      </c>
      <c r="BT18" s="680"/>
      <c r="BU18" s="680"/>
      <c r="BV18" s="680"/>
      <c r="BW18" s="681"/>
      <c r="BX18" s="679" t="s">
        <v>265</v>
      </c>
      <c r="BY18" s="680"/>
      <c r="BZ18" s="680"/>
      <c r="CA18" s="680"/>
      <c r="CB18" s="680"/>
      <c r="CC18" s="681"/>
      <c r="CD18" s="679" t="s">
        <v>275</v>
      </c>
      <c r="CE18" s="680"/>
      <c r="CF18" s="680"/>
      <c r="CG18" s="680"/>
      <c r="CH18" s="681"/>
      <c r="CI18" s="679" t="s">
        <v>276</v>
      </c>
      <c r="CJ18" s="680"/>
      <c r="CK18" s="680"/>
      <c r="CL18" s="680"/>
      <c r="CM18" s="681"/>
      <c r="CN18" s="679" t="s">
        <v>277</v>
      </c>
      <c r="CO18" s="680"/>
      <c r="CP18" s="680"/>
      <c r="CQ18" s="680"/>
      <c r="CR18" s="681"/>
      <c r="CS18" s="679" t="s">
        <v>278</v>
      </c>
      <c r="CT18" s="680"/>
      <c r="CU18" s="680"/>
      <c r="CV18" s="680"/>
      <c r="CW18" s="680"/>
      <c r="CX18" s="681"/>
      <c r="CY18" s="682" t="s">
        <v>284</v>
      </c>
      <c r="CZ18" s="683"/>
      <c r="DA18" s="683"/>
      <c r="DB18" s="683"/>
      <c r="DC18" s="683"/>
      <c r="DD18" s="684"/>
      <c r="DE18" s="538"/>
      <c r="DF18" s="539"/>
      <c r="DG18" s="539"/>
      <c r="DH18" s="540"/>
      <c r="DI18" s="541"/>
      <c r="DJ18" s="539"/>
      <c r="DK18" s="539"/>
      <c r="DL18" s="539"/>
      <c r="DM18" s="540"/>
      <c r="DN18" s="541"/>
      <c r="DO18" s="540"/>
      <c r="DP18" s="541"/>
      <c r="DQ18" s="539"/>
      <c r="DR18" s="539"/>
      <c r="DS18" s="539"/>
      <c r="DT18" s="540"/>
      <c r="DU18" s="531"/>
      <c r="DV18" s="531"/>
      <c r="DW18" s="531"/>
      <c r="DX18" s="531"/>
      <c r="DY18" s="531"/>
    </row>
    <row r="19" spans="1:129" ht="60.75" customHeight="1" thickTop="1" thickBot="1">
      <c r="A19" s="542"/>
      <c r="B19" s="543"/>
      <c r="C19" s="544"/>
      <c r="D19" s="544"/>
      <c r="E19" s="544"/>
      <c r="F19" s="543"/>
      <c r="G19" s="543"/>
      <c r="H19" s="543"/>
      <c r="I19" s="543"/>
      <c r="J19" s="543"/>
      <c r="K19" s="543"/>
      <c r="L19" s="545"/>
      <c r="M19" s="258" t="s">
        <v>63</v>
      </c>
      <c r="N19" s="258" t="s">
        <v>64</v>
      </c>
      <c r="O19" s="258" t="s">
        <v>65</v>
      </c>
      <c r="P19" s="258" t="s">
        <v>66</v>
      </c>
      <c r="Q19" s="546"/>
      <c r="R19" s="262"/>
      <c r="S19" s="263" t="s">
        <v>208</v>
      </c>
      <c r="T19" s="264" t="s">
        <v>209</v>
      </c>
      <c r="U19" s="281" t="s">
        <v>210</v>
      </c>
      <c r="V19" s="264" t="s">
        <v>211</v>
      </c>
      <c r="W19" s="265" t="s">
        <v>212</v>
      </c>
      <c r="X19" s="263" t="s">
        <v>213</v>
      </c>
      <c r="Y19" s="266" t="s">
        <v>214</v>
      </c>
      <c r="Z19" s="282" t="s">
        <v>215</v>
      </c>
      <c r="AA19" s="266" t="s">
        <v>216</v>
      </c>
      <c r="AB19" s="267" t="s">
        <v>217</v>
      </c>
      <c r="AC19" s="268" t="s">
        <v>218</v>
      </c>
      <c r="AD19" s="269" t="s">
        <v>219</v>
      </c>
      <c r="AE19" s="283" t="s">
        <v>220</v>
      </c>
      <c r="AF19" s="269" t="s">
        <v>221</v>
      </c>
      <c r="AG19" s="270" t="s">
        <v>222</v>
      </c>
      <c r="AH19" s="271" t="s">
        <v>223</v>
      </c>
      <c r="AI19" s="272" t="s">
        <v>224</v>
      </c>
      <c r="AJ19" s="284" t="s">
        <v>225</v>
      </c>
      <c r="AK19" s="272" t="s">
        <v>226</v>
      </c>
      <c r="AL19" s="272" t="s">
        <v>227</v>
      </c>
      <c r="AM19" s="273" t="s">
        <v>267</v>
      </c>
      <c r="AN19" s="268" t="s">
        <v>228</v>
      </c>
      <c r="AO19" s="269" t="s">
        <v>229</v>
      </c>
      <c r="AP19" s="283" t="s">
        <v>230</v>
      </c>
      <c r="AQ19" s="269" t="s">
        <v>231</v>
      </c>
      <c r="AR19" s="270" t="s">
        <v>232</v>
      </c>
      <c r="AS19" s="268" t="s">
        <v>233</v>
      </c>
      <c r="AT19" s="269" t="s">
        <v>234</v>
      </c>
      <c r="AU19" s="283" t="s">
        <v>235</v>
      </c>
      <c r="AV19" s="269" t="s">
        <v>236</v>
      </c>
      <c r="AW19" s="270" t="s">
        <v>237</v>
      </c>
      <c r="AX19" s="274" t="s">
        <v>238</v>
      </c>
      <c r="AY19" s="275" t="s">
        <v>239</v>
      </c>
      <c r="AZ19" s="286" t="s">
        <v>240</v>
      </c>
      <c r="BA19" s="275" t="s">
        <v>241</v>
      </c>
      <c r="BB19" s="276" t="s">
        <v>242</v>
      </c>
      <c r="BC19" s="271" t="s">
        <v>243</v>
      </c>
      <c r="BD19" s="272" t="s">
        <v>244</v>
      </c>
      <c r="BE19" s="284" t="s">
        <v>245</v>
      </c>
      <c r="BF19" s="272" t="s">
        <v>246</v>
      </c>
      <c r="BG19" s="272" t="s">
        <v>247</v>
      </c>
      <c r="BH19" s="273" t="s">
        <v>267</v>
      </c>
      <c r="BI19" s="334" t="s">
        <v>254</v>
      </c>
      <c r="BJ19" s="335" t="s">
        <v>68</v>
      </c>
      <c r="BK19" s="336" t="s">
        <v>69</v>
      </c>
      <c r="BL19" s="335" t="s">
        <v>255</v>
      </c>
      <c r="BM19" s="337" t="s">
        <v>258</v>
      </c>
      <c r="BN19" s="334" t="s">
        <v>254</v>
      </c>
      <c r="BO19" s="335" t="s">
        <v>68</v>
      </c>
      <c r="BP19" s="338" t="s">
        <v>69</v>
      </c>
      <c r="BQ19" s="339" t="s">
        <v>255</v>
      </c>
      <c r="BR19" s="337" t="s">
        <v>258</v>
      </c>
      <c r="BS19" s="433" t="s">
        <v>254</v>
      </c>
      <c r="BT19" s="340" t="s">
        <v>68</v>
      </c>
      <c r="BU19" s="341" t="s">
        <v>69</v>
      </c>
      <c r="BV19" s="342" t="s">
        <v>255</v>
      </c>
      <c r="BW19" s="343" t="s">
        <v>258</v>
      </c>
      <c r="BX19" s="344" t="s">
        <v>260</v>
      </c>
      <c r="BY19" s="345" t="s">
        <v>261</v>
      </c>
      <c r="BZ19" s="346" t="s">
        <v>262</v>
      </c>
      <c r="CA19" s="345" t="s">
        <v>263</v>
      </c>
      <c r="CB19" s="345" t="s">
        <v>264</v>
      </c>
      <c r="CC19" s="347" t="s">
        <v>267</v>
      </c>
      <c r="CD19" s="433" t="s">
        <v>254</v>
      </c>
      <c r="CE19" s="340" t="s">
        <v>68</v>
      </c>
      <c r="CF19" s="341" t="s">
        <v>69</v>
      </c>
      <c r="CG19" s="342" t="s">
        <v>255</v>
      </c>
      <c r="CH19" s="495" t="s">
        <v>258</v>
      </c>
      <c r="CI19" s="496" t="s">
        <v>254</v>
      </c>
      <c r="CJ19" s="340" t="s">
        <v>68</v>
      </c>
      <c r="CK19" s="341" t="s">
        <v>69</v>
      </c>
      <c r="CL19" s="342" t="s">
        <v>255</v>
      </c>
      <c r="CM19" s="343" t="s">
        <v>258</v>
      </c>
      <c r="CN19" s="496" t="s">
        <v>254</v>
      </c>
      <c r="CO19" s="340" t="s">
        <v>68</v>
      </c>
      <c r="CP19" s="341" t="s">
        <v>69</v>
      </c>
      <c r="CQ19" s="342" t="s">
        <v>255</v>
      </c>
      <c r="CR19" s="343" t="s">
        <v>258</v>
      </c>
      <c r="CS19" s="344" t="s">
        <v>279</v>
      </c>
      <c r="CT19" s="345" t="s">
        <v>280</v>
      </c>
      <c r="CU19" s="346" t="s">
        <v>281</v>
      </c>
      <c r="CV19" s="345" t="s">
        <v>282</v>
      </c>
      <c r="CW19" s="345" t="s">
        <v>283</v>
      </c>
      <c r="CX19" s="347" t="s">
        <v>267</v>
      </c>
      <c r="CY19" s="344" t="s">
        <v>248</v>
      </c>
      <c r="CZ19" s="345" t="s">
        <v>249</v>
      </c>
      <c r="DA19" s="588" t="s">
        <v>250</v>
      </c>
      <c r="DB19" s="345" t="s">
        <v>251</v>
      </c>
      <c r="DC19" s="345" t="s">
        <v>252</v>
      </c>
      <c r="DD19" s="347" t="s">
        <v>267</v>
      </c>
      <c r="DE19" s="547"/>
      <c r="DF19" s="548"/>
      <c r="DG19" s="548"/>
      <c r="DH19" s="549"/>
      <c r="DI19" s="550"/>
      <c r="DJ19" s="548"/>
      <c r="DK19" s="548"/>
      <c r="DL19" s="548"/>
      <c r="DM19" s="549"/>
      <c r="DN19" s="550"/>
      <c r="DO19" s="549"/>
      <c r="DP19" s="550"/>
      <c r="DQ19" s="548"/>
      <c r="DR19" s="548"/>
      <c r="DS19" s="548"/>
      <c r="DT19" s="549"/>
      <c r="DU19" s="551"/>
      <c r="DV19" s="551"/>
      <c r="DW19" s="551"/>
      <c r="DX19" s="551"/>
      <c r="DY19" s="551"/>
    </row>
    <row r="20" spans="1:129" s="301" customFormat="1" ht="63.75" customHeight="1" thickTop="1" thickBot="1">
      <c r="A20" s="296" t="s">
        <v>83</v>
      </c>
      <c r="B20" s="297"/>
      <c r="C20" s="435" t="s">
        <v>84</v>
      </c>
      <c r="D20" s="359" t="s">
        <v>85</v>
      </c>
      <c r="E20" s="359" t="s">
        <v>86</v>
      </c>
      <c r="F20" s="360" t="s">
        <v>87</v>
      </c>
      <c r="G20" s="360" t="s">
        <v>88</v>
      </c>
      <c r="H20" s="360" t="s">
        <v>89</v>
      </c>
      <c r="I20" s="360" t="s">
        <v>90</v>
      </c>
      <c r="J20" s="361">
        <v>3</v>
      </c>
      <c r="K20" s="361" t="s">
        <v>91</v>
      </c>
      <c r="L20" s="361" t="s">
        <v>92</v>
      </c>
      <c r="M20" s="459">
        <v>127784</v>
      </c>
      <c r="N20" s="459"/>
      <c r="O20" s="459"/>
      <c r="P20" s="459"/>
      <c r="Q20" s="560">
        <f t="shared" ref="Q20:Q40" si="0">SUM(M20:P20)</f>
        <v>127784</v>
      </c>
      <c r="R20" s="561">
        <f t="shared" ref="R20:R40" si="1">+M20-S20-X20-AC20-AN20-AS20-AX20-BI20-BN20-BS20-CD20-CI20-CN20</f>
        <v>1.4551915228366852E-11</v>
      </c>
      <c r="S20" s="562">
        <f>$M$20/J20</f>
        <v>42594.666666666664</v>
      </c>
      <c r="T20" s="452">
        <f>+S20</f>
        <v>42594.666666666664</v>
      </c>
      <c r="U20" s="453">
        <f t="shared" ref="U20:U40" si="2">IF(S20=0,0,IF(T20=0,0,(T20*1)/S20))</f>
        <v>1</v>
      </c>
      <c r="V20" s="452">
        <f t="shared" ref="V20:V40" si="3">S20-T20</f>
        <v>0</v>
      </c>
      <c r="W20" s="454">
        <f>+T20</f>
        <v>42594.666666666664</v>
      </c>
      <c r="X20" s="562">
        <f>$M$20/J20</f>
        <v>42594.666666666664</v>
      </c>
      <c r="Y20" s="452">
        <f>+X20</f>
        <v>42594.666666666664</v>
      </c>
      <c r="Z20" s="453">
        <f t="shared" ref="Z20:Z40" si="4">IF(X20=0,0,IF(Y20=0,0,(Y20*1)/X20))</f>
        <v>1</v>
      </c>
      <c r="AA20" s="452">
        <f t="shared" ref="AA20:AA40" si="5">X20-Y20</f>
        <v>0</v>
      </c>
      <c r="AB20" s="454">
        <f>+Y20</f>
        <v>42594.666666666664</v>
      </c>
      <c r="AC20" s="562">
        <f>$M$20/J20</f>
        <v>42594.666666666664</v>
      </c>
      <c r="AD20" s="452">
        <f>+AC20</f>
        <v>42594.666666666664</v>
      </c>
      <c r="AE20" s="453">
        <f t="shared" ref="AE20:AE40" si="6">IF(AC20=0,0,IF(AD20=0,0,(AD20*1)/AC20))</f>
        <v>1</v>
      </c>
      <c r="AF20" s="452">
        <f t="shared" ref="AF20:AF40" si="7">AC20-AD20</f>
        <v>0</v>
      </c>
      <c r="AG20" s="454">
        <f>+AD20</f>
        <v>42594.666666666664</v>
      </c>
      <c r="AH20" s="451">
        <f t="shared" ref="AH20:AI38" si="8">S20+X20+AC20</f>
        <v>127784</v>
      </c>
      <c r="AI20" s="452">
        <f t="shared" si="8"/>
        <v>127784</v>
      </c>
      <c r="AJ20" s="453">
        <f t="shared" ref="AJ20:AJ40" si="9">IF(AH20=0,0,IF(AI20=0,0,(AI20*1)/AH20))</f>
        <v>1</v>
      </c>
      <c r="AK20" s="452">
        <f t="shared" ref="AK20:AK40" si="10">AH20-AI20</f>
        <v>0</v>
      </c>
      <c r="AL20" s="452">
        <f t="shared" ref="AL20:AL40" si="11">W20+AB20+AG20</f>
        <v>127784</v>
      </c>
      <c r="AM20" s="454"/>
      <c r="AN20" s="562"/>
      <c r="AO20" s="452"/>
      <c r="AP20" s="453">
        <f t="shared" ref="AP20:AP40" si="12">IF(AN20=0,0,IF(AO20=0,0,(AO20*1)/AN20))</f>
        <v>0</v>
      </c>
      <c r="AQ20" s="452">
        <f t="shared" ref="AQ20:AQ40" si="13">AN20-AO20</f>
        <v>0</v>
      </c>
      <c r="AR20" s="454"/>
      <c r="AS20" s="497"/>
      <c r="AT20" s="459"/>
      <c r="AU20" s="453">
        <f t="shared" ref="AU20:AU40" si="14">IF(AS20=0,0,IF(AT20=0,0,(AT20*1)/AS20))</f>
        <v>0</v>
      </c>
      <c r="AV20" s="452">
        <f t="shared" ref="AV20:AV40" si="15">AS20-AT20</f>
        <v>0</v>
      </c>
      <c r="AW20" s="489"/>
      <c r="AX20" s="497"/>
      <c r="AY20" s="459"/>
      <c r="AZ20" s="453">
        <f t="shared" ref="AZ20:AZ40" si="16">IF(AX20=0,0,IF(AY20=0,0,(AY20*1)/AX20))</f>
        <v>0</v>
      </c>
      <c r="BA20" s="452">
        <f t="shared" ref="BA20:BA40" si="17">AX20-AY20</f>
        <v>0</v>
      </c>
      <c r="BB20" s="489"/>
      <c r="BC20" s="451">
        <f t="shared" ref="BC20:BD40" si="18">AN20+AS20+AX20</f>
        <v>0</v>
      </c>
      <c r="BD20" s="452">
        <f t="shared" si="18"/>
        <v>0</v>
      </c>
      <c r="BE20" s="453">
        <f t="shared" ref="BE20:BE40" si="19">IF(BC20=0,0,IF(BD20=0,0,(BD20*1)/BC20))</f>
        <v>0</v>
      </c>
      <c r="BF20" s="452">
        <f>BC20-BD20</f>
        <v>0</v>
      </c>
      <c r="BG20" s="452">
        <f t="shared" ref="BG20:BG40" si="20">AR20+AW20+BB20</f>
        <v>0</v>
      </c>
      <c r="BH20" s="454"/>
      <c r="BI20" s="451"/>
      <c r="BJ20" s="452"/>
      <c r="BK20" s="453">
        <f t="shared" ref="BK20:BK40" si="21">IF(BI20=0,0,IF(BJ20=0,0,(BJ20*1)/BI20))</f>
        <v>0</v>
      </c>
      <c r="BL20" s="452">
        <f t="shared" ref="BL20:BL40" si="22">BI20-BJ20</f>
        <v>0</v>
      </c>
      <c r="BM20" s="452"/>
      <c r="BN20" s="451"/>
      <c r="BO20" s="452"/>
      <c r="BP20" s="453">
        <f t="shared" ref="BP20:BP40" si="23">IF(BN20=0,0,IF(BO20=0,0,(BO20*1)/BN20))</f>
        <v>0</v>
      </c>
      <c r="BQ20" s="452">
        <f t="shared" ref="BQ20:BQ40" si="24">BN20-BO20</f>
        <v>0</v>
      </c>
      <c r="BR20" s="454"/>
      <c r="BS20" s="455"/>
      <c r="BT20" s="455"/>
      <c r="BU20" s="453">
        <f t="shared" ref="BU20:BU40" si="25">IF(BS20=0,0,IF(BT20=0,0,(BT20*1)/BS20))</f>
        <v>0</v>
      </c>
      <c r="BV20" s="452">
        <f t="shared" ref="BV20:BV40" si="26">BS20-BT20</f>
        <v>0</v>
      </c>
      <c r="BW20" s="456"/>
      <c r="BX20" s="451">
        <f t="shared" ref="BX20:BY39" si="27">BI20+BN20+BS20</f>
        <v>0</v>
      </c>
      <c r="BY20" s="452">
        <f t="shared" si="27"/>
        <v>0</v>
      </c>
      <c r="BZ20" s="453">
        <f t="shared" ref="BZ20:BZ40" si="28">IF(BX20=0,0,IF(BY20=0,0,(BY20*1)/BX20))</f>
        <v>0</v>
      </c>
      <c r="CA20" s="452">
        <f>BX20-BY20</f>
        <v>0</v>
      </c>
      <c r="CB20" s="452">
        <f t="shared" ref="CB20:CB40" si="29">BM20+BR20+BW20</f>
        <v>0</v>
      </c>
      <c r="CC20" s="454"/>
      <c r="CD20" s="459"/>
      <c r="CE20" s="459"/>
      <c r="CF20" s="459"/>
      <c r="CG20" s="459"/>
      <c r="CH20" s="460"/>
      <c r="CI20" s="497"/>
      <c r="CJ20" s="460"/>
      <c r="CK20" s="460"/>
      <c r="CL20" s="460"/>
      <c r="CM20" s="489"/>
      <c r="CN20" s="497"/>
      <c r="CO20" s="460"/>
      <c r="CP20" s="460"/>
      <c r="CQ20" s="460"/>
      <c r="CR20" s="489"/>
      <c r="CS20" s="451">
        <f t="shared" ref="CS20:CS39" si="30">CD20+CI20+CN20</f>
        <v>0</v>
      </c>
      <c r="CT20" s="452">
        <f t="shared" ref="CT20:CT40" si="31">CE20+CJ20+CO20</f>
        <v>0</v>
      </c>
      <c r="CU20" s="453">
        <f t="shared" ref="CU20:CU40" si="32">IF(CS20=0,0,IF(CT20=0,0,(CT20*1)/CS20))</f>
        <v>0</v>
      </c>
      <c r="CV20" s="452">
        <f>CS20-CT20</f>
        <v>0</v>
      </c>
      <c r="CW20" s="452">
        <f t="shared" ref="CW20:CW40" si="33">CH20+CM20+CR20</f>
        <v>0</v>
      </c>
      <c r="CX20" s="454"/>
      <c r="CY20" s="450">
        <f>+CS20+BX20+BC20+AH20</f>
        <v>127784</v>
      </c>
      <c r="CZ20" s="450">
        <f t="shared" ref="CZ20:DC20" si="34">+CT20+BY20+BD20+AI20</f>
        <v>127784</v>
      </c>
      <c r="DA20" s="570">
        <f>+DC20/CY20</f>
        <v>1</v>
      </c>
      <c r="DB20" s="450">
        <f t="shared" si="34"/>
        <v>0</v>
      </c>
      <c r="DC20" s="450">
        <f t="shared" si="34"/>
        <v>127784</v>
      </c>
      <c r="DD20" s="450">
        <f>+CX20+CC20+CC20+BH20</f>
        <v>0</v>
      </c>
      <c r="DE20" s="297" t="s">
        <v>54</v>
      </c>
      <c r="DF20" s="297"/>
      <c r="DG20" s="297"/>
      <c r="DH20" s="297"/>
      <c r="DI20" s="297" t="s">
        <v>93</v>
      </c>
      <c r="DJ20" s="297" t="s">
        <v>94</v>
      </c>
      <c r="DK20" s="297" t="s">
        <v>95</v>
      </c>
      <c r="DL20" s="297" t="s">
        <v>96</v>
      </c>
      <c r="DM20" s="297" t="s">
        <v>97</v>
      </c>
      <c r="DN20" s="297"/>
      <c r="DO20" s="297"/>
      <c r="DP20" s="297"/>
      <c r="DQ20" s="297"/>
      <c r="DR20" s="297"/>
      <c r="DS20" s="297"/>
      <c r="DT20" s="297"/>
      <c r="DU20" s="299" t="s">
        <v>98</v>
      </c>
      <c r="DV20" s="298" t="s">
        <v>99</v>
      </c>
      <c r="DW20" s="298" t="s">
        <v>100</v>
      </c>
      <c r="DX20" s="298" t="s">
        <v>101</v>
      </c>
      <c r="DY20" s="300"/>
    </row>
    <row r="21" spans="1:129" s="301" customFormat="1" ht="71.25" customHeight="1" thickTop="1" thickBot="1">
      <c r="A21" s="302" t="s">
        <v>102</v>
      </c>
      <c r="B21" s="303"/>
      <c r="C21" s="436" t="s">
        <v>84</v>
      </c>
      <c r="D21" s="373" t="s">
        <v>85</v>
      </c>
      <c r="E21" s="373" t="s">
        <v>103</v>
      </c>
      <c r="F21" s="374" t="s">
        <v>87</v>
      </c>
      <c r="G21" s="374" t="s">
        <v>88</v>
      </c>
      <c r="H21" s="374" t="s">
        <v>104</v>
      </c>
      <c r="I21" s="374" t="s">
        <v>90</v>
      </c>
      <c r="J21" s="375">
        <v>3</v>
      </c>
      <c r="K21" s="375" t="s">
        <v>91</v>
      </c>
      <c r="L21" s="375" t="s">
        <v>92</v>
      </c>
      <c r="M21" s="470">
        <v>127784</v>
      </c>
      <c r="N21" s="470"/>
      <c r="O21" s="470"/>
      <c r="P21" s="470"/>
      <c r="Q21" s="563">
        <f t="shared" si="0"/>
        <v>127784</v>
      </c>
      <c r="R21" s="561">
        <f t="shared" si="1"/>
        <v>1.4551915228366852E-11</v>
      </c>
      <c r="S21" s="564">
        <f>$M$21/$J$21</f>
        <v>42594.666666666664</v>
      </c>
      <c r="T21" s="464">
        <f>+S21</f>
        <v>42594.666666666664</v>
      </c>
      <c r="U21" s="465">
        <f t="shared" si="2"/>
        <v>1</v>
      </c>
      <c r="V21" s="464">
        <f t="shared" si="3"/>
        <v>0</v>
      </c>
      <c r="W21" s="466">
        <f>+T21</f>
        <v>42594.666666666664</v>
      </c>
      <c r="X21" s="564">
        <f>$M$21/$J$21</f>
        <v>42594.666666666664</v>
      </c>
      <c r="Y21" s="464">
        <f>+X21</f>
        <v>42594.666666666664</v>
      </c>
      <c r="Z21" s="465">
        <f t="shared" si="4"/>
        <v>1</v>
      </c>
      <c r="AA21" s="464">
        <f t="shared" si="5"/>
        <v>0</v>
      </c>
      <c r="AB21" s="466">
        <f>+Y21</f>
        <v>42594.666666666664</v>
      </c>
      <c r="AC21" s="564">
        <f>$M$21/$J$21</f>
        <v>42594.666666666664</v>
      </c>
      <c r="AD21" s="464">
        <f>+AC21</f>
        <v>42594.666666666664</v>
      </c>
      <c r="AE21" s="465">
        <f t="shared" si="6"/>
        <v>1</v>
      </c>
      <c r="AF21" s="464">
        <f t="shared" si="7"/>
        <v>0</v>
      </c>
      <c r="AG21" s="466">
        <f>+AD21</f>
        <v>42594.666666666664</v>
      </c>
      <c r="AH21" s="463">
        <f t="shared" si="8"/>
        <v>127784</v>
      </c>
      <c r="AI21" s="464">
        <f t="shared" si="8"/>
        <v>127784</v>
      </c>
      <c r="AJ21" s="465">
        <f t="shared" si="9"/>
        <v>1</v>
      </c>
      <c r="AK21" s="464">
        <f t="shared" si="10"/>
        <v>0</v>
      </c>
      <c r="AL21" s="464">
        <f t="shared" si="11"/>
        <v>127784</v>
      </c>
      <c r="AM21" s="466"/>
      <c r="AN21" s="564"/>
      <c r="AO21" s="464"/>
      <c r="AP21" s="465">
        <f t="shared" si="12"/>
        <v>0</v>
      </c>
      <c r="AQ21" s="464">
        <f t="shared" si="13"/>
        <v>0</v>
      </c>
      <c r="AR21" s="466"/>
      <c r="AS21" s="498"/>
      <c r="AT21" s="470"/>
      <c r="AU21" s="465">
        <f t="shared" si="14"/>
        <v>0</v>
      </c>
      <c r="AV21" s="464">
        <f t="shared" si="15"/>
        <v>0</v>
      </c>
      <c r="AW21" s="490"/>
      <c r="AX21" s="498"/>
      <c r="AY21" s="470"/>
      <c r="AZ21" s="465">
        <f t="shared" si="16"/>
        <v>0</v>
      </c>
      <c r="BA21" s="464">
        <f t="shared" si="17"/>
        <v>0</v>
      </c>
      <c r="BB21" s="490"/>
      <c r="BC21" s="463">
        <f t="shared" si="18"/>
        <v>0</v>
      </c>
      <c r="BD21" s="464">
        <f t="shared" si="18"/>
        <v>0</v>
      </c>
      <c r="BE21" s="465">
        <f t="shared" si="19"/>
        <v>0</v>
      </c>
      <c r="BF21" s="464">
        <f t="shared" ref="BF21:BF40" si="35">BC21-BD21</f>
        <v>0</v>
      </c>
      <c r="BG21" s="464">
        <f t="shared" si="20"/>
        <v>0</v>
      </c>
      <c r="BH21" s="466"/>
      <c r="BI21" s="463"/>
      <c r="BJ21" s="464"/>
      <c r="BK21" s="465">
        <f t="shared" si="21"/>
        <v>0</v>
      </c>
      <c r="BL21" s="464">
        <f t="shared" si="22"/>
        <v>0</v>
      </c>
      <c r="BM21" s="464"/>
      <c r="BN21" s="463"/>
      <c r="BO21" s="464"/>
      <c r="BP21" s="465">
        <f t="shared" si="23"/>
        <v>0</v>
      </c>
      <c r="BQ21" s="464">
        <f t="shared" si="24"/>
        <v>0</v>
      </c>
      <c r="BR21" s="466"/>
      <c r="BS21" s="467"/>
      <c r="BT21" s="467"/>
      <c r="BU21" s="465">
        <f t="shared" si="25"/>
        <v>0</v>
      </c>
      <c r="BV21" s="464">
        <f t="shared" si="26"/>
        <v>0</v>
      </c>
      <c r="BW21" s="468"/>
      <c r="BX21" s="463">
        <f t="shared" si="27"/>
        <v>0</v>
      </c>
      <c r="BY21" s="464">
        <f t="shared" si="27"/>
        <v>0</v>
      </c>
      <c r="BZ21" s="465">
        <f t="shared" si="28"/>
        <v>0</v>
      </c>
      <c r="CA21" s="464">
        <f t="shared" ref="CA21:CA40" si="36">BX21-BY21</f>
        <v>0</v>
      </c>
      <c r="CB21" s="464">
        <f t="shared" si="29"/>
        <v>0</v>
      </c>
      <c r="CC21" s="466"/>
      <c r="CD21" s="470"/>
      <c r="CE21" s="470"/>
      <c r="CF21" s="470"/>
      <c r="CG21" s="470"/>
      <c r="CH21" s="471"/>
      <c r="CI21" s="498"/>
      <c r="CJ21" s="471"/>
      <c r="CK21" s="471"/>
      <c r="CL21" s="471"/>
      <c r="CM21" s="490"/>
      <c r="CN21" s="498"/>
      <c r="CO21" s="471"/>
      <c r="CP21" s="471"/>
      <c r="CQ21" s="471"/>
      <c r="CR21" s="490"/>
      <c r="CS21" s="463">
        <f t="shared" si="30"/>
        <v>0</v>
      </c>
      <c r="CT21" s="464">
        <f t="shared" si="31"/>
        <v>0</v>
      </c>
      <c r="CU21" s="465">
        <f t="shared" si="32"/>
        <v>0</v>
      </c>
      <c r="CV21" s="464">
        <f t="shared" ref="CV21:CV40" si="37">CS21-CT21</f>
        <v>0</v>
      </c>
      <c r="CW21" s="464">
        <f t="shared" si="33"/>
        <v>0</v>
      </c>
      <c r="CX21" s="466"/>
      <c r="CY21" s="450">
        <f t="shared" ref="CY21:CY40" si="38">+CS21+BX21+BC21+AH21</f>
        <v>127784</v>
      </c>
      <c r="CZ21" s="450">
        <f t="shared" ref="CZ21:CZ40" si="39">+CT21+BY21+BD21+AI21</f>
        <v>127784</v>
      </c>
      <c r="DA21" s="570">
        <f t="shared" ref="DA21:DA39" si="40">+DC21/CY21</f>
        <v>1</v>
      </c>
      <c r="DB21" s="450">
        <f t="shared" ref="DB21:DB40" si="41">+CV21+CA21+BF21+AK21</f>
        <v>0</v>
      </c>
      <c r="DC21" s="450">
        <f t="shared" ref="DC21:DC40" si="42">+CW21+CB21+BG21+AL21</f>
        <v>127784</v>
      </c>
      <c r="DD21" s="450">
        <f t="shared" ref="DD21:DD40" si="43">+CX21+CC21+CC21+BH21</f>
        <v>0</v>
      </c>
      <c r="DE21" s="303"/>
      <c r="DF21" s="303" t="s">
        <v>54</v>
      </c>
      <c r="DG21" s="303"/>
      <c r="DH21" s="303"/>
      <c r="DI21" s="303" t="s">
        <v>105</v>
      </c>
      <c r="DJ21" s="303" t="s">
        <v>106</v>
      </c>
      <c r="DK21" s="303" t="s">
        <v>107</v>
      </c>
      <c r="DL21" s="303" t="s">
        <v>108</v>
      </c>
      <c r="DM21" s="303" t="s">
        <v>109</v>
      </c>
      <c r="DN21" s="303"/>
      <c r="DO21" s="303"/>
      <c r="DP21" s="303"/>
      <c r="DQ21" s="303"/>
      <c r="DR21" s="303"/>
      <c r="DS21" s="303"/>
      <c r="DT21" s="303"/>
      <c r="DU21" s="305" t="s">
        <v>98</v>
      </c>
      <c r="DV21" s="304" t="s">
        <v>99</v>
      </c>
      <c r="DW21" s="304" t="s">
        <v>100</v>
      </c>
      <c r="DX21" s="304" t="s">
        <v>101</v>
      </c>
      <c r="DY21" s="306"/>
    </row>
    <row r="22" spans="1:129" s="301" customFormat="1" ht="71.25" customHeight="1" thickTop="1" thickBot="1">
      <c r="A22" s="302" t="s">
        <v>110</v>
      </c>
      <c r="B22" s="303"/>
      <c r="C22" s="436" t="s">
        <v>84</v>
      </c>
      <c r="D22" s="373" t="s">
        <v>85</v>
      </c>
      <c r="E22" s="373" t="s">
        <v>111</v>
      </c>
      <c r="F22" s="374" t="s">
        <v>87</v>
      </c>
      <c r="G22" s="374" t="s">
        <v>88</v>
      </c>
      <c r="H22" s="374" t="s">
        <v>112</v>
      </c>
      <c r="I22" s="374" t="s">
        <v>90</v>
      </c>
      <c r="J22" s="375">
        <v>3</v>
      </c>
      <c r="K22" s="375" t="s">
        <v>91</v>
      </c>
      <c r="L22" s="375" t="s">
        <v>92</v>
      </c>
      <c r="M22" s="470">
        <v>127784</v>
      </c>
      <c r="N22" s="470"/>
      <c r="O22" s="470"/>
      <c r="P22" s="470"/>
      <c r="Q22" s="563">
        <f t="shared" si="0"/>
        <v>127784</v>
      </c>
      <c r="R22" s="561">
        <f t="shared" si="1"/>
        <v>1.4551915228366852E-11</v>
      </c>
      <c r="S22" s="564">
        <f>$M$22/$J$22</f>
        <v>42594.666666666664</v>
      </c>
      <c r="T22" s="464">
        <f>+S22</f>
        <v>42594.666666666664</v>
      </c>
      <c r="U22" s="465">
        <f t="shared" si="2"/>
        <v>1</v>
      </c>
      <c r="V22" s="464">
        <f t="shared" si="3"/>
        <v>0</v>
      </c>
      <c r="W22" s="466">
        <f>+T22</f>
        <v>42594.666666666664</v>
      </c>
      <c r="X22" s="564">
        <f>$M$22/$J$22</f>
        <v>42594.666666666664</v>
      </c>
      <c r="Y22" s="464">
        <f>+X22</f>
        <v>42594.666666666664</v>
      </c>
      <c r="Z22" s="465">
        <f t="shared" si="4"/>
        <v>1</v>
      </c>
      <c r="AA22" s="464">
        <f t="shared" si="5"/>
        <v>0</v>
      </c>
      <c r="AB22" s="466">
        <f>+Y22</f>
        <v>42594.666666666664</v>
      </c>
      <c r="AC22" s="564">
        <f>$M$22/$J$22</f>
        <v>42594.666666666664</v>
      </c>
      <c r="AD22" s="464">
        <f>+AC22</f>
        <v>42594.666666666664</v>
      </c>
      <c r="AE22" s="465">
        <f t="shared" si="6"/>
        <v>1</v>
      </c>
      <c r="AF22" s="464">
        <f t="shared" si="7"/>
        <v>0</v>
      </c>
      <c r="AG22" s="466">
        <f>+AD22</f>
        <v>42594.666666666664</v>
      </c>
      <c r="AH22" s="463">
        <f t="shared" si="8"/>
        <v>127784</v>
      </c>
      <c r="AI22" s="464">
        <f t="shared" si="8"/>
        <v>127784</v>
      </c>
      <c r="AJ22" s="465">
        <f t="shared" si="9"/>
        <v>1</v>
      </c>
      <c r="AK22" s="464">
        <f t="shared" si="10"/>
        <v>0</v>
      </c>
      <c r="AL22" s="464">
        <f t="shared" si="11"/>
        <v>127784</v>
      </c>
      <c r="AM22" s="466"/>
      <c r="AN22" s="564"/>
      <c r="AO22" s="464"/>
      <c r="AP22" s="465">
        <f t="shared" si="12"/>
        <v>0</v>
      </c>
      <c r="AQ22" s="464">
        <f t="shared" si="13"/>
        <v>0</v>
      </c>
      <c r="AR22" s="466"/>
      <c r="AS22" s="498"/>
      <c r="AT22" s="470"/>
      <c r="AU22" s="465">
        <f t="shared" si="14"/>
        <v>0</v>
      </c>
      <c r="AV22" s="464">
        <f t="shared" si="15"/>
        <v>0</v>
      </c>
      <c r="AW22" s="490"/>
      <c r="AX22" s="498"/>
      <c r="AY22" s="470"/>
      <c r="AZ22" s="465">
        <f t="shared" si="16"/>
        <v>0</v>
      </c>
      <c r="BA22" s="464">
        <f t="shared" si="17"/>
        <v>0</v>
      </c>
      <c r="BB22" s="490"/>
      <c r="BC22" s="463">
        <f t="shared" si="18"/>
        <v>0</v>
      </c>
      <c r="BD22" s="464">
        <f t="shared" si="18"/>
        <v>0</v>
      </c>
      <c r="BE22" s="465">
        <f t="shared" si="19"/>
        <v>0</v>
      </c>
      <c r="BF22" s="464">
        <f t="shared" si="35"/>
        <v>0</v>
      </c>
      <c r="BG22" s="464">
        <f t="shared" si="20"/>
        <v>0</v>
      </c>
      <c r="BH22" s="466"/>
      <c r="BI22" s="463"/>
      <c r="BJ22" s="464"/>
      <c r="BK22" s="465">
        <f t="shared" si="21"/>
        <v>0</v>
      </c>
      <c r="BL22" s="464">
        <f t="shared" si="22"/>
        <v>0</v>
      </c>
      <c r="BM22" s="464"/>
      <c r="BN22" s="463"/>
      <c r="BO22" s="464"/>
      <c r="BP22" s="465">
        <f t="shared" si="23"/>
        <v>0</v>
      </c>
      <c r="BQ22" s="464">
        <f t="shared" si="24"/>
        <v>0</v>
      </c>
      <c r="BR22" s="466"/>
      <c r="BS22" s="467"/>
      <c r="BT22" s="467"/>
      <c r="BU22" s="465">
        <f t="shared" si="25"/>
        <v>0</v>
      </c>
      <c r="BV22" s="464">
        <f t="shared" si="26"/>
        <v>0</v>
      </c>
      <c r="BW22" s="468"/>
      <c r="BX22" s="463">
        <f t="shared" si="27"/>
        <v>0</v>
      </c>
      <c r="BY22" s="464">
        <f t="shared" si="27"/>
        <v>0</v>
      </c>
      <c r="BZ22" s="465">
        <f t="shared" si="28"/>
        <v>0</v>
      </c>
      <c r="CA22" s="464">
        <f t="shared" si="36"/>
        <v>0</v>
      </c>
      <c r="CB22" s="464">
        <f t="shared" si="29"/>
        <v>0</v>
      </c>
      <c r="CC22" s="466"/>
      <c r="CD22" s="470"/>
      <c r="CE22" s="470"/>
      <c r="CF22" s="470"/>
      <c r="CG22" s="470"/>
      <c r="CH22" s="471"/>
      <c r="CI22" s="498"/>
      <c r="CJ22" s="471"/>
      <c r="CK22" s="471"/>
      <c r="CL22" s="471"/>
      <c r="CM22" s="490"/>
      <c r="CN22" s="498"/>
      <c r="CO22" s="471"/>
      <c r="CP22" s="471"/>
      <c r="CQ22" s="471"/>
      <c r="CR22" s="490"/>
      <c r="CS22" s="463">
        <f t="shared" si="30"/>
        <v>0</v>
      </c>
      <c r="CT22" s="464">
        <f t="shared" si="31"/>
        <v>0</v>
      </c>
      <c r="CU22" s="465">
        <f t="shared" si="32"/>
        <v>0</v>
      </c>
      <c r="CV22" s="464">
        <f t="shared" si="37"/>
        <v>0</v>
      </c>
      <c r="CW22" s="464">
        <f t="shared" si="33"/>
        <v>0</v>
      </c>
      <c r="CX22" s="466"/>
      <c r="CY22" s="450">
        <f t="shared" si="38"/>
        <v>127784</v>
      </c>
      <c r="CZ22" s="450">
        <f t="shared" si="39"/>
        <v>127784</v>
      </c>
      <c r="DA22" s="570">
        <f t="shared" si="40"/>
        <v>1</v>
      </c>
      <c r="DB22" s="450">
        <f t="shared" si="41"/>
        <v>0</v>
      </c>
      <c r="DC22" s="450">
        <f t="shared" si="42"/>
        <v>127784</v>
      </c>
      <c r="DD22" s="450">
        <f t="shared" si="43"/>
        <v>0</v>
      </c>
      <c r="DE22" s="303"/>
      <c r="DF22" s="303"/>
      <c r="DG22" s="303" t="s">
        <v>54</v>
      </c>
      <c r="DH22" s="303"/>
      <c r="DI22" s="303" t="s">
        <v>113</v>
      </c>
      <c r="DJ22" s="303" t="s">
        <v>114</v>
      </c>
      <c r="DK22" s="303" t="s">
        <v>115</v>
      </c>
      <c r="DL22" s="303" t="s">
        <v>116</v>
      </c>
      <c r="DM22" s="303"/>
      <c r="DN22" s="303"/>
      <c r="DO22" s="303"/>
      <c r="DP22" s="303"/>
      <c r="DQ22" s="303"/>
      <c r="DR22" s="303"/>
      <c r="DS22" s="303"/>
      <c r="DT22" s="303"/>
      <c r="DU22" s="305" t="s">
        <v>98</v>
      </c>
      <c r="DV22" s="304" t="s">
        <v>99</v>
      </c>
      <c r="DW22" s="304" t="s">
        <v>100</v>
      </c>
      <c r="DX22" s="304" t="s">
        <v>101</v>
      </c>
      <c r="DY22" s="306"/>
    </row>
    <row r="23" spans="1:129" s="301" customFormat="1" ht="75" customHeight="1" thickTop="1" thickBot="1">
      <c r="A23" s="307" t="s">
        <v>117</v>
      </c>
      <c r="B23" s="308"/>
      <c r="C23" s="437" t="s">
        <v>84</v>
      </c>
      <c r="D23" s="386" t="s">
        <v>85</v>
      </c>
      <c r="E23" s="386" t="s">
        <v>118</v>
      </c>
      <c r="F23" s="387" t="s">
        <v>87</v>
      </c>
      <c r="G23" s="387" t="s">
        <v>88</v>
      </c>
      <c r="H23" s="387" t="s">
        <v>119</v>
      </c>
      <c r="I23" s="387" t="s">
        <v>90</v>
      </c>
      <c r="J23" s="388">
        <v>3</v>
      </c>
      <c r="K23" s="388" t="s">
        <v>91</v>
      </c>
      <c r="L23" s="388" t="s">
        <v>92</v>
      </c>
      <c r="M23" s="479">
        <v>127784</v>
      </c>
      <c r="N23" s="479"/>
      <c r="O23" s="479"/>
      <c r="P23" s="479"/>
      <c r="Q23" s="565">
        <f t="shared" si="0"/>
        <v>127784</v>
      </c>
      <c r="R23" s="561">
        <f t="shared" si="1"/>
        <v>1.4551915228366852E-11</v>
      </c>
      <c r="S23" s="566">
        <f>$M$23/$J$23</f>
        <v>42594.666666666664</v>
      </c>
      <c r="T23" s="473">
        <f>+S23</f>
        <v>42594.666666666664</v>
      </c>
      <c r="U23" s="474">
        <f t="shared" si="2"/>
        <v>1</v>
      </c>
      <c r="V23" s="473">
        <f t="shared" si="3"/>
        <v>0</v>
      </c>
      <c r="W23" s="475">
        <f>+T23</f>
        <v>42594.666666666664</v>
      </c>
      <c r="X23" s="566">
        <f>$M$23/$J$23</f>
        <v>42594.666666666664</v>
      </c>
      <c r="Y23" s="473">
        <f>+X23</f>
        <v>42594.666666666664</v>
      </c>
      <c r="Z23" s="474">
        <f t="shared" si="4"/>
        <v>1</v>
      </c>
      <c r="AA23" s="473">
        <f t="shared" si="5"/>
        <v>0</v>
      </c>
      <c r="AB23" s="475">
        <f>+Y23</f>
        <v>42594.666666666664</v>
      </c>
      <c r="AC23" s="566">
        <f>$M$23/$J$23</f>
        <v>42594.666666666664</v>
      </c>
      <c r="AD23" s="473">
        <f>+AC23</f>
        <v>42594.666666666664</v>
      </c>
      <c r="AE23" s="474">
        <f t="shared" si="6"/>
        <v>1</v>
      </c>
      <c r="AF23" s="473">
        <f t="shared" si="7"/>
        <v>0</v>
      </c>
      <c r="AG23" s="475">
        <f>+AD23</f>
        <v>42594.666666666664</v>
      </c>
      <c r="AH23" s="472">
        <f t="shared" si="8"/>
        <v>127784</v>
      </c>
      <c r="AI23" s="473">
        <f t="shared" si="8"/>
        <v>127784</v>
      </c>
      <c r="AJ23" s="474">
        <f t="shared" si="9"/>
        <v>1</v>
      </c>
      <c r="AK23" s="473">
        <f t="shared" si="10"/>
        <v>0</v>
      </c>
      <c r="AL23" s="473">
        <f t="shared" si="11"/>
        <v>127784</v>
      </c>
      <c r="AM23" s="475"/>
      <c r="AN23" s="566"/>
      <c r="AO23" s="473"/>
      <c r="AP23" s="474">
        <f t="shared" si="12"/>
        <v>0</v>
      </c>
      <c r="AQ23" s="473">
        <f t="shared" si="13"/>
        <v>0</v>
      </c>
      <c r="AR23" s="475"/>
      <c r="AS23" s="499"/>
      <c r="AT23" s="479"/>
      <c r="AU23" s="474">
        <f t="shared" si="14"/>
        <v>0</v>
      </c>
      <c r="AV23" s="473">
        <f t="shared" si="15"/>
        <v>0</v>
      </c>
      <c r="AW23" s="491"/>
      <c r="AX23" s="499"/>
      <c r="AY23" s="479"/>
      <c r="AZ23" s="474">
        <f t="shared" si="16"/>
        <v>0</v>
      </c>
      <c r="BA23" s="473">
        <f t="shared" si="17"/>
        <v>0</v>
      </c>
      <c r="BB23" s="491"/>
      <c r="BC23" s="472">
        <f t="shared" si="18"/>
        <v>0</v>
      </c>
      <c r="BD23" s="473">
        <f t="shared" si="18"/>
        <v>0</v>
      </c>
      <c r="BE23" s="474">
        <f t="shared" si="19"/>
        <v>0</v>
      </c>
      <c r="BF23" s="473">
        <f t="shared" si="35"/>
        <v>0</v>
      </c>
      <c r="BG23" s="473">
        <f t="shared" si="20"/>
        <v>0</v>
      </c>
      <c r="BH23" s="475"/>
      <c r="BI23" s="472"/>
      <c r="BJ23" s="473"/>
      <c r="BK23" s="474">
        <f t="shared" si="21"/>
        <v>0</v>
      </c>
      <c r="BL23" s="473">
        <f t="shared" si="22"/>
        <v>0</v>
      </c>
      <c r="BM23" s="473"/>
      <c r="BN23" s="472"/>
      <c r="BO23" s="473"/>
      <c r="BP23" s="474">
        <f t="shared" si="23"/>
        <v>0</v>
      </c>
      <c r="BQ23" s="473">
        <f t="shared" si="24"/>
        <v>0</v>
      </c>
      <c r="BR23" s="475"/>
      <c r="BS23" s="476"/>
      <c r="BT23" s="476"/>
      <c r="BU23" s="474">
        <f t="shared" si="25"/>
        <v>0</v>
      </c>
      <c r="BV23" s="473">
        <f t="shared" si="26"/>
        <v>0</v>
      </c>
      <c r="BW23" s="477"/>
      <c r="BX23" s="472">
        <f t="shared" si="27"/>
        <v>0</v>
      </c>
      <c r="BY23" s="473">
        <f t="shared" si="27"/>
        <v>0</v>
      </c>
      <c r="BZ23" s="474">
        <f t="shared" si="28"/>
        <v>0</v>
      </c>
      <c r="CA23" s="473">
        <f t="shared" si="36"/>
        <v>0</v>
      </c>
      <c r="CB23" s="473">
        <f t="shared" si="29"/>
        <v>0</v>
      </c>
      <c r="CC23" s="475"/>
      <c r="CD23" s="479"/>
      <c r="CE23" s="479"/>
      <c r="CF23" s="479"/>
      <c r="CG23" s="479"/>
      <c r="CH23" s="480"/>
      <c r="CI23" s="499"/>
      <c r="CJ23" s="480"/>
      <c r="CK23" s="480"/>
      <c r="CL23" s="480"/>
      <c r="CM23" s="491"/>
      <c r="CN23" s="499"/>
      <c r="CO23" s="480"/>
      <c r="CP23" s="480"/>
      <c r="CQ23" s="480"/>
      <c r="CR23" s="491"/>
      <c r="CS23" s="472">
        <f t="shared" si="30"/>
        <v>0</v>
      </c>
      <c r="CT23" s="473">
        <f t="shared" si="31"/>
        <v>0</v>
      </c>
      <c r="CU23" s="474">
        <f t="shared" si="32"/>
        <v>0</v>
      </c>
      <c r="CV23" s="473">
        <f t="shared" si="37"/>
        <v>0</v>
      </c>
      <c r="CW23" s="473">
        <f t="shared" si="33"/>
        <v>0</v>
      </c>
      <c r="CX23" s="475"/>
      <c r="CY23" s="450">
        <f t="shared" si="38"/>
        <v>127784</v>
      </c>
      <c r="CZ23" s="450">
        <f t="shared" si="39"/>
        <v>127784</v>
      </c>
      <c r="DA23" s="570">
        <f t="shared" si="40"/>
        <v>1</v>
      </c>
      <c r="DB23" s="450">
        <f t="shared" si="41"/>
        <v>0</v>
      </c>
      <c r="DC23" s="450">
        <f t="shared" si="42"/>
        <v>127784</v>
      </c>
      <c r="DD23" s="450">
        <f t="shared" si="43"/>
        <v>0</v>
      </c>
      <c r="DE23" s="308"/>
      <c r="DF23" s="308"/>
      <c r="DG23" s="308"/>
      <c r="DH23" s="308" t="s">
        <v>54</v>
      </c>
      <c r="DI23" s="308" t="s">
        <v>120</v>
      </c>
      <c r="DJ23" s="308" t="s">
        <v>121</v>
      </c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10" t="s">
        <v>98</v>
      </c>
      <c r="DV23" s="309" t="s">
        <v>99</v>
      </c>
      <c r="DW23" s="309" t="s">
        <v>100</v>
      </c>
      <c r="DX23" s="309" t="s">
        <v>101</v>
      </c>
      <c r="DY23" s="311"/>
    </row>
    <row r="24" spans="1:129" s="301" customFormat="1" ht="106.5" customHeight="1" thickTop="1" thickBot="1">
      <c r="A24" s="296" t="s">
        <v>122</v>
      </c>
      <c r="B24" s="297"/>
      <c r="C24" s="435" t="s">
        <v>123</v>
      </c>
      <c r="D24" s="359" t="s">
        <v>124</v>
      </c>
      <c r="E24" s="359" t="s">
        <v>125</v>
      </c>
      <c r="F24" s="360" t="s">
        <v>126</v>
      </c>
      <c r="G24" s="360" t="s">
        <v>127</v>
      </c>
      <c r="H24" s="360" t="s">
        <v>128</v>
      </c>
      <c r="I24" s="360" t="s">
        <v>129</v>
      </c>
      <c r="J24" s="361">
        <v>8</v>
      </c>
      <c r="K24" s="361" t="s">
        <v>91</v>
      </c>
      <c r="L24" s="361" t="s">
        <v>92</v>
      </c>
      <c r="M24" s="459">
        <v>1266281</v>
      </c>
      <c r="N24" s="459"/>
      <c r="O24" s="459">
        <v>654020</v>
      </c>
      <c r="P24" s="459"/>
      <c r="Q24" s="560">
        <f t="shared" si="0"/>
        <v>1920301</v>
      </c>
      <c r="R24" s="561">
        <f t="shared" si="1"/>
        <v>0</v>
      </c>
      <c r="S24" s="562"/>
      <c r="T24" s="452">
        <v>18213.805833333339</v>
      </c>
      <c r="U24" s="453">
        <f t="shared" si="2"/>
        <v>0</v>
      </c>
      <c r="V24" s="452">
        <f t="shared" si="3"/>
        <v>-18213.805833333339</v>
      </c>
      <c r="W24" s="454">
        <v>147703.71583333335</v>
      </c>
      <c r="X24" s="562"/>
      <c r="Y24" s="452">
        <v>11009.255833333336</v>
      </c>
      <c r="Z24" s="453">
        <f t="shared" si="4"/>
        <v>0</v>
      </c>
      <c r="AA24" s="452">
        <f t="shared" si="5"/>
        <v>-11009.255833333336</v>
      </c>
      <c r="AB24" s="454">
        <v>351914.0945833333</v>
      </c>
      <c r="AC24" s="562"/>
      <c r="AD24" s="452">
        <v>39347.693333333336</v>
      </c>
      <c r="AE24" s="453">
        <f t="shared" si="6"/>
        <v>0</v>
      </c>
      <c r="AF24" s="452">
        <f t="shared" si="7"/>
        <v>-39347.693333333336</v>
      </c>
      <c r="AG24" s="454">
        <v>81407.86083333334</v>
      </c>
      <c r="AH24" s="451">
        <f t="shared" si="8"/>
        <v>0</v>
      </c>
      <c r="AI24" s="452">
        <f t="shared" si="8"/>
        <v>68570.755000000005</v>
      </c>
      <c r="AJ24" s="453">
        <f t="shared" si="9"/>
        <v>0</v>
      </c>
      <c r="AK24" s="452">
        <f t="shared" si="10"/>
        <v>-68570.755000000005</v>
      </c>
      <c r="AL24" s="452">
        <f t="shared" si="11"/>
        <v>581025.67125000001</v>
      </c>
      <c r="AM24" s="454"/>
      <c r="AN24" s="562">
        <f>$M$24/$J$24</f>
        <v>158285.125</v>
      </c>
      <c r="AO24" s="452">
        <f>465863.76/4</f>
        <v>116465.94</v>
      </c>
      <c r="AP24" s="453">
        <f t="shared" si="12"/>
        <v>0.73579838914111484</v>
      </c>
      <c r="AQ24" s="452">
        <f t="shared" si="13"/>
        <v>41819.184999999998</v>
      </c>
      <c r="AR24" s="454">
        <f>436959.03/4</f>
        <v>109239.75750000001</v>
      </c>
      <c r="AS24" s="497">
        <f>$M$24/$J$24</f>
        <v>158285.125</v>
      </c>
      <c r="AT24" s="459">
        <f>593677.75/4</f>
        <v>148419.4375</v>
      </c>
      <c r="AU24" s="453">
        <f t="shared" si="14"/>
        <v>0.93767141732364301</v>
      </c>
      <c r="AV24" s="452">
        <f t="shared" si="15"/>
        <v>9865.6875</v>
      </c>
      <c r="AW24" s="489">
        <f>955231.26/4</f>
        <v>238807.815</v>
      </c>
      <c r="AX24" s="497">
        <f t="shared" ref="AX24:CI24" si="44">$M$24/$J$24</f>
        <v>158285.125</v>
      </c>
      <c r="AY24" s="459">
        <f>502153.99/4</f>
        <v>125538.4975</v>
      </c>
      <c r="AZ24" s="453">
        <f t="shared" si="16"/>
        <v>0.79311620406529038</v>
      </c>
      <c r="BA24" s="452">
        <f t="shared" si="17"/>
        <v>32746.627500000002</v>
      </c>
      <c r="BB24" s="489">
        <f>594859.72/4</f>
        <v>148714.93</v>
      </c>
      <c r="BC24" s="451">
        <f t="shared" si="18"/>
        <v>474855.375</v>
      </c>
      <c r="BD24" s="452">
        <f t="shared" si="18"/>
        <v>390423.875</v>
      </c>
      <c r="BE24" s="453">
        <f t="shared" si="19"/>
        <v>0.82219533684334944</v>
      </c>
      <c r="BF24" s="452">
        <f t="shared" si="35"/>
        <v>84431.5</v>
      </c>
      <c r="BG24" s="452">
        <f t="shared" si="20"/>
        <v>496762.5025</v>
      </c>
      <c r="BH24" s="454"/>
      <c r="BI24" s="451">
        <f t="shared" si="44"/>
        <v>158285.125</v>
      </c>
      <c r="BJ24" s="452">
        <f>131233.19</f>
        <v>131233.19</v>
      </c>
      <c r="BK24" s="453">
        <f t="shared" si="21"/>
        <v>0.82909363719427209</v>
      </c>
      <c r="BL24" s="452">
        <f t="shared" si="22"/>
        <v>27051.934999999998</v>
      </c>
      <c r="BM24" s="452">
        <v>180553.08</v>
      </c>
      <c r="BN24" s="451">
        <f t="shared" si="44"/>
        <v>158285.125</v>
      </c>
      <c r="BO24" s="452">
        <v>248688.69</v>
      </c>
      <c r="BP24" s="453">
        <f t="shared" si="23"/>
        <v>1.5711437824621866</v>
      </c>
      <c r="BQ24" s="452">
        <f t="shared" si="24"/>
        <v>-90403.565000000002</v>
      </c>
      <c r="BR24" s="454">
        <v>209776.43</v>
      </c>
      <c r="BS24" s="455">
        <f t="shared" si="44"/>
        <v>158285.125</v>
      </c>
      <c r="BT24" s="481">
        <v>340131.84000000003</v>
      </c>
      <c r="BU24" s="453">
        <f t="shared" si="25"/>
        <v>2.1488553646465518</v>
      </c>
      <c r="BV24" s="452">
        <f t="shared" si="26"/>
        <v>-181846.71500000003</v>
      </c>
      <c r="BW24" s="482">
        <v>193591.44</v>
      </c>
      <c r="BX24" s="451">
        <f t="shared" si="27"/>
        <v>474855.375</v>
      </c>
      <c r="BY24" s="452">
        <f t="shared" si="27"/>
        <v>720053.72</v>
      </c>
      <c r="BZ24" s="453">
        <f t="shared" si="28"/>
        <v>1.5163642614343367</v>
      </c>
      <c r="CA24" s="452">
        <f t="shared" si="36"/>
        <v>-245198.34499999997</v>
      </c>
      <c r="CB24" s="452">
        <f t="shared" si="29"/>
        <v>583920.94999999995</v>
      </c>
      <c r="CC24" s="454"/>
      <c r="CD24" s="459">
        <f t="shared" si="44"/>
        <v>158285.125</v>
      </c>
      <c r="CE24" s="459">
        <f>494404.1/4</f>
        <v>123601.02499999999</v>
      </c>
      <c r="CF24" s="453">
        <f t="shared" ref="CF24:CF27" si="45">IF(CD24=0,0,IF(CE24=0,0,(CE24*1)/CD24))</f>
        <v>0.78087580876598472</v>
      </c>
      <c r="CG24" s="452">
        <f t="shared" ref="CG24:CG27" si="46">CD24-CE24</f>
        <v>34684.100000000006</v>
      </c>
      <c r="CH24" s="460">
        <f>595460.5/4</f>
        <v>148865.125</v>
      </c>
      <c r="CI24" s="497">
        <f t="shared" si="44"/>
        <v>158285.125</v>
      </c>
      <c r="CJ24" s="460">
        <f>656211.43/4</f>
        <v>164052.85750000001</v>
      </c>
      <c r="CK24" s="453">
        <f t="shared" ref="CK24:CK31" si="47">IF(CI24=0,0,IF(CJ24=0,0,(CJ24*1)/CI24))</f>
        <v>1.0364388788902306</v>
      </c>
      <c r="CL24" s="452">
        <f t="shared" ref="CL24:CL31" si="48">CI24-CJ24</f>
        <v>-5767.7325000000128</v>
      </c>
      <c r="CM24" s="489">
        <f>261664.84/4</f>
        <v>65416.21</v>
      </c>
      <c r="CN24" s="497"/>
      <c r="CO24" s="460">
        <f>1092530.24/4</f>
        <v>273132.56</v>
      </c>
      <c r="CP24" s="453"/>
      <c r="CQ24" s="452"/>
      <c r="CR24" s="489">
        <f>963334.41/4+65499.2</f>
        <v>306332.80249999999</v>
      </c>
      <c r="CS24" s="451">
        <f t="shared" si="30"/>
        <v>316570.25</v>
      </c>
      <c r="CT24" s="452">
        <f t="shared" si="31"/>
        <v>560786.4425</v>
      </c>
      <c r="CU24" s="453">
        <f t="shared" si="32"/>
        <v>1.7714439133178181</v>
      </c>
      <c r="CV24" s="452">
        <f t="shared" si="37"/>
        <v>-244216.1925</v>
      </c>
      <c r="CW24" s="452">
        <f>CH24+CM24+CR24</f>
        <v>520614.13749999995</v>
      </c>
      <c r="CX24" s="454"/>
      <c r="CY24" s="450">
        <f t="shared" si="38"/>
        <v>1266281</v>
      </c>
      <c r="CZ24" s="450">
        <f t="shared" si="39"/>
        <v>1739834.7925</v>
      </c>
      <c r="DA24" s="570">
        <f t="shared" si="40"/>
        <v>1.7234115186518633</v>
      </c>
      <c r="DB24" s="450"/>
      <c r="DC24" s="450">
        <f t="shared" si="42"/>
        <v>2182323.26125</v>
      </c>
      <c r="DD24" s="450">
        <f t="shared" si="43"/>
        <v>0</v>
      </c>
      <c r="DE24" s="297" t="s">
        <v>54</v>
      </c>
      <c r="DF24" s="297"/>
      <c r="DG24" s="297"/>
      <c r="DH24" s="297"/>
      <c r="DI24" s="297" t="s">
        <v>93</v>
      </c>
      <c r="DJ24" s="297" t="s">
        <v>94</v>
      </c>
      <c r="DK24" s="297" t="s">
        <v>95</v>
      </c>
      <c r="DL24" s="297" t="s">
        <v>96</v>
      </c>
      <c r="DM24" s="297" t="s">
        <v>97</v>
      </c>
      <c r="DN24" s="297"/>
      <c r="DO24" s="297"/>
      <c r="DP24" s="297"/>
      <c r="DQ24" s="297"/>
      <c r="DR24" s="297"/>
      <c r="DS24" s="297"/>
      <c r="DT24" s="297"/>
      <c r="DU24" s="299" t="s">
        <v>98</v>
      </c>
      <c r="DV24" s="298" t="s">
        <v>99</v>
      </c>
      <c r="DW24" s="298" t="s">
        <v>130</v>
      </c>
      <c r="DX24" s="298" t="s">
        <v>101</v>
      </c>
      <c r="DY24" s="300"/>
    </row>
    <row r="25" spans="1:129" s="301" customFormat="1" ht="71.25" customHeight="1" thickTop="1" thickBot="1">
      <c r="A25" s="302" t="s">
        <v>131</v>
      </c>
      <c r="B25" s="303"/>
      <c r="C25" s="436" t="s">
        <v>123</v>
      </c>
      <c r="D25" s="373" t="s">
        <v>124</v>
      </c>
      <c r="E25" s="373" t="s">
        <v>132</v>
      </c>
      <c r="F25" s="374" t="s">
        <v>126</v>
      </c>
      <c r="G25" s="374" t="s">
        <v>127</v>
      </c>
      <c r="H25" s="374" t="s">
        <v>133</v>
      </c>
      <c r="I25" s="374" t="s">
        <v>129</v>
      </c>
      <c r="J25" s="375">
        <v>8</v>
      </c>
      <c r="K25" s="375" t="s">
        <v>91</v>
      </c>
      <c r="L25" s="375" t="s">
        <v>92</v>
      </c>
      <c r="M25" s="470">
        <v>1266281</v>
      </c>
      <c r="N25" s="470"/>
      <c r="O25" s="470">
        <v>654020</v>
      </c>
      <c r="P25" s="470"/>
      <c r="Q25" s="563">
        <f t="shared" si="0"/>
        <v>1920301</v>
      </c>
      <c r="R25" s="561">
        <f t="shared" si="1"/>
        <v>0</v>
      </c>
      <c r="S25" s="564"/>
      <c r="T25" s="464">
        <v>18213.805833333339</v>
      </c>
      <c r="U25" s="465">
        <f t="shared" si="2"/>
        <v>0</v>
      </c>
      <c r="V25" s="464">
        <f t="shared" si="3"/>
        <v>-18213.805833333339</v>
      </c>
      <c r="W25" s="466">
        <v>147703.71583333335</v>
      </c>
      <c r="X25" s="564"/>
      <c r="Y25" s="464">
        <v>11009.255833333336</v>
      </c>
      <c r="Z25" s="465">
        <f t="shared" si="4"/>
        <v>0</v>
      </c>
      <c r="AA25" s="464">
        <f t="shared" si="5"/>
        <v>-11009.255833333336</v>
      </c>
      <c r="AB25" s="466">
        <v>538880.67333333334</v>
      </c>
      <c r="AC25" s="564"/>
      <c r="AD25" s="464">
        <v>39347.693333333336</v>
      </c>
      <c r="AE25" s="465">
        <f t="shared" si="6"/>
        <v>0</v>
      </c>
      <c r="AF25" s="464">
        <f t="shared" si="7"/>
        <v>-39347.693333333336</v>
      </c>
      <c r="AG25" s="466">
        <v>81407.86083333334</v>
      </c>
      <c r="AH25" s="463">
        <f t="shared" si="8"/>
        <v>0</v>
      </c>
      <c r="AI25" s="464">
        <f t="shared" si="8"/>
        <v>68570.755000000005</v>
      </c>
      <c r="AJ25" s="465">
        <f t="shared" si="9"/>
        <v>0</v>
      </c>
      <c r="AK25" s="464">
        <f t="shared" si="10"/>
        <v>-68570.755000000005</v>
      </c>
      <c r="AL25" s="464">
        <f t="shared" si="11"/>
        <v>767992.25</v>
      </c>
      <c r="AM25" s="466"/>
      <c r="AN25" s="564">
        <f>$M$25/$J$25</f>
        <v>158285.125</v>
      </c>
      <c r="AO25" s="464">
        <f>465863.76/4</f>
        <v>116465.94</v>
      </c>
      <c r="AP25" s="465">
        <f t="shared" si="12"/>
        <v>0.73579838914111484</v>
      </c>
      <c r="AQ25" s="464">
        <f t="shared" si="13"/>
        <v>41819.184999999998</v>
      </c>
      <c r="AR25" s="466">
        <f>436959.03/4</f>
        <v>109239.75750000001</v>
      </c>
      <c r="AS25" s="498">
        <f>$M$25/$J$25</f>
        <v>158285.125</v>
      </c>
      <c r="AT25" s="470">
        <f>593677.75/4</f>
        <v>148419.4375</v>
      </c>
      <c r="AU25" s="465">
        <f t="shared" si="14"/>
        <v>0.93767141732364301</v>
      </c>
      <c r="AV25" s="464">
        <f t="shared" si="15"/>
        <v>9865.6875</v>
      </c>
      <c r="AW25" s="490">
        <f>955231.26/4</f>
        <v>238807.815</v>
      </c>
      <c r="AX25" s="498">
        <f>$M$25/$J$25</f>
        <v>158285.125</v>
      </c>
      <c r="AY25" s="470">
        <f>502153.99/4+40000</f>
        <v>165538.4975</v>
      </c>
      <c r="AZ25" s="465">
        <f t="shared" si="16"/>
        <v>1.0458247261073963</v>
      </c>
      <c r="BA25" s="464">
        <f t="shared" si="17"/>
        <v>-7253.3724999999977</v>
      </c>
      <c r="BB25" s="490">
        <f>594859.72/4+8655.36</f>
        <v>157370.28999999998</v>
      </c>
      <c r="BC25" s="463">
        <f t="shared" si="18"/>
        <v>474855.375</v>
      </c>
      <c r="BD25" s="464">
        <f t="shared" si="18"/>
        <v>430423.875</v>
      </c>
      <c r="BE25" s="465">
        <f t="shared" si="19"/>
        <v>0.90643151085738471</v>
      </c>
      <c r="BF25" s="464">
        <f t="shared" si="35"/>
        <v>44431.5</v>
      </c>
      <c r="BG25" s="464">
        <f t="shared" si="20"/>
        <v>505417.86249999999</v>
      </c>
      <c r="BH25" s="466"/>
      <c r="BI25" s="463">
        <f>$M$25/$J$25</f>
        <v>158285.125</v>
      </c>
      <c r="BJ25" s="464">
        <f>131233.19+50004.28-6250-1500</f>
        <v>173487.47</v>
      </c>
      <c r="BK25" s="465">
        <f t="shared" si="21"/>
        <v>1.0960440534131051</v>
      </c>
      <c r="BL25" s="464">
        <f t="shared" si="22"/>
        <v>-15202.345000000001</v>
      </c>
      <c r="BM25" s="464">
        <v>180553.08</v>
      </c>
      <c r="BN25" s="463">
        <f>$M$25/$J$25</f>
        <v>158285.125</v>
      </c>
      <c r="BO25" s="464">
        <f>248688.69+94693.49-6250-1500</f>
        <v>335632.18</v>
      </c>
      <c r="BP25" s="465">
        <f t="shared" si="23"/>
        <v>2.1204278039392519</v>
      </c>
      <c r="BQ25" s="464">
        <f t="shared" si="24"/>
        <v>-177347.05499999999</v>
      </c>
      <c r="BR25" s="466">
        <v>209776.43</v>
      </c>
      <c r="BS25" s="467">
        <f>$M$25/$J$25</f>
        <v>158285.125</v>
      </c>
      <c r="BT25" s="481">
        <f>340131.84+184697.77-6250-1500</f>
        <v>517079.61</v>
      </c>
      <c r="BU25" s="465">
        <f t="shared" si="25"/>
        <v>3.2667606005302141</v>
      </c>
      <c r="BV25" s="464">
        <f t="shared" si="26"/>
        <v>-358794.48499999999</v>
      </c>
      <c r="BW25" s="482">
        <v>193591.44</v>
      </c>
      <c r="BX25" s="463">
        <f t="shared" si="27"/>
        <v>474855.375</v>
      </c>
      <c r="BY25" s="464">
        <f t="shared" si="27"/>
        <v>1026199.26</v>
      </c>
      <c r="BZ25" s="465">
        <f t="shared" si="28"/>
        <v>2.161077485960857</v>
      </c>
      <c r="CA25" s="464">
        <f t="shared" si="36"/>
        <v>-551343.88500000001</v>
      </c>
      <c r="CB25" s="464">
        <f t="shared" si="29"/>
        <v>583920.94999999995</v>
      </c>
      <c r="CC25" s="466"/>
      <c r="CD25" s="470">
        <f>$M$25/$J$25</f>
        <v>158285.125</v>
      </c>
      <c r="CE25" s="470">
        <f>+CE24</f>
        <v>123601.02499999999</v>
      </c>
      <c r="CF25" s="465">
        <f t="shared" si="45"/>
        <v>0.78087580876598472</v>
      </c>
      <c r="CG25" s="464">
        <f t="shared" si="46"/>
        <v>34684.100000000006</v>
      </c>
      <c r="CH25" s="471">
        <f>+CH24</f>
        <v>148865.125</v>
      </c>
      <c r="CI25" s="498">
        <f>$M$25/$J$25</f>
        <v>158285.125</v>
      </c>
      <c r="CJ25" s="471">
        <f>+CJ24</f>
        <v>164052.85750000001</v>
      </c>
      <c r="CK25" s="465">
        <f t="shared" si="47"/>
        <v>1.0364388788902306</v>
      </c>
      <c r="CL25" s="464">
        <f t="shared" si="48"/>
        <v>-5767.7325000000128</v>
      </c>
      <c r="CM25" s="490">
        <f>+CM24</f>
        <v>65416.21</v>
      </c>
      <c r="CN25" s="498"/>
      <c r="CO25" s="471">
        <f>+CO24</f>
        <v>273132.56</v>
      </c>
      <c r="CP25" s="465"/>
      <c r="CQ25" s="464"/>
      <c r="CR25" s="490">
        <f>+CR24</f>
        <v>306332.80249999999</v>
      </c>
      <c r="CS25" s="463">
        <f t="shared" si="30"/>
        <v>316570.25</v>
      </c>
      <c r="CT25" s="464">
        <f t="shared" si="31"/>
        <v>560786.4425</v>
      </c>
      <c r="CU25" s="465">
        <f t="shared" si="32"/>
        <v>1.7714439133178181</v>
      </c>
      <c r="CV25" s="464">
        <f t="shared" si="37"/>
        <v>-244216.1925</v>
      </c>
      <c r="CW25" s="464">
        <f t="shared" si="33"/>
        <v>520614.13749999995</v>
      </c>
      <c r="CX25" s="466"/>
      <c r="CY25" s="450">
        <f t="shared" si="38"/>
        <v>1266281</v>
      </c>
      <c r="CZ25" s="450">
        <f t="shared" si="39"/>
        <v>2085980.3325</v>
      </c>
      <c r="DA25" s="570">
        <f t="shared" si="40"/>
        <v>1.8778969280910005</v>
      </c>
      <c r="DB25" s="450"/>
      <c r="DC25" s="450">
        <f t="shared" si="42"/>
        <v>2377945.2000000002</v>
      </c>
      <c r="DD25" s="450">
        <f t="shared" si="43"/>
        <v>0</v>
      </c>
      <c r="DE25" s="303"/>
      <c r="DF25" s="303" t="s">
        <v>54</v>
      </c>
      <c r="DG25" s="303"/>
      <c r="DH25" s="303"/>
      <c r="DI25" s="303" t="s">
        <v>105</v>
      </c>
      <c r="DJ25" s="303" t="s">
        <v>106</v>
      </c>
      <c r="DK25" s="303" t="s">
        <v>107</v>
      </c>
      <c r="DL25" s="303" t="s">
        <v>108</v>
      </c>
      <c r="DM25" s="303" t="s">
        <v>109</v>
      </c>
      <c r="DN25" s="303"/>
      <c r="DO25" s="303"/>
      <c r="DP25" s="303"/>
      <c r="DQ25" s="303"/>
      <c r="DR25" s="303"/>
      <c r="DS25" s="303"/>
      <c r="DT25" s="303"/>
      <c r="DU25" s="305" t="s">
        <v>98</v>
      </c>
      <c r="DV25" s="304" t="s">
        <v>99</v>
      </c>
      <c r="DW25" s="304" t="s">
        <v>130</v>
      </c>
      <c r="DX25" s="304" t="s">
        <v>101</v>
      </c>
      <c r="DY25" s="306"/>
    </row>
    <row r="26" spans="1:129" s="301" customFormat="1" ht="79.5" customHeight="1" thickTop="1" thickBot="1">
      <c r="A26" s="302" t="s">
        <v>134</v>
      </c>
      <c r="B26" s="303"/>
      <c r="C26" s="436" t="s">
        <v>123</v>
      </c>
      <c r="D26" s="373" t="s">
        <v>124</v>
      </c>
      <c r="E26" s="373" t="s">
        <v>135</v>
      </c>
      <c r="F26" s="374" t="s">
        <v>126</v>
      </c>
      <c r="G26" s="374" t="s">
        <v>127</v>
      </c>
      <c r="H26" s="374" t="s">
        <v>136</v>
      </c>
      <c r="I26" s="374" t="s">
        <v>129</v>
      </c>
      <c r="J26" s="375">
        <v>8</v>
      </c>
      <c r="K26" s="375" t="s">
        <v>91</v>
      </c>
      <c r="L26" s="375" t="s">
        <v>92</v>
      </c>
      <c r="M26" s="470">
        <v>1266281</v>
      </c>
      <c r="N26" s="470"/>
      <c r="O26" s="470">
        <v>654020</v>
      </c>
      <c r="P26" s="470"/>
      <c r="Q26" s="563">
        <f t="shared" si="0"/>
        <v>1920301</v>
      </c>
      <c r="R26" s="561">
        <f t="shared" si="1"/>
        <v>0</v>
      </c>
      <c r="S26" s="564"/>
      <c r="T26" s="464">
        <v>18280.333333333336</v>
      </c>
      <c r="U26" s="465">
        <f t="shared" si="2"/>
        <v>0</v>
      </c>
      <c r="V26" s="464">
        <f t="shared" si="3"/>
        <v>-18280.333333333336</v>
      </c>
      <c r="W26" s="466">
        <v>147770.33333333334</v>
      </c>
      <c r="X26" s="564"/>
      <c r="Y26" s="464">
        <v>11009.255833333336</v>
      </c>
      <c r="Z26" s="465">
        <f t="shared" si="4"/>
        <v>0</v>
      </c>
      <c r="AA26" s="464">
        <f t="shared" si="5"/>
        <v>-11009.255833333336</v>
      </c>
      <c r="AB26" s="466">
        <v>351914.0945833333</v>
      </c>
      <c r="AC26" s="564"/>
      <c r="AD26" s="464">
        <v>39347.693333333336</v>
      </c>
      <c r="AE26" s="465">
        <f t="shared" si="6"/>
        <v>0</v>
      </c>
      <c r="AF26" s="464">
        <f t="shared" si="7"/>
        <v>-39347.693333333336</v>
      </c>
      <c r="AG26" s="466">
        <v>81407.86083333334</v>
      </c>
      <c r="AH26" s="463">
        <f t="shared" si="8"/>
        <v>0</v>
      </c>
      <c r="AI26" s="464">
        <f t="shared" si="8"/>
        <v>68637.282500000001</v>
      </c>
      <c r="AJ26" s="465">
        <f t="shared" si="9"/>
        <v>0</v>
      </c>
      <c r="AK26" s="464">
        <f t="shared" si="10"/>
        <v>-68637.282500000001</v>
      </c>
      <c r="AL26" s="464">
        <f t="shared" si="11"/>
        <v>581092.28874999995</v>
      </c>
      <c r="AM26" s="466"/>
      <c r="AN26" s="564">
        <f>$M$26/$J$26</f>
        <v>158285.125</v>
      </c>
      <c r="AO26" s="464">
        <f>465863.76/4</f>
        <v>116465.94</v>
      </c>
      <c r="AP26" s="465">
        <f t="shared" si="12"/>
        <v>0.73579838914111484</v>
      </c>
      <c r="AQ26" s="464">
        <f t="shared" si="13"/>
        <v>41819.184999999998</v>
      </c>
      <c r="AR26" s="466">
        <f>436959.03/4</f>
        <v>109239.75750000001</v>
      </c>
      <c r="AS26" s="498">
        <f>$M$26/$J$26</f>
        <v>158285.125</v>
      </c>
      <c r="AT26" s="470">
        <f>593677.75/4</f>
        <v>148419.4375</v>
      </c>
      <c r="AU26" s="465">
        <f t="shared" si="14"/>
        <v>0.93767141732364301</v>
      </c>
      <c r="AV26" s="464">
        <f t="shared" si="15"/>
        <v>9865.6875</v>
      </c>
      <c r="AW26" s="490">
        <f>955231.26/4</f>
        <v>238807.815</v>
      </c>
      <c r="AX26" s="498">
        <f>$M$26/$J$26</f>
        <v>158285.125</v>
      </c>
      <c r="AY26" s="470">
        <f t="shared" ref="AY26:AY27" si="49">502153.99/4</f>
        <v>125538.4975</v>
      </c>
      <c r="AZ26" s="465">
        <f t="shared" si="16"/>
        <v>0.79311620406529038</v>
      </c>
      <c r="BA26" s="464">
        <f t="shared" si="17"/>
        <v>32746.627500000002</v>
      </c>
      <c r="BB26" s="490">
        <f t="shared" ref="BB26:BB27" si="50">594859.72/4</f>
        <v>148714.93</v>
      </c>
      <c r="BC26" s="463">
        <f t="shared" si="18"/>
        <v>474855.375</v>
      </c>
      <c r="BD26" s="464">
        <f t="shared" si="18"/>
        <v>390423.875</v>
      </c>
      <c r="BE26" s="465">
        <f t="shared" si="19"/>
        <v>0.82219533684334944</v>
      </c>
      <c r="BF26" s="464">
        <f t="shared" si="35"/>
        <v>84431.5</v>
      </c>
      <c r="BG26" s="464">
        <f t="shared" si="20"/>
        <v>496762.5025</v>
      </c>
      <c r="BH26" s="466"/>
      <c r="BI26" s="463">
        <f>$M$26/$J$26</f>
        <v>158285.125</v>
      </c>
      <c r="BJ26" s="464">
        <v>131233.19</v>
      </c>
      <c r="BK26" s="465">
        <f t="shared" si="21"/>
        <v>0.82909363719427209</v>
      </c>
      <c r="BL26" s="464">
        <f t="shared" si="22"/>
        <v>27051.934999999998</v>
      </c>
      <c r="BM26" s="464">
        <v>180553.08</v>
      </c>
      <c r="BN26" s="463">
        <f>$M$26/$J$26</f>
        <v>158285.125</v>
      </c>
      <c r="BO26" s="464">
        <v>248688.69</v>
      </c>
      <c r="BP26" s="465">
        <f t="shared" si="23"/>
        <v>1.5711437824621866</v>
      </c>
      <c r="BQ26" s="464">
        <f t="shared" si="24"/>
        <v>-90403.565000000002</v>
      </c>
      <c r="BR26" s="466">
        <v>209776.43</v>
      </c>
      <c r="BS26" s="467">
        <f>$M$26/$J$26</f>
        <v>158285.125</v>
      </c>
      <c r="BT26" s="481">
        <v>340131.84000000003</v>
      </c>
      <c r="BU26" s="465">
        <f t="shared" si="25"/>
        <v>2.1488553646465518</v>
      </c>
      <c r="BV26" s="464">
        <f t="shared" si="26"/>
        <v>-181846.71500000003</v>
      </c>
      <c r="BW26" s="482">
        <v>193591.44</v>
      </c>
      <c r="BX26" s="463">
        <f t="shared" si="27"/>
        <v>474855.375</v>
      </c>
      <c r="BY26" s="464">
        <f t="shared" si="27"/>
        <v>720053.72</v>
      </c>
      <c r="BZ26" s="465">
        <f t="shared" si="28"/>
        <v>1.5163642614343367</v>
      </c>
      <c r="CA26" s="464">
        <f t="shared" si="36"/>
        <v>-245198.34499999997</v>
      </c>
      <c r="CB26" s="464">
        <f t="shared" si="29"/>
        <v>583920.94999999995</v>
      </c>
      <c r="CC26" s="466"/>
      <c r="CD26" s="470">
        <f>$M$26/$J$26</f>
        <v>158285.125</v>
      </c>
      <c r="CE26" s="470">
        <f>+CE25</f>
        <v>123601.02499999999</v>
      </c>
      <c r="CF26" s="465">
        <f t="shared" si="45"/>
        <v>0.78087580876598472</v>
      </c>
      <c r="CG26" s="464">
        <f t="shared" si="46"/>
        <v>34684.100000000006</v>
      </c>
      <c r="CH26" s="471">
        <f>+CH25+3186.16</f>
        <v>152051.285</v>
      </c>
      <c r="CI26" s="498">
        <f>$M$26/$J$26</f>
        <v>158285.125</v>
      </c>
      <c r="CJ26" s="471">
        <f>+CJ25</f>
        <v>164052.85750000001</v>
      </c>
      <c r="CK26" s="465">
        <f t="shared" si="47"/>
        <v>1.0364388788902306</v>
      </c>
      <c r="CL26" s="464">
        <f t="shared" si="48"/>
        <v>-5767.7325000000128</v>
      </c>
      <c r="CM26" s="490">
        <f>+CM25+3186+3705.36</f>
        <v>72307.569999999992</v>
      </c>
      <c r="CN26" s="498"/>
      <c r="CO26" s="471">
        <f>+CO25</f>
        <v>273132.56</v>
      </c>
      <c r="CP26" s="465"/>
      <c r="CQ26" s="464"/>
      <c r="CR26" s="490">
        <f>+CR25</f>
        <v>306332.80249999999</v>
      </c>
      <c r="CS26" s="463">
        <f t="shared" si="30"/>
        <v>316570.25</v>
      </c>
      <c r="CT26" s="464">
        <f t="shared" si="31"/>
        <v>560786.4425</v>
      </c>
      <c r="CU26" s="465">
        <f t="shared" si="32"/>
        <v>1.7714439133178181</v>
      </c>
      <c r="CV26" s="464">
        <f t="shared" si="37"/>
        <v>-244216.1925</v>
      </c>
      <c r="CW26" s="464">
        <f t="shared" si="33"/>
        <v>530691.65749999997</v>
      </c>
      <c r="CX26" s="466"/>
      <c r="CY26" s="450">
        <f t="shared" si="38"/>
        <v>1266281</v>
      </c>
      <c r="CZ26" s="450">
        <f t="shared" si="39"/>
        <v>1739901.32</v>
      </c>
      <c r="DA26" s="570">
        <f t="shared" si="40"/>
        <v>1.7314224873862909</v>
      </c>
      <c r="DB26" s="450"/>
      <c r="DC26" s="450">
        <f t="shared" si="42"/>
        <v>2192467.3987499997</v>
      </c>
      <c r="DD26" s="450">
        <f t="shared" si="43"/>
        <v>0</v>
      </c>
      <c r="DE26" s="303"/>
      <c r="DF26" s="303"/>
      <c r="DG26" s="303" t="s">
        <v>54</v>
      </c>
      <c r="DH26" s="303"/>
      <c r="DI26" s="303" t="s">
        <v>113</v>
      </c>
      <c r="DJ26" s="303" t="s">
        <v>114</v>
      </c>
      <c r="DK26" s="303" t="s">
        <v>115</v>
      </c>
      <c r="DL26" s="303" t="s">
        <v>116</v>
      </c>
      <c r="DM26" s="303"/>
      <c r="DN26" s="303"/>
      <c r="DO26" s="303"/>
      <c r="DP26" s="303"/>
      <c r="DQ26" s="303"/>
      <c r="DR26" s="303"/>
      <c r="DS26" s="303"/>
      <c r="DT26" s="303"/>
      <c r="DU26" s="305" t="s">
        <v>98</v>
      </c>
      <c r="DV26" s="304" t="s">
        <v>99</v>
      </c>
      <c r="DW26" s="304" t="s">
        <v>130</v>
      </c>
      <c r="DX26" s="304" t="s">
        <v>101</v>
      </c>
      <c r="DY26" s="306"/>
    </row>
    <row r="27" spans="1:129" s="301" customFormat="1" ht="61.5" customHeight="1" thickTop="1" thickBot="1">
      <c r="A27" s="307" t="s">
        <v>137</v>
      </c>
      <c r="B27" s="308"/>
      <c r="C27" s="437" t="s">
        <v>123</v>
      </c>
      <c r="D27" s="386" t="s">
        <v>124</v>
      </c>
      <c r="E27" s="386" t="s">
        <v>138</v>
      </c>
      <c r="F27" s="387" t="s">
        <v>126</v>
      </c>
      <c r="G27" s="387" t="s">
        <v>127</v>
      </c>
      <c r="H27" s="387" t="s">
        <v>139</v>
      </c>
      <c r="I27" s="387" t="s">
        <v>129</v>
      </c>
      <c r="J27" s="388">
        <v>8</v>
      </c>
      <c r="K27" s="388" t="s">
        <v>91</v>
      </c>
      <c r="L27" s="388" t="s">
        <v>92</v>
      </c>
      <c r="M27" s="479">
        <v>1266281</v>
      </c>
      <c r="N27" s="479"/>
      <c r="O27" s="479">
        <v>654020</v>
      </c>
      <c r="P27" s="479"/>
      <c r="Q27" s="565">
        <f t="shared" si="0"/>
        <v>1920301</v>
      </c>
      <c r="R27" s="561">
        <f t="shared" si="1"/>
        <v>0</v>
      </c>
      <c r="S27" s="566"/>
      <c r="T27" s="473">
        <v>36885.043333333328</v>
      </c>
      <c r="U27" s="474">
        <f t="shared" si="2"/>
        <v>0</v>
      </c>
      <c r="V27" s="473">
        <f t="shared" si="3"/>
        <v>-36885.043333333328</v>
      </c>
      <c r="W27" s="475">
        <v>278796.1933333333</v>
      </c>
      <c r="X27" s="566"/>
      <c r="Y27" s="473">
        <v>11223.033333333333</v>
      </c>
      <c r="Z27" s="474">
        <f t="shared" si="4"/>
        <v>0</v>
      </c>
      <c r="AA27" s="473">
        <f t="shared" si="5"/>
        <v>-11223.033333333333</v>
      </c>
      <c r="AB27" s="475">
        <v>373311.3133333333</v>
      </c>
      <c r="AC27" s="566"/>
      <c r="AD27" s="473">
        <v>39347.693333333336</v>
      </c>
      <c r="AE27" s="474">
        <f t="shared" si="6"/>
        <v>0</v>
      </c>
      <c r="AF27" s="473">
        <f t="shared" si="7"/>
        <v>-39347.693333333336</v>
      </c>
      <c r="AG27" s="475">
        <v>81407.86083333334</v>
      </c>
      <c r="AH27" s="472">
        <f t="shared" si="8"/>
        <v>0</v>
      </c>
      <c r="AI27" s="473">
        <f t="shared" si="8"/>
        <v>87455.76999999999</v>
      </c>
      <c r="AJ27" s="474">
        <f t="shared" si="9"/>
        <v>0</v>
      </c>
      <c r="AK27" s="473">
        <f t="shared" si="10"/>
        <v>-87455.76999999999</v>
      </c>
      <c r="AL27" s="473">
        <f t="shared" si="11"/>
        <v>733515.36749999993</v>
      </c>
      <c r="AM27" s="475"/>
      <c r="AN27" s="566">
        <f>$M$27/$J$27</f>
        <v>158285.125</v>
      </c>
      <c r="AO27" s="567">
        <f>32388.72+465863.76/4</f>
        <v>148854.66</v>
      </c>
      <c r="AP27" s="474">
        <f t="shared" si="12"/>
        <v>0.94042102819200479</v>
      </c>
      <c r="AQ27" s="473">
        <f t="shared" si="13"/>
        <v>9430.4649999999965</v>
      </c>
      <c r="AR27" s="475">
        <f>436959.03/4</f>
        <v>109239.75750000001</v>
      </c>
      <c r="AS27" s="499">
        <f>$M$27/$J$27</f>
        <v>158285.125</v>
      </c>
      <c r="AT27" s="479">
        <f>593677.75/4</f>
        <v>148419.4375</v>
      </c>
      <c r="AU27" s="474">
        <f t="shared" si="14"/>
        <v>0.93767141732364301</v>
      </c>
      <c r="AV27" s="473">
        <f t="shared" si="15"/>
        <v>9865.6875</v>
      </c>
      <c r="AW27" s="491">
        <f>955231.26/4</f>
        <v>238807.815</v>
      </c>
      <c r="AX27" s="499">
        <f>$M$27/$J$27</f>
        <v>158285.125</v>
      </c>
      <c r="AY27" s="479">
        <f t="shared" si="49"/>
        <v>125538.4975</v>
      </c>
      <c r="AZ27" s="474">
        <f t="shared" si="16"/>
        <v>0.79311620406529038</v>
      </c>
      <c r="BA27" s="473">
        <f t="shared" si="17"/>
        <v>32746.627500000002</v>
      </c>
      <c r="BB27" s="491">
        <f t="shared" si="50"/>
        <v>148714.93</v>
      </c>
      <c r="BC27" s="472">
        <f t="shared" si="18"/>
        <v>474855.375</v>
      </c>
      <c r="BD27" s="473">
        <f t="shared" si="18"/>
        <v>422812.59500000003</v>
      </c>
      <c r="BE27" s="474">
        <f t="shared" si="19"/>
        <v>0.89040288319364613</v>
      </c>
      <c r="BF27" s="473">
        <f t="shared" si="35"/>
        <v>52042.77999999997</v>
      </c>
      <c r="BG27" s="473">
        <f t="shared" si="20"/>
        <v>496762.5025</v>
      </c>
      <c r="BH27" s="475"/>
      <c r="BI27" s="472">
        <f>$M$27/$J$27</f>
        <v>158285.125</v>
      </c>
      <c r="BJ27" s="473">
        <v>131233.19</v>
      </c>
      <c r="BK27" s="474">
        <f t="shared" si="21"/>
        <v>0.82909363719427209</v>
      </c>
      <c r="BL27" s="473">
        <f t="shared" si="22"/>
        <v>27051.934999999998</v>
      </c>
      <c r="BM27" s="473">
        <v>180553.08</v>
      </c>
      <c r="BN27" s="472">
        <f>$M$27/$J$27</f>
        <v>158285.125</v>
      </c>
      <c r="BO27" s="473">
        <v>248688.69</v>
      </c>
      <c r="BP27" s="474">
        <f t="shared" si="23"/>
        <v>1.5711437824621866</v>
      </c>
      <c r="BQ27" s="473">
        <f t="shared" si="24"/>
        <v>-90403.565000000002</v>
      </c>
      <c r="BR27" s="475">
        <v>209776.43</v>
      </c>
      <c r="BS27" s="476">
        <f>$M$27/$J$27</f>
        <v>158285.125</v>
      </c>
      <c r="BT27" s="483">
        <f>340131.84+117238</f>
        <v>457369.84</v>
      </c>
      <c r="BU27" s="474">
        <f t="shared" si="25"/>
        <v>2.8895314073258622</v>
      </c>
      <c r="BV27" s="473">
        <f t="shared" si="26"/>
        <v>-299084.71500000003</v>
      </c>
      <c r="BW27" s="484">
        <v>193591.44</v>
      </c>
      <c r="BX27" s="472">
        <f t="shared" si="27"/>
        <v>474855.375</v>
      </c>
      <c r="BY27" s="473">
        <f t="shared" si="27"/>
        <v>837291.72</v>
      </c>
      <c r="BZ27" s="474">
        <f t="shared" si="28"/>
        <v>1.7632562756607735</v>
      </c>
      <c r="CA27" s="473">
        <f t="shared" si="36"/>
        <v>-362436.34499999997</v>
      </c>
      <c r="CB27" s="473">
        <f t="shared" si="29"/>
        <v>583920.94999999995</v>
      </c>
      <c r="CC27" s="475"/>
      <c r="CD27" s="479">
        <f>$M$27/$J$27</f>
        <v>158285.125</v>
      </c>
      <c r="CE27" s="479">
        <f>+CE26</f>
        <v>123601.02499999999</v>
      </c>
      <c r="CF27" s="474">
        <f t="shared" si="45"/>
        <v>0.78087580876598472</v>
      </c>
      <c r="CG27" s="473">
        <f t="shared" si="46"/>
        <v>34684.100000000006</v>
      </c>
      <c r="CH27" s="480">
        <f>+CH26</f>
        <v>152051.285</v>
      </c>
      <c r="CI27" s="499">
        <f>$M$27/$J$27</f>
        <v>158285.125</v>
      </c>
      <c r="CJ27" s="480">
        <f>+CJ26</f>
        <v>164052.85750000001</v>
      </c>
      <c r="CK27" s="474">
        <f t="shared" si="47"/>
        <v>1.0364388788902306</v>
      </c>
      <c r="CL27" s="473">
        <f t="shared" si="48"/>
        <v>-5767.7325000000128</v>
      </c>
      <c r="CM27" s="491">
        <f>+CM26</f>
        <v>72307.569999999992</v>
      </c>
      <c r="CN27" s="499"/>
      <c r="CO27" s="480">
        <f>+CO26</f>
        <v>273132.56</v>
      </c>
      <c r="CP27" s="474"/>
      <c r="CQ27" s="473"/>
      <c r="CR27" s="491">
        <f>+CR26</f>
        <v>306332.80249999999</v>
      </c>
      <c r="CS27" s="472">
        <f t="shared" si="30"/>
        <v>316570.25</v>
      </c>
      <c r="CT27" s="473">
        <f t="shared" si="31"/>
        <v>560786.4425</v>
      </c>
      <c r="CU27" s="474">
        <f t="shared" si="32"/>
        <v>1.7714439133178181</v>
      </c>
      <c r="CV27" s="473">
        <f t="shared" si="37"/>
        <v>-244216.1925</v>
      </c>
      <c r="CW27" s="473">
        <f t="shared" si="33"/>
        <v>530691.65749999997</v>
      </c>
      <c r="CX27" s="475"/>
      <c r="CY27" s="450">
        <f t="shared" si="38"/>
        <v>1266281</v>
      </c>
      <c r="CZ27" s="450">
        <f t="shared" si="39"/>
        <v>1908346.5275000001</v>
      </c>
      <c r="DA27" s="570">
        <f t="shared" si="40"/>
        <v>1.8517931466238537</v>
      </c>
      <c r="DB27" s="450"/>
      <c r="DC27" s="450">
        <f t="shared" si="42"/>
        <v>2344890.4775</v>
      </c>
      <c r="DD27" s="450">
        <f t="shared" si="43"/>
        <v>0</v>
      </c>
      <c r="DE27" s="308"/>
      <c r="DF27" s="308"/>
      <c r="DG27" s="308"/>
      <c r="DH27" s="308" t="s">
        <v>54</v>
      </c>
      <c r="DI27" s="308" t="s">
        <v>120</v>
      </c>
      <c r="DJ27" s="308" t="s">
        <v>121</v>
      </c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10" t="s">
        <v>98</v>
      </c>
      <c r="DV27" s="309" t="s">
        <v>99</v>
      </c>
      <c r="DW27" s="309" t="s">
        <v>130</v>
      </c>
      <c r="DX27" s="309" t="s">
        <v>101</v>
      </c>
      <c r="DY27" s="311"/>
    </row>
    <row r="28" spans="1:129" s="301" customFormat="1" ht="94.5" customHeight="1" thickTop="1" thickBot="1">
      <c r="A28" s="296" t="s">
        <v>140</v>
      </c>
      <c r="B28" s="297"/>
      <c r="C28" s="435" t="s">
        <v>141</v>
      </c>
      <c r="D28" s="359" t="s">
        <v>142</v>
      </c>
      <c r="E28" s="359" t="s">
        <v>143</v>
      </c>
      <c r="F28" s="360" t="s">
        <v>144</v>
      </c>
      <c r="G28" s="360" t="s">
        <v>145</v>
      </c>
      <c r="H28" s="360" t="s">
        <v>146</v>
      </c>
      <c r="I28" s="360" t="s">
        <v>147</v>
      </c>
      <c r="J28" s="361">
        <v>8</v>
      </c>
      <c r="K28" s="361" t="s">
        <v>91</v>
      </c>
      <c r="L28" s="361" t="s">
        <v>92</v>
      </c>
      <c r="M28" s="459">
        <v>22500</v>
      </c>
      <c r="N28" s="459"/>
      <c r="O28" s="459"/>
      <c r="P28" s="459"/>
      <c r="Q28" s="560">
        <f t="shared" si="0"/>
        <v>22500</v>
      </c>
      <c r="R28" s="561">
        <f t="shared" si="1"/>
        <v>0</v>
      </c>
      <c r="S28" s="562"/>
      <c r="T28" s="452">
        <v>1200</v>
      </c>
      <c r="U28" s="453">
        <f t="shared" si="2"/>
        <v>0</v>
      </c>
      <c r="V28" s="452">
        <f t="shared" si="3"/>
        <v>-1200</v>
      </c>
      <c r="W28" s="454">
        <v>1200</v>
      </c>
      <c r="X28" s="562"/>
      <c r="Y28" s="452"/>
      <c r="Z28" s="453">
        <f t="shared" si="4"/>
        <v>0</v>
      </c>
      <c r="AA28" s="452">
        <f t="shared" si="5"/>
        <v>0</v>
      </c>
      <c r="AB28" s="454"/>
      <c r="AC28" s="562"/>
      <c r="AD28" s="452"/>
      <c r="AE28" s="453">
        <f t="shared" si="6"/>
        <v>0</v>
      </c>
      <c r="AF28" s="452">
        <f t="shared" si="7"/>
        <v>0</v>
      </c>
      <c r="AG28" s="454"/>
      <c r="AH28" s="451">
        <f t="shared" si="8"/>
        <v>0</v>
      </c>
      <c r="AI28" s="452">
        <f t="shared" si="8"/>
        <v>1200</v>
      </c>
      <c r="AJ28" s="453">
        <f t="shared" si="9"/>
        <v>0</v>
      </c>
      <c r="AK28" s="452">
        <f t="shared" si="10"/>
        <v>-1200</v>
      </c>
      <c r="AL28" s="452">
        <f t="shared" si="11"/>
        <v>1200</v>
      </c>
      <c r="AM28" s="454"/>
      <c r="AN28" s="562">
        <f>$M$28/J28</f>
        <v>2812.5</v>
      </c>
      <c r="AO28" s="452"/>
      <c r="AP28" s="453">
        <f t="shared" si="12"/>
        <v>0</v>
      </c>
      <c r="AQ28" s="452">
        <f t="shared" si="13"/>
        <v>2812.5</v>
      </c>
      <c r="AR28" s="454"/>
      <c r="AS28" s="497">
        <f>$Q$28/$J$28</f>
        <v>2812.5</v>
      </c>
      <c r="AT28" s="459"/>
      <c r="AU28" s="453">
        <f t="shared" si="14"/>
        <v>0</v>
      </c>
      <c r="AV28" s="452">
        <f t="shared" si="15"/>
        <v>2812.5</v>
      </c>
      <c r="AW28" s="489"/>
      <c r="AX28" s="497">
        <f>$Q$28/$J$28</f>
        <v>2812.5</v>
      </c>
      <c r="AY28" s="459"/>
      <c r="AZ28" s="453">
        <f t="shared" si="16"/>
        <v>0</v>
      </c>
      <c r="BA28" s="452">
        <f t="shared" si="17"/>
        <v>2812.5</v>
      </c>
      <c r="BB28" s="489"/>
      <c r="BC28" s="451">
        <f t="shared" si="18"/>
        <v>8437.5</v>
      </c>
      <c r="BD28" s="452">
        <f t="shared" si="18"/>
        <v>0</v>
      </c>
      <c r="BE28" s="453">
        <f t="shared" si="19"/>
        <v>0</v>
      </c>
      <c r="BF28" s="452">
        <f t="shared" si="35"/>
        <v>8437.5</v>
      </c>
      <c r="BG28" s="452">
        <f t="shared" si="20"/>
        <v>0</v>
      </c>
      <c r="BH28" s="454"/>
      <c r="BI28" s="451">
        <f>$Q$28/$J$28</f>
        <v>2812.5</v>
      </c>
      <c r="BJ28" s="452"/>
      <c r="BK28" s="453">
        <f t="shared" si="21"/>
        <v>0</v>
      </c>
      <c r="BL28" s="452">
        <f t="shared" si="22"/>
        <v>2812.5</v>
      </c>
      <c r="BM28" s="452">
        <v>5651.92</v>
      </c>
      <c r="BN28" s="451">
        <f>$Q$28/$J$28</f>
        <v>2812.5</v>
      </c>
      <c r="BO28" s="452"/>
      <c r="BP28" s="453">
        <f t="shared" si="23"/>
        <v>0</v>
      </c>
      <c r="BQ28" s="452">
        <f t="shared" si="24"/>
        <v>2812.5</v>
      </c>
      <c r="BR28" s="454"/>
      <c r="BS28" s="455">
        <f>$Q$28/$J$28</f>
        <v>2812.5</v>
      </c>
      <c r="BT28" s="455">
        <v>5716.46</v>
      </c>
      <c r="BU28" s="453">
        <f t="shared" si="25"/>
        <v>2.0325191111111112</v>
      </c>
      <c r="BV28" s="452">
        <f t="shared" si="26"/>
        <v>-2903.96</v>
      </c>
      <c r="BW28" s="456"/>
      <c r="BX28" s="451">
        <f t="shared" si="27"/>
        <v>8437.5</v>
      </c>
      <c r="BY28" s="452">
        <f t="shared" si="27"/>
        <v>5716.46</v>
      </c>
      <c r="BZ28" s="453">
        <f t="shared" si="28"/>
        <v>0.67750637037037043</v>
      </c>
      <c r="CA28" s="452">
        <f t="shared" si="36"/>
        <v>2721.04</v>
      </c>
      <c r="CB28" s="452">
        <f t="shared" si="29"/>
        <v>5651.92</v>
      </c>
      <c r="CC28" s="454"/>
      <c r="CD28" s="459">
        <f>$Q$28/$J$28</f>
        <v>2812.5</v>
      </c>
      <c r="CE28" s="459">
        <v>55.36</v>
      </c>
      <c r="CF28" s="453">
        <f t="shared" ref="CF28:CF31" si="51">IF(CD28=0,0,IF(CE28=0,0,(CE28*1)/CD28))</f>
        <v>1.9683555555555555E-2</v>
      </c>
      <c r="CG28" s="452">
        <f t="shared" ref="CG28:CG31" si="52">CD28-CE28</f>
        <v>2757.14</v>
      </c>
      <c r="CH28" s="460"/>
      <c r="CI28" s="497">
        <f>$Q$28/$J$28</f>
        <v>2812.5</v>
      </c>
      <c r="CJ28" s="460">
        <v>0</v>
      </c>
      <c r="CK28" s="453">
        <f t="shared" si="47"/>
        <v>0</v>
      </c>
      <c r="CL28" s="452">
        <f t="shared" si="48"/>
        <v>2812.5</v>
      </c>
      <c r="CM28" s="489">
        <v>197.92</v>
      </c>
      <c r="CN28" s="497"/>
      <c r="CO28" s="460"/>
      <c r="CP28" s="453"/>
      <c r="CQ28" s="452"/>
      <c r="CR28" s="489"/>
      <c r="CS28" s="451">
        <f t="shared" si="30"/>
        <v>5625</v>
      </c>
      <c r="CT28" s="452">
        <f t="shared" si="31"/>
        <v>55.36</v>
      </c>
      <c r="CU28" s="453">
        <f t="shared" si="32"/>
        <v>9.8417777777777774E-3</v>
      </c>
      <c r="CV28" s="452">
        <f t="shared" si="37"/>
        <v>5569.64</v>
      </c>
      <c r="CW28" s="452">
        <f t="shared" si="33"/>
        <v>197.92</v>
      </c>
      <c r="CX28" s="454"/>
      <c r="CY28" s="450">
        <f t="shared" si="38"/>
        <v>22500</v>
      </c>
      <c r="CZ28" s="450">
        <f t="shared" si="39"/>
        <v>6971.82</v>
      </c>
      <c r="DA28" s="570">
        <f t="shared" si="40"/>
        <v>0.31332622222222223</v>
      </c>
      <c r="DB28" s="450">
        <f t="shared" si="41"/>
        <v>15528.18</v>
      </c>
      <c r="DC28" s="450">
        <f t="shared" si="42"/>
        <v>7049.84</v>
      </c>
      <c r="DD28" s="450">
        <f t="shared" si="43"/>
        <v>0</v>
      </c>
      <c r="DE28" s="297" t="s">
        <v>54</v>
      </c>
      <c r="DF28" s="297"/>
      <c r="DG28" s="297"/>
      <c r="DH28" s="297"/>
      <c r="DI28" s="297" t="s">
        <v>93</v>
      </c>
      <c r="DJ28" s="297" t="s">
        <v>94</v>
      </c>
      <c r="DK28" s="297" t="s">
        <v>95</v>
      </c>
      <c r="DL28" s="297" t="s">
        <v>96</v>
      </c>
      <c r="DM28" s="297" t="s">
        <v>97</v>
      </c>
      <c r="DN28" s="297"/>
      <c r="DO28" s="297"/>
      <c r="DP28" s="297"/>
      <c r="DQ28" s="297"/>
      <c r="DR28" s="297"/>
      <c r="DS28" s="297"/>
      <c r="DT28" s="297"/>
      <c r="DU28" s="299" t="s">
        <v>98</v>
      </c>
      <c r="DV28" s="298" t="s">
        <v>99</v>
      </c>
      <c r="DW28" s="298" t="s">
        <v>100</v>
      </c>
      <c r="DX28" s="298" t="s">
        <v>101</v>
      </c>
      <c r="DY28" s="300"/>
    </row>
    <row r="29" spans="1:129" s="301" customFormat="1" ht="82.5" customHeight="1" thickTop="1" thickBot="1">
      <c r="A29" s="302" t="s">
        <v>148</v>
      </c>
      <c r="B29" s="303"/>
      <c r="C29" s="436" t="s">
        <v>141</v>
      </c>
      <c r="D29" s="373" t="s">
        <v>142</v>
      </c>
      <c r="E29" s="373" t="s">
        <v>149</v>
      </c>
      <c r="F29" s="374" t="s">
        <v>144</v>
      </c>
      <c r="G29" s="374" t="s">
        <v>145</v>
      </c>
      <c r="H29" s="374" t="s">
        <v>146</v>
      </c>
      <c r="I29" s="374" t="s">
        <v>147</v>
      </c>
      <c r="J29" s="375">
        <v>8</v>
      </c>
      <c r="K29" s="375" t="s">
        <v>91</v>
      </c>
      <c r="L29" s="375" t="s">
        <v>92</v>
      </c>
      <c r="M29" s="470">
        <v>22500</v>
      </c>
      <c r="N29" s="470"/>
      <c r="O29" s="470"/>
      <c r="P29" s="470"/>
      <c r="Q29" s="563">
        <f t="shared" si="0"/>
        <v>22500</v>
      </c>
      <c r="R29" s="561">
        <f t="shared" si="1"/>
        <v>0</v>
      </c>
      <c r="S29" s="564"/>
      <c r="T29" s="464">
        <v>77.489999999999995</v>
      </c>
      <c r="U29" s="465">
        <f t="shared" si="2"/>
        <v>0</v>
      </c>
      <c r="V29" s="464">
        <f t="shared" si="3"/>
        <v>-77.489999999999995</v>
      </c>
      <c r="W29" s="466">
        <v>77.489999999999995</v>
      </c>
      <c r="X29" s="564"/>
      <c r="Y29" s="464"/>
      <c r="Z29" s="465">
        <f t="shared" si="4"/>
        <v>0</v>
      </c>
      <c r="AA29" s="464">
        <f t="shared" si="5"/>
        <v>0</v>
      </c>
      <c r="AB29" s="466"/>
      <c r="AC29" s="564"/>
      <c r="AD29" s="464"/>
      <c r="AE29" s="465">
        <f t="shared" si="6"/>
        <v>0</v>
      </c>
      <c r="AF29" s="464">
        <f t="shared" si="7"/>
        <v>0</v>
      </c>
      <c r="AG29" s="466"/>
      <c r="AH29" s="463">
        <f t="shared" si="8"/>
        <v>0</v>
      </c>
      <c r="AI29" s="464">
        <f t="shared" si="8"/>
        <v>77.489999999999995</v>
      </c>
      <c r="AJ29" s="465">
        <f t="shared" si="9"/>
        <v>0</v>
      </c>
      <c r="AK29" s="464">
        <f t="shared" si="10"/>
        <v>-77.489999999999995</v>
      </c>
      <c r="AL29" s="464">
        <f t="shared" si="11"/>
        <v>77.489999999999995</v>
      </c>
      <c r="AM29" s="466"/>
      <c r="AN29" s="564">
        <f>$M$29/$J$29</f>
        <v>2812.5</v>
      </c>
      <c r="AO29" s="464"/>
      <c r="AP29" s="465">
        <f t="shared" si="12"/>
        <v>0</v>
      </c>
      <c r="AQ29" s="464">
        <f t="shared" si="13"/>
        <v>2812.5</v>
      </c>
      <c r="AR29" s="466"/>
      <c r="AS29" s="498">
        <f>$M$29/$J$29</f>
        <v>2812.5</v>
      </c>
      <c r="AT29" s="470"/>
      <c r="AU29" s="465">
        <f t="shared" si="14"/>
        <v>0</v>
      </c>
      <c r="AV29" s="464">
        <f t="shared" si="15"/>
        <v>2812.5</v>
      </c>
      <c r="AW29" s="490"/>
      <c r="AX29" s="498">
        <f>$M$29/$J$29</f>
        <v>2812.5</v>
      </c>
      <c r="AY29" s="470"/>
      <c r="AZ29" s="465">
        <f t="shared" si="16"/>
        <v>0</v>
      </c>
      <c r="BA29" s="464">
        <f t="shared" si="17"/>
        <v>2812.5</v>
      </c>
      <c r="BB29" s="490">
        <v>146.41</v>
      </c>
      <c r="BC29" s="463">
        <f t="shared" si="18"/>
        <v>8437.5</v>
      </c>
      <c r="BD29" s="464">
        <f t="shared" si="18"/>
        <v>0</v>
      </c>
      <c r="BE29" s="465">
        <f t="shared" si="19"/>
        <v>0</v>
      </c>
      <c r="BF29" s="464">
        <f t="shared" si="35"/>
        <v>8437.5</v>
      </c>
      <c r="BG29" s="464">
        <f t="shared" si="20"/>
        <v>146.41</v>
      </c>
      <c r="BH29" s="466"/>
      <c r="BI29" s="463">
        <f>$M$29/$J$29</f>
        <v>2812.5</v>
      </c>
      <c r="BJ29" s="464"/>
      <c r="BK29" s="465">
        <f t="shared" si="21"/>
        <v>0</v>
      </c>
      <c r="BL29" s="464">
        <f t="shared" si="22"/>
        <v>2812.5</v>
      </c>
      <c r="BM29" s="464">
        <v>8824.15</v>
      </c>
      <c r="BN29" s="463">
        <f>$M$29/$J$29</f>
        <v>2812.5</v>
      </c>
      <c r="BO29" s="464"/>
      <c r="BP29" s="465">
        <f t="shared" si="23"/>
        <v>0</v>
      </c>
      <c r="BQ29" s="464">
        <f t="shared" si="24"/>
        <v>2812.5</v>
      </c>
      <c r="BR29" s="466"/>
      <c r="BS29" s="467">
        <f>$M$29/$J$29</f>
        <v>2812.5</v>
      </c>
      <c r="BT29" s="481">
        <v>159.5</v>
      </c>
      <c r="BU29" s="465">
        <f t="shared" si="25"/>
        <v>5.6711111111111108E-2</v>
      </c>
      <c r="BV29" s="464">
        <f t="shared" si="26"/>
        <v>2653</v>
      </c>
      <c r="BW29" s="482">
        <v>2588.84</v>
      </c>
      <c r="BX29" s="463">
        <f t="shared" si="27"/>
        <v>8437.5</v>
      </c>
      <c r="BY29" s="464">
        <f t="shared" si="27"/>
        <v>159.5</v>
      </c>
      <c r="BZ29" s="465">
        <f t="shared" si="28"/>
        <v>1.8903703703703704E-2</v>
      </c>
      <c r="CA29" s="464">
        <f t="shared" si="36"/>
        <v>8278</v>
      </c>
      <c r="CB29" s="464">
        <f t="shared" si="29"/>
        <v>11412.99</v>
      </c>
      <c r="CC29" s="466"/>
      <c r="CD29" s="470">
        <f>$M$29/$J$29</f>
        <v>2812.5</v>
      </c>
      <c r="CE29" s="470">
        <v>246.43</v>
      </c>
      <c r="CF29" s="465">
        <f t="shared" si="51"/>
        <v>8.7619555555555562E-2</v>
      </c>
      <c r="CG29" s="464">
        <f t="shared" si="52"/>
        <v>2566.0700000000002</v>
      </c>
      <c r="CH29" s="471"/>
      <c r="CI29" s="498">
        <f>$M$29/$J$29</f>
        <v>2812.5</v>
      </c>
      <c r="CJ29" s="471">
        <v>1915.62</v>
      </c>
      <c r="CK29" s="465">
        <f t="shared" si="47"/>
        <v>0.68110933333333334</v>
      </c>
      <c r="CL29" s="464">
        <f t="shared" si="48"/>
        <v>896.88000000000011</v>
      </c>
      <c r="CM29" s="490">
        <v>4639.41</v>
      </c>
      <c r="CN29" s="498"/>
      <c r="CO29" s="471">
        <v>8338</v>
      </c>
      <c r="CP29" s="465"/>
      <c r="CQ29" s="464"/>
      <c r="CR29" s="490"/>
      <c r="CS29" s="463">
        <f t="shared" si="30"/>
        <v>5625</v>
      </c>
      <c r="CT29" s="464">
        <f t="shared" si="31"/>
        <v>10500.05</v>
      </c>
      <c r="CU29" s="465">
        <f t="shared" si="32"/>
        <v>1.8666755555555554</v>
      </c>
      <c r="CV29" s="464">
        <f t="shared" si="37"/>
        <v>-4875.0499999999993</v>
      </c>
      <c r="CW29" s="464">
        <f t="shared" si="33"/>
        <v>4639.41</v>
      </c>
      <c r="CX29" s="466"/>
      <c r="CY29" s="450">
        <f t="shared" si="38"/>
        <v>22500</v>
      </c>
      <c r="CZ29" s="450">
        <f t="shared" si="39"/>
        <v>10737.039999999999</v>
      </c>
      <c r="DA29" s="570">
        <f t="shared" si="40"/>
        <v>0.7233911111111111</v>
      </c>
      <c r="DB29" s="450">
        <f t="shared" si="41"/>
        <v>11762.960000000001</v>
      </c>
      <c r="DC29" s="450">
        <f t="shared" si="42"/>
        <v>16276.3</v>
      </c>
      <c r="DD29" s="450">
        <f t="shared" si="43"/>
        <v>0</v>
      </c>
      <c r="DE29" s="303"/>
      <c r="DF29" s="303" t="s">
        <v>54</v>
      </c>
      <c r="DG29" s="303"/>
      <c r="DH29" s="303"/>
      <c r="DI29" s="303" t="s">
        <v>105</v>
      </c>
      <c r="DJ29" s="303" t="s">
        <v>106</v>
      </c>
      <c r="DK29" s="303" t="s">
        <v>107</v>
      </c>
      <c r="DL29" s="303" t="s">
        <v>108</v>
      </c>
      <c r="DM29" s="303" t="s">
        <v>109</v>
      </c>
      <c r="DN29" s="303"/>
      <c r="DO29" s="303"/>
      <c r="DP29" s="303"/>
      <c r="DQ29" s="303"/>
      <c r="DR29" s="303"/>
      <c r="DS29" s="303"/>
      <c r="DT29" s="303"/>
      <c r="DU29" s="305" t="s">
        <v>98</v>
      </c>
      <c r="DV29" s="304" t="s">
        <v>99</v>
      </c>
      <c r="DW29" s="304" t="s">
        <v>100</v>
      </c>
      <c r="DX29" s="304" t="s">
        <v>101</v>
      </c>
      <c r="DY29" s="306"/>
    </row>
    <row r="30" spans="1:129" s="301" customFormat="1" ht="93" customHeight="1" thickTop="1" thickBot="1">
      <c r="A30" s="302" t="s">
        <v>150</v>
      </c>
      <c r="B30" s="312"/>
      <c r="C30" s="436" t="s">
        <v>141</v>
      </c>
      <c r="D30" s="373" t="s">
        <v>142</v>
      </c>
      <c r="E30" s="373" t="s">
        <v>151</v>
      </c>
      <c r="F30" s="400" t="s">
        <v>144</v>
      </c>
      <c r="G30" s="400" t="s">
        <v>145</v>
      </c>
      <c r="H30" s="400" t="s">
        <v>146</v>
      </c>
      <c r="I30" s="400" t="s">
        <v>147</v>
      </c>
      <c r="J30" s="375">
        <v>8</v>
      </c>
      <c r="K30" s="375" t="s">
        <v>91</v>
      </c>
      <c r="L30" s="375" t="s">
        <v>92</v>
      </c>
      <c r="M30" s="470">
        <v>22500</v>
      </c>
      <c r="N30" s="470"/>
      <c r="O30" s="470"/>
      <c r="P30" s="470"/>
      <c r="Q30" s="563">
        <f t="shared" si="0"/>
        <v>22500</v>
      </c>
      <c r="R30" s="561">
        <f t="shared" si="1"/>
        <v>0</v>
      </c>
      <c r="S30" s="564"/>
      <c r="T30" s="464"/>
      <c r="U30" s="465">
        <f t="shared" si="2"/>
        <v>0</v>
      </c>
      <c r="V30" s="464">
        <f t="shared" si="3"/>
        <v>0</v>
      </c>
      <c r="W30" s="466"/>
      <c r="X30" s="564"/>
      <c r="Y30" s="464"/>
      <c r="Z30" s="465">
        <f t="shared" si="4"/>
        <v>0</v>
      </c>
      <c r="AA30" s="464">
        <f t="shared" si="5"/>
        <v>0</v>
      </c>
      <c r="AB30" s="466"/>
      <c r="AC30" s="564"/>
      <c r="AD30" s="464"/>
      <c r="AE30" s="465">
        <f t="shared" si="6"/>
        <v>0</v>
      </c>
      <c r="AF30" s="464">
        <f t="shared" si="7"/>
        <v>0</v>
      </c>
      <c r="AG30" s="466"/>
      <c r="AH30" s="463">
        <f t="shared" si="8"/>
        <v>0</v>
      </c>
      <c r="AI30" s="464">
        <f t="shared" si="8"/>
        <v>0</v>
      </c>
      <c r="AJ30" s="465">
        <f t="shared" si="9"/>
        <v>0</v>
      </c>
      <c r="AK30" s="464">
        <f t="shared" si="10"/>
        <v>0</v>
      </c>
      <c r="AL30" s="464">
        <f t="shared" si="11"/>
        <v>0</v>
      </c>
      <c r="AM30" s="466"/>
      <c r="AN30" s="564">
        <f>$M$30/$J$30</f>
        <v>2812.5</v>
      </c>
      <c r="AO30" s="464"/>
      <c r="AP30" s="465">
        <f t="shared" si="12"/>
        <v>0</v>
      </c>
      <c r="AQ30" s="464">
        <f t="shared" si="13"/>
        <v>2812.5</v>
      </c>
      <c r="AR30" s="466"/>
      <c r="AS30" s="498">
        <f>$M$30/$J$30</f>
        <v>2812.5</v>
      </c>
      <c r="AT30" s="470"/>
      <c r="AU30" s="465">
        <f t="shared" si="14"/>
        <v>0</v>
      </c>
      <c r="AV30" s="464">
        <f t="shared" si="15"/>
        <v>2812.5</v>
      </c>
      <c r="AW30" s="490"/>
      <c r="AX30" s="498">
        <f>$M$30/$J$30</f>
        <v>2812.5</v>
      </c>
      <c r="AY30" s="470"/>
      <c r="AZ30" s="465">
        <f t="shared" si="16"/>
        <v>0</v>
      </c>
      <c r="BA30" s="464">
        <f t="shared" si="17"/>
        <v>2812.5</v>
      </c>
      <c r="BB30" s="490">
        <v>182.89</v>
      </c>
      <c r="BC30" s="463">
        <f t="shared" si="18"/>
        <v>8437.5</v>
      </c>
      <c r="BD30" s="464">
        <f t="shared" si="18"/>
        <v>0</v>
      </c>
      <c r="BE30" s="465">
        <f t="shared" si="19"/>
        <v>0</v>
      </c>
      <c r="BF30" s="464">
        <f t="shared" si="35"/>
        <v>8437.5</v>
      </c>
      <c r="BG30" s="464">
        <f t="shared" si="20"/>
        <v>182.89</v>
      </c>
      <c r="BH30" s="466"/>
      <c r="BI30" s="463">
        <f>$M$30/$J$30</f>
        <v>2812.5</v>
      </c>
      <c r="BJ30" s="464"/>
      <c r="BK30" s="465">
        <f t="shared" si="21"/>
        <v>0</v>
      </c>
      <c r="BL30" s="464">
        <f t="shared" si="22"/>
        <v>2812.5</v>
      </c>
      <c r="BM30" s="464">
        <v>2499.92</v>
      </c>
      <c r="BN30" s="463">
        <f>$M$30/$J$30</f>
        <v>2812.5</v>
      </c>
      <c r="BO30" s="464"/>
      <c r="BP30" s="465">
        <f t="shared" si="23"/>
        <v>0</v>
      </c>
      <c r="BQ30" s="464">
        <f t="shared" si="24"/>
        <v>2812.5</v>
      </c>
      <c r="BR30" s="466"/>
      <c r="BS30" s="467">
        <f>$M$30/$J$30</f>
        <v>2812.5</v>
      </c>
      <c r="BT30" s="481">
        <v>2219.85</v>
      </c>
      <c r="BU30" s="465">
        <f t="shared" si="25"/>
        <v>0.78927999999999998</v>
      </c>
      <c r="BV30" s="464">
        <f t="shared" si="26"/>
        <v>592.65000000000009</v>
      </c>
      <c r="BW30" s="482"/>
      <c r="BX30" s="463">
        <f t="shared" si="27"/>
        <v>8437.5</v>
      </c>
      <c r="BY30" s="464">
        <f t="shared" si="27"/>
        <v>2219.85</v>
      </c>
      <c r="BZ30" s="465">
        <f t="shared" si="28"/>
        <v>0.26309333333333335</v>
      </c>
      <c r="CA30" s="464">
        <f t="shared" si="36"/>
        <v>6217.65</v>
      </c>
      <c r="CB30" s="464">
        <f t="shared" si="29"/>
        <v>2499.92</v>
      </c>
      <c r="CC30" s="466"/>
      <c r="CD30" s="470">
        <f>$M$30/$J$30</f>
        <v>2812.5</v>
      </c>
      <c r="CE30" s="470"/>
      <c r="CF30" s="465">
        <f t="shared" si="51"/>
        <v>0</v>
      </c>
      <c r="CG30" s="464">
        <f t="shared" si="52"/>
        <v>2812.5</v>
      </c>
      <c r="CH30" s="471">
        <v>3450</v>
      </c>
      <c r="CI30" s="498">
        <f>$M$30/$J$30</f>
        <v>2812.5</v>
      </c>
      <c r="CJ30" s="471"/>
      <c r="CK30" s="465">
        <f t="shared" si="47"/>
        <v>0</v>
      </c>
      <c r="CL30" s="464">
        <f t="shared" si="48"/>
        <v>2812.5</v>
      </c>
      <c r="CM30" s="490">
        <v>594.66999999999996</v>
      </c>
      <c r="CN30" s="498"/>
      <c r="CO30" s="471"/>
      <c r="CP30" s="465"/>
      <c r="CQ30" s="464"/>
      <c r="CR30" s="490"/>
      <c r="CS30" s="463">
        <f t="shared" si="30"/>
        <v>5625</v>
      </c>
      <c r="CT30" s="464">
        <f t="shared" si="31"/>
        <v>0</v>
      </c>
      <c r="CU30" s="465">
        <f t="shared" si="32"/>
        <v>0</v>
      </c>
      <c r="CV30" s="464">
        <f t="shared" si="37"/>
        <v>5625</v>
      </c>
      <c r="CW30" s="464">
        <f t="shared" si="33"/>
        <v>4044.67</v>
      </c>
      <c r="CX30" s="466"/>
      <c r="CY30" s="450">
        <f t="shared" si="38"/>
        <v>22500</v>
      </c>
      <c r="CZ30" s="450">
        <f t="shared" si="39"/>
        <v>2219.85</v>
      </c>
      <c r="DA30" s="570">
        <f t="shared" si="40"/>
        <v>0.2989991111111111</v>
      </c>
      <c r="DB30" s="450">
        <f t="shared" si="41"/>
        <v>20280.150000000001</v>
      </c>
      <c r="DC30" s="450">
        <f t="shared" si="42"/>
        <v>6727.4800000000005</v>
      </c>
      <c r="DD30" s="450">
        <f t="shared" si="43"/>
        <v>0</v>
      </c>
      <c r="DE30" s="303"/>
      <c r="DF30" s="303"/>
      <c r="DG30" s="303" t="s">
        <v>54</v>
      </c>
      <c r="DH30" s="303"/>
      <c r="DI30" s="303" t="s">
        <v>113</v>
      </c>
      <c r="DJ30" s="303" t="s">
        <v>114</v>
      </c>
      <c r="DK30" s="303" t="s">
        <v>115</v>
      </c>
      <c r="DL30" s="303" t="s">
        <v>116</v>
      </c>
      <c r="DM30" s="303"/>
      <c r="DN30" s="303"/>
      <c r="DO30" s="303"/>
      <c r="DP30" s="303"/>
      <c r="DQ30" s="303"/>
      <c r="DR30" s="303"/>
      <c r="DS30" s="303"/>
      <c r="DT30" s="303"/>
      <c r="DU30" s="305" t="s">
        <v>98</v>
      </c>
      <c r="DV30" s="304" t="s">
        <v>99</v>
      </c>
      <c r="DW30" s="304" t="s">
        <v>100</v>
      </c>
      <c r="DX30" s="304" t="s">
        <v>101</v>
      </c>
      <c r="DY30" s="306"/>
    </row>
    <row r="31" spans="1:129" s="301" customFormat="1" ht="80.25" customHeight="1" thickTop="1" thickBot="1">
      <c r="A31" s="307" t="s">
        <v>152</v>
      </c>
      <c r="B31" s="313"/>
      <c r="C31" s="437" t="s">
        <v>141</v>
      </c>
      <c r="D31" s="386" t="s">
        <v>142</v>
      </c>
      <c r="E31" s="386" t="s">
        <v>153</v>
      </c>
      <c r="F31" s="401" t="s">
        <v>144</v>
      </c>
      <c r="G31" s="401" t="s">
        <v>145</v>
      </c>
      <c r="H31" s="401" t="s">
        <v>146</v>
      </c>
      <c r="I31" s="401" t="s">
        <v>147</v>
      </c>
      <c r="J31" s="388">
        <v>8</v>
      </c>
      <c r="K31" s="388" t="s">
        <v>91</v>
      </c>
      <c r="L31" s="388" t="s">
        <v>92</v>
      </c>
      <c r="M31" s="479">
        <v>22500</v>
      </c>
      <c r="N31" s="479"/>
      <c r="O31" s="479"/>
      <c r="P31" s="479"/>
      <c r="Q31" s="565">
        <f t="shared" si="0"/>
        <v>22500</v>
      </c>
      <c r="R31" s="561">
        <f t="shared" si="1"/>
        <v>0</v>
      </c>
      <c r="S31" s="566"/>
      <c r="T31" s="473"/>
      <c r="U31" s="474">
        <f t="shared" si="2"/>
        <v>0</v>
      </c>
      <c r="V31" s="473">
        <f t="shared" si="3"/>
        <v>0</v>
      </c>
      <c r="W31" s="475"/>
      <c r="X31" s="566"/>
      <c r="Y31" s="473"/>
      <c r="Z31" s="474">
        <f t="shared" si="4"/>
        <v>0</v>
      </c>
      <c r="AA31" s="473">
        <f t="shared" si="5"/>
        <v>0</v>
      </c>
      <c r="AB31" s="475"/>
      <c r="AC31" s="566"/>
      <c r="AD31" s="473"/>
      <c r="AE31" s="474">
        <f t="shared" si="6"/>
        <v>0</v>
      </c>
      <c r="AF31" s="473">
        <f t="shared" si="7"/>
        <v>0</v>
      </c>
      <c r="AG31" s="475"/>
      <c r="AH31" s="472">
        <f t="shared" si="8"/>
        <v>0</v>
      </c>
      <c r="AI31" s="473">
        <f t="shared" si="8"/>
        <v>0</v>
      </c>
      <c r="AJ31" s="474">
        <f t="shared" si="9"/>
        <v>0</v>
      </c>
      <c r="AK31" s="473">
        <f t="shared" si="10"/>
        <v>0</v>
      </c>
      <c r="AL31" s="473">
        <f t="shared" si="11"/>
        <v>0</v>
      </c>
      <c r="AM31" s="475"/>
      <c r="AN31" s="564">
        <f>$M$30/$J$30</f>
        <v>2812.5</v>
      </c>
      <c r="AO31" s="473"/>
      <c r="AP31" s="474">
        <f t="shared" si="12"/>
        <v>0</v>
      </c>
      <c r="AQ31" s="473">
        <f t="shared" si="13"/>
        <v>2812.5</v>
      </c>
      <c r="AR31" s="568">
        <v>9811.81</v>
      </c>
      <c r="AS31" s="499">
        <f>$M$31/$J$31</f>
        <v>2812.5</v>
      </c>
      <c r="AT31" s="479">
        <v>652.58000000000004</v>
      </c>
      <c r="AU31" s="474">
        <f t="shared" si="14"/>
        <v>0.23202844444444445</v>
      </c>
      <c r="AV31" s="473">
        <f t="shared" si="15"/>
        <v>2159.92</v>
      </c>
      <c r="AW31" s="491"/>
      <c r="AX31" s="499">
        <f t="shared" ref="AX31:CI31" si="53">$M$31/$J$31</f>
        <v>2812.5</v>
      </c>
      <c r="AY31" s="479">
        <v>7208.6</v>
      </c>
      <c r="AZ31" s="474">
        <f t="shared" si="16"/>
        <v>2.5630577777777779</v>
      </c>
      <c r="BA31" s="473">
        <f t="shared" si="17"/>
        <v>-4396.1000000000004</v>
      </c>
      <c r="BB31" s="491"/>
      <c r="BC31" s="472">
        <f t="shared" si="18"/>
        <v>8437.5</v>
      </c>
      <c r="BD31" s="473">
        <f t="shared" si="18"/>
        <v>7861.18</v>
      </c>
      <c r="BE31" s="474">
        <f t="shared" si="19"/>
        <v>0.93169540740740742</v>
      </c>
      <c r="BF31" s="473">
        <f t="shared" si="35"/>
        <v>576.31999999999971</v>
      </c>
      <c r="BG31" s="473">
        <f t="shared" si="20"/>
        <v>9811.81</v>
      </c>
      <c r="BH31" s="475"/>
      <c r="BI31" s="472">
        <f t="shared" si="53"/>
        <v>2812.5</v>
      </c>
      <c r="BJ31" s="473"/>
      <c r="BK31" s="474">
        <f t="shared" si="21"/>
        <v>0</v>
      </c>
      <c r="BL31" s="473">
        <f t="shared" si="22"/>
        <v>2812.5</v>
      </c>
      <c r="BM31" s="473">
        <v>35.15</v>
      </c>
      <c r="BN31" s="472">
        <f t="shared" si="53"/>
        <v>2812.5</v>
      </c>
      <c r="BO31" s="473"/>
      <c r="BP31" s="474">
        <f t="shared" si="23"/>
        <v>0</v>
      </c>
      <c r="BQ31" s="473">
        <f t="shared" si="24"/>
        <v>2812.5</v>
      </c>
      <c r="BR31" s="475"/>
      <c r="BS31" s="476">
        <f t="shared" si="53"/>
        <v>2812.5</v>
      </c>
      <c r="BT31" s="485">
        <v>146.5</v>
      </c>
      <c r="BU31" s="474">
        <f t="shared" si="25"/>
        <v>5.2088888888888886E-2</v>
      </c>
      <c r="BV31" s="473">
        <f t="shared" si="26"/>
        <v>2666</v>
      </c>
      <c r="BW31" s="486">
        <v>3789.87</v>
      </c>
      <c r="BX31" s="472">
        <f t="shared" si="27"/>
        <v>8437.5</v>
      </c>
      <c r="BY31" s="473">
        <f t="shared" si="27"/>
        <v>146.5</v>
      </c>
      <c r="BZ31" s="474">
        <f t="shared" si="28"/>
        <v>1.7362962962962962E-2</v>
      </c>
      <c r="CA31" s="473">
        <f t="shared" si="36"/>
        <v>8291</v>
      </c>
      <c r="CB31" s="473">
        <f t="shared" si="29"/>
        <v>3825.02</v>
      </c>
      <c r="CC31" s="475"/>
      <c r="CD31" s="479">
        <f t="shared" si="53"/>
        <v>2812.5</v>
      </c>
      <c r="CE31" s="479"/>
      <c r="CF31" s="474">
        <f t="shared" si="51"/>
        <v>0</v>
      </c>
      <c r="CG31" s="473">
        <f t="shared" si="52"/>
        <v>2812.5</v>
      </c>
      <c r="CH31" s="480"/>
      <c r="CI31" s="499">
        <f t="shared" si="53"/>
        <v>2812.5</v>
      </c>
      <c r="CJ31" s="480">
        <v>3152.42</v>
      </c>
      <c r="CK31" s="474">
        <f t="shared" si="47"/>
        <v>1.1208604444444445</v>
      </c>
      <c r="CL31" s="473">
        <f t="shared" si="48"/>
        <v>-339.92000000000007</v>
      </c>
      <c r="CM31" s="491"/>
      <c r="CN31" s="499"/>
      <c r="CO31" s="480"/>
      <c r="CP31" s="474"/>
      <c r="CQ31" s="473"/>
      <c r="CR31" s="491"/>
      <c r="CS31" s="472">
        <f t="shared" si="30"/>
        <v>5625</v>
      </c>
      <c r="CT31" s="473">
        <f t="shared" si="31"/>
        <v>3152.42</v>
      </c>
      <c r="CU31" s="474">
        <f t="shared" si="32"/>
        <v>0.56043022222222227</v>
      </c>
      <c r="CV31" s="473">
        <f t="shared" si="37"/>
        <v>2472.58</v>
      </c>
      <c r="CW31" s="473">
        <f t="shared" si="33"/>
        <v>0</v>
      </c>
      <c r="CX31" s="475"/>
      <c r="CY31" s="450">
        <f t="shared" si="38"/>
        <v>22500</v>
      </c>
      <c r="CZ31" s="450">
        <f t="shared" si="39"/>
        <v>11160.1</v>
      </c>
      <c r="DA31" s="570">
        <f t="shared" si="40"/>
        <v>0.60608133333333336</v>
      </c>
      <c r="DB31" s="450">
        <f t="shared" si="41"/>
        <v>11339.9</v>
      </c>
      <c r="DC31" s="450">
        <f t="shared" si="42"/>
        <v>13636.83</v>
      </c>
      <c r="DD31" s="450">
        <f t="shared" si="43"/>
        <v>0</v>
      </c>
      <c r="DE31" s="308"/>
      <c r="DF31" s="308"/>
      <c r="DG31" s="308"/>
      <c r="DH31" s="308" t="s">
        <v>54</v>
      </c>
      <c r="DI31" s="308" t="s">
        <v>120</v>
      </c>
      <c r="DJ31" s="308" t="s">
        <v>121</v>
      </c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10" t="s">
        <v>98</v>
      </c>
      <c r="DV31" s="309" t="s">
        <v>99</v>
      </c>
      <c r="DW31" s="309" t="s">
        <v>100</v>
      </c>
      <c r="DX31" s="309" t="s">
        <v>101</v>
      </c>
      <c r="DY31" s="311"/>
    </row>
    <row r="32" spans="1:129" s="301" customFormat="1" ht="55.5" customHeight="1" thickTop="1" thickBot="1">
      <c r="A32" s="296" t="s">
        <v>154</v>
      </c>
      <c r="B32" s="314"/>
      <c r="C32" s="435" t="s">
        <v>155</v>
      </c>
      <c r="D32" s="359" t="s">
        <v>156</v>
      </c>
      <c r="E32" s="359" t="s">
        <v>157</v>
      </c>
      <c r="F32" s="403" t="s">
        <v>158</v>
      </c>
      <c r="G32" s="403" t="s">
        <v>159</v>
      </c>
      <c r="H32" s="403" t="s">
        <v>160</v>
      </c>
      <c r="I32" s="403" t="s">
        <v>161</v>
      </c>
      <c r="J32" s="361">
        <v>12</v>
      </c>
      <c r="K32" s="361" t="s">
        <v>91</v>
      </c>
      <c r="L32" s="361" t="s">
        <v>92</v>
      </c>
      <c r="M32" s="452">
        <v>35000</v>
      </c>
      <c r="N32" s="459"/>
      <c r="O32" s="459"/>
      <c r="P32" s="459"/>
      <c r="Q32" s="560">
        <f t="shared" si="0"/>
        <v>35000</v>
      </c>
      <c r="R32" s="561">
        <f t="shared" si="1"/>
        <v>-4.5474735088646412E-12</v>
      </c>
      <c r="S32" s="562">
        <f>$M$32/$J$32</f>
        <v>2916.6666666666665</v>
      </c>
      <c r="T32" s="452"/>
      <c r="U32" s="453">
        <f t="shared" si="2"/>
        <v>0</v>
      </c>
      <c r="V32" s="452">
        <f t="shared" si="3"/>
        <v>2916.6666666666665</v>
      </c>
      <c r="W32" s="454"/>
      <c r="X32" s="562">
        <f>$M$32/$J$32</f>
        <v>2916.6666666666665</v>
      </c>
      <c r="Y32" s="452"/>
      <c r="Z32" s="453">
        <f t="shared" si="4"/>
        <v>0</v>
      </c>
      <c r="AA32" s="452">
        <f t="shared" si="5"/>
        <v>2916.6666666666665</v>
      </c>
      <c r="AB32" s="454"/>
      <c r="AC32" s="562">
        <f>$M$32/$J$32</f>
        <v>2916.6666666666665</v>
      </c>
      <c r="AD32" s="452"/>
      <c r="AE32" s="453">
        <f t="shared" si="6"/>
        <v>0</v>
      </c>
      <c r="AF32" s="452">
        <f t="shared" si="7"/>
        <v>2916.6666666666665</v>
      </c>
      <c r="AG32" s="454"/>
      <c r="AH32" s="451">
        <f t="shared" si="8"/>
        <v>8750</v>
      </c>
      <c r="AI32" s="452">
        <f t="shared" si="8"/>
        <v>0</v>
      </c>
      <c r="AJ32" s="453">
        <f t="shared" si="9"/>
        <v>0</v>
      </c>
      <c r="AK32" s="452">
        <f t="shared" si="10"/>
        <v>8750</v>
      </c>
      <c r="AL32" s="452">
        <f t="shared" si="11"/>
        <v>0</v>
      </c>
      <c r="AM32" s="454"/>
      <c r="AN32" s="562">
        <f>$M$32/$J$32</f>
        <v>2916.6666666666665</v>
      </c>
      <c r="AO32" s="452"/>
      <c r="AP32" s="453">
        <f t="shared" si="12"/>
        <v>0</v>
      </c>
      <c r="AQ32" s="452">
        <f t="shared" si="13"/>
        <v>2916.6666666666665</v>
      </c>
      <c r="AR32" s="454"/>
      <c r="AS32" s="497">
        <f>$M$32/$J$32</f>
        <v>2916.6666666666665</v>
      </c>
      <c r="AT32" s="459"/>
      <c r="AU32" s="453">
        <f t="shared" si="14"/>
        <v>0</v>
      </c>
      <c r="AV32" s="452">
        <f t="shared" si="15"/>
        <v>2916.6666666666665</v>
      </c>
      <c r="AW32" s="489"/>
      <c r="AX32" s="497">
        <f>$M$32/$J$32</f>
        <v>2916.6666666666665</v>
      </c>
      <c r="AY32" s="459"/>
      <c r="AZ32" s="453">
        <f t="shared" si="16"/>
        <v>0</v>
      </c>
      <c r="BA32" s="452">
        <f t="shared" si="17"/>
        <v>2916.6666666666665</v>
      </c>
      <c r="BB32" s="489"/>
      <c r="BC32" s="451">
        <f t="shared" si="18"/>
        <v>8750</v>
      </c>
      <c r="BD32" s="452">
        <f t="shared" si="18"/>
        <v>0</v>
      </c>
      <c r="BE32" s="453">
        <f t="shared" si="19"/>
        <v>0</v>
      </c>
      <c r="BF32" s="452">
        <f t="shared" si="35"/>
        <v>8750</v>
      </c>
      <c r="BG32" s="452">
        <f t="shared" si="20"/>
        <v>0</v>
      </c>
      <c r="BH32" s="454"/>
      <c r="BI32" s="451">
        <f t="shared" ref="BI32" si="54">$M$32/$J$32</f>
        <v>2916.6666666666665</v>
      </c>
      <c r="BJ32" s="452"/>
      <c r="BK32" s="453">
        <f t="shared" si="21"/>
        <v>0</v>
      </c>
      <c r="BL32" s="452">
        <f t="shared" si="22"/>
        <v>2916.6666666666665</v>
      </c>
      <c r="BM32" s="452"/>
      <c r="BN32" s="451">
        <f t="shared" ref="BN32" si="55">$M$32/$J$32</f>
        <v>2916.6666666666665</v>
      </c>
      <c r="BO32" s="452"/>
      <c r="BP32" s="453">
        <f t="shared" si="23"/>
        <v>0</v>
      </c>
      <c r="BQ32" s="452">
        <f t="shared" si="24"/>
        <v>2916.6666666666665</v>
      </c>
      <c r="BR32" s="454"/>
      <c r="BS32" s="455">
        <f t="shared" ref="BS32" si="56">$M$32/$J$32</f>
        <v>2916.6666666666665</v>
      </c>
      <c r="BT32" s="455"/>
      <c r="BU32" s="453">
        <f t="shared" si="25"/>
        <v>0</v>
      </c>
      <c r="BV32" s="452">
        <f t="shared" si="26"/>
        <v>2916.6666666666665</v>
      </c>
      <c r="BW32" s="456"/>
      <c r="BX32" s="451">
        <f t="shared" si="27"/>
        <v>8750</v>
      </c>
      <c r="BY32" s="452">
        <f t="shared" si="27"/>
        <v>0</v>
      </c>
      <c r="BZ32" s="453">
        <f t="shared" si="28"/>
        <v>0</v>
      </c>
      <c r="CA32" s="452">
        <f t="shared" si="36"/>
        <v>8750</v>
      </c>
      <c r="CB32" s="452">
        <f t="shared" si="29"/>
        <v>0</v>
      </c>
      <c r="CC32" s="454"/>
      <c r="CD32" s="459">
        <f t="shared" ref="CD32:CN32" si="57">$M$32/$J$32</f>
        <v>2916.6666666666665</v>
      </c>
      <c r="CE32" s="459"/>
      <c r="CF32" s="453">
        <f t="shared" ref="CF32:CF35" si="58">IF(CD32=0,0,IF(CE32=0,0,(CE32*1)/CD32))</f>
        <v>0</v>
      </c>
      <c r="CG32" s="452">
        <f t="shared" ref="CG32:CG35" si="59">CD32-CE32</f>
        <v>2916.6666666666665</v>
      </c>
      <c r="CH32" s="460"/>
      <c r="CI32" s="497">
        <f t="shared" si="57"/>
        <v>2916.6666666666665</v>
      </c>
      <c r="CJ32" s="460"/>
      <c r="CK32" s="460"/>
      <c r="CL32" s="460"/>
      <c r="CM32" s="489"/>
      <c r="CN32" s="497">
        <f t="shared" si="57"/>
        <v>2916.6666666666665</v>
      </c>
      <c r="CO32" s="460"/>
      <c r="CP32" s="460"/>
      <c r="CQ32" s="460"/>
      <c r="CR32" s="489"/>
      <c r="CS32" s="451">
        <f t="shared" si="30"/>
        <v>8750</v>
      </c>
      <c r="CT32" s="452">
        <f t="shared" si="31"/>
        <v>0</v>
      </c>
      <c r="CU32" s="453">
        <f t="shared" si="32"/>
        <v>0</v>
      </c>
      <c r="CV32" s="452">
        <f t="shared" si="37"/>
        <v>8750</v>
      </c>
      <c r="CW32" s="452">
        <f t="shared" si="33"/>
        <v>0</v>
      </c>
      <c r="CX32" s="454"/>
      <c r="CY32" s="450">
        <f t="shared" si="38"/>
        <v>35000</v>
      </c>
      <c r="CZ32" s="450">
        <f t="shared" si="39"/>
        <v>0</v>
      </c>
      <c r="DA32" s="570">
        <f t="shared" si="40"/>
        <v>0</v>
      </c>
      <c r="DB32" s="450">
        <f t="shared" si="41"/>
        <v>35000</v>
      </c>
      <c r="DC32" s="450">
        <f t="shared" si="42"/>
        <v>0</v>
      </c>
      <c r="DD32" s="450">
        <f t="shared" si="43"/>
        <v>0</v>
      </c>
      <c r="DE32" s="297" t="s">
        <v>54</v>
      </c>
      <c r="DF32" s="297"/>
      <c r="DG32" s="297"/>
      <c r="DH32" s="297"/>
      <c r="DI32" s="297" t="s">
        <v>93</v>
      </c>
      <c r="DJ32" s="297" t="s">
        <v>94</v>
      </c>
      <c r="DK32" s="297" t="s">
        <v>95</v>
      </c>
      <c r="DL32" s="297" t="s">
        <v>96</v>
      </c>
      <c r="DM32" s="297" t="s">
        <v>97</v>
      </c>
      <c r="DN32" s="297"/>
      <c r="DO32" s="297"/>
      <c r="DP32" s="297"/>
      <c r="DQ32" s="297"/>
      <c r="DR32" s="297"/>
      <c r="DS32" s="297"/>
      <c r="DT32" s="297"/>
      <c r="DU32" s="299" t="s">
        <v>98</v>
      </c>
      <c r="DV32" s="298" t="s">
        <v>99</v>
      </c>
      <c r="DW32" s="298" t="s">
        <v>162</v>
      </c>
      <c r="DX32" s="298" t="s">
        <v>101</v>
      </c>
      <c r="DY32" s="300"/>
    </row>
    <row r="33" spans="1:129" s="301" customFormat="1" ht="56.25" customHeight="1" thickTop="1" thickBot="1">
      <c r="A33" s="302" t="s">
        <v>163</v>
      </c>
      <c r="B33" s="312"/>
      <c r="C33" s="436" t="s">
        <v>155</v>
      </c>
      <c r="D33" s="373" t="s">
        <v>156</v>
      </c>
      <c r="E33" s="373" t="s">
        <v>157</v>
      </c>
      <c r="F33" s="400" t="s">
        <v>158</v>
      </c>
      <c r="G33" s="400" t="s">
        <v>159</v>
      </c>
      <c r="H33" s="400" t="s">
        <v>164</v>
      </c>
      <c r="I33" s="400" t="s">
        <v>161</v>
      </c>
      <c r="J33" s="375">
        <v>12</v>
      </c>
      <c r="K33" s="375" t="s">
        <v>91</v>
      </c>
      <c r="L33" s="375" t="s">
        <v>92</v>
      </c>
      <c r="M33" s="464">
        <v>35000</v>
      </c>
      <c r="N33" s="470"/>
      <c r="O33" s="470"/>
      <c r="P33" s="470"/>
      <c r="Q33" s="563">
        <f t="shared" si="0"/>
        <v>35000</v>
      </c>
      <c r="R33" s="561">
        <f t="shared" si="1"/>
        <v>-4.5474735088646412E-12</v>
      </c>
      <c r="S33" s="564">
        <f>$M$33/$J$33</f>
        <v>2916.6666666666665</v>
      </c>
      <c r="T33" s="464"/>
      <c r="U33" s="465">
        <f t="shared" si="2"/>
        <v>0</v>
      </c>
      <c r="V33" s="464">
        <f t="shared" si="3"/>
        <v>2916.6666666666665</v>
      </c>
      <c r="W33" s="466"/>
      <c r="X33" s="564">
        <f>$M$33/$J$33</f>
        <v>2916.6666666666665</v>
      </c>
      <c r="Y33" s="464"/>
      <c r="Z33" s="465">
        <f t="shared" si="4"/>
        <v>0</v>
      </c>
      <c r="AA33" s="464">
        <f t="shared" si="5"/>
        <v>2916.6666666666665</v>
      </c>
      <c r="AB33" s="466"/>
      <c r="AC33" s="564">
        <f>$M$33/$J$33</f>
        <v>2916.6666666666665</v>
      </c>
      <c r="AD33" s="464"/>
      <c r="AE33" s="465">
        <f t="shared" si="6"/>
        <v>0</v>
      </c>
      <c r="AF33" s="464">
        <f t="shared" si="7"/>
        <v>2916.6666666666665</v>
      </c>
      <c r="AG33" s="466"/>
      <c r="AH33" s="463">
        <f t="shared" si="8"/>
        <v>8750</v>
      </c>
      <c r="AI33" s="464">
        <f t="shared" si="8"/>
        <v>0</v>
      </c>
      <c r="AJ33" s="465">
        <f t="shared" si="9"/>
        <v>0</v>
      </c>
      <c r="AK33" s="464">
        <f t="shared" si="10"/>
        <v>8750</v>
      </c>
      <c r="AL33" s="464">
        <f t="shared" si="11"/>
        <v>0</v>
      </c>
      <c r="AM33" s="466"/>
      <c r="AN33" s="564">
        <f>$M$33/$J$33</f>
        <v>2916.6666666666665</v>
      </c>
      <c r="AO33" s="464"/>
      <c r="AP33" s="465">
        <f t="shared" si="12"/>
        <v>0</v>
      </c>
      <c r="AQ33" s="464">
        <f t="shared" si="13"/>
        <v>2916.6666666666665</v>
      </c>
      <c r="AR33" s="466"/>
      <c r="AS33" s="498">
        <f>$M$33/$J$33</f>
        <v>2916.6666666666665</v>
      </c>
      <c r="AT33" s="470"/>
      <c r="AU33" s="465">
        <f t="shared" si="14"/>
        <v>0</v>
      </c>
      <c r="AV33" s="464">
        <f t="shared" si="15"/>
        <v>2916.6666666666665</v>
      </c>
      <c r="AW33" s="490"/>
      <c r="AX33" s="498">
        <f>$M$33/$J$33</f>
        <v>2916.6666666666665</v>
      </c>
      <c r="AY33" s="470"/>
      <c r="AZ33" s="465">
        <f t="shared" si="16"/>
        <v>0</v>
      </c>
      <c r="BA33" s="464">
        <f t="shared" si="17"/>
        <v>2916.6666666666665</v>
      </c>
      <c r="BB33" s="490"/>
      <c r="BC33" s="463">
        <f t="shared" si="18"/>
        <v>8750</v>
      </c>
      <c r="BD33" s="464">
        <f t="shared" si="18"/>
        <v>0</v>
      </c>
      <c r="BE33" s="465">
        <f t="shared" si="19"/>
        <v>0</v>
      </c>
      <c r="BF33" s="464">
        <f t="shared" si="35"/>
        <v>8750</v>
      </c>
      <c r="BG33" s="464">
        <f t="shared" si="20"/>
        <v>0</v>
      </c>
      <c r="BH33" s="466"/>
      <c r="BI33" s="463">
        <f t="shared" ref="BI33" si="60">$M$33/$J$33</f>
        <v>2916.6666666666665</v>
      </c>
      <c r="BJ33" s="464"/>
      <c r="BK33" s="465">
        <f t="shared" si="21"/>
        <v>0</v>
      </c>
      <c r="BL33" s="464">
        <f t="shared" si="22"/>
        <v>2916.6666666666665</v>
      </c>
      <c r="BM33" s="464"/>
      <c r="BN33" s="463">
        <f t="shared" ref="BN33" si="61">$M$33/$J$33</f>
        <v>2916.6666666666665</v>
      </c>
      <c r="BO33" s="464"/>
      <c r="BP33" s="465">
        <f t="shared" si="23"/>
        <v>0</v>
      </c>
      <c r="BQ33" s="464">
        <f t="shared" si="24"/>
        <v>2916.6666666666665</v>
      </c>
      <c r="BR33" s="466">
        <v>0</v>
      </c>
      <c r="BS33" s="467">
        <f t="shared" ref="BS33" si="62">$M$33/$J$33</f>
        <v>2916.6666666666665</v>
      </c>
      <c r="BT33" s="487"/>
      <c r="BU33" s="465">
        <f t="shared" si="25"/>
        <v>0</v>
      </c>
      <c r="BV33" s="464">
        <f t="shared" si="26"/>
        <v>2916.6666666666665</v>
      </c>
      <c r="BW33" s="488"/>
      <c r="BX33" s="463">
        <f t="shared" si="27"/>
        <v>8750</v>
      </c>
      <c r="BY33" s="464">
        <f t="shared" si="27"/>
        <v>0</v>
      </c>
      <c r="BZ33" s="465">
        <f t="shared" si="28"/>
        <v>0</v>
      </c>
      <c r="CA33" s="464">
        <f t="shared" si="36"/>
        <v>8750</v>
      </c>
      <c r="CB33" s="464">
        <f t="shared" si="29"/>
        <v>0</v>
      </c>
      <c r="CC33" s="466"/>
      <c r="CD33" s="470">
        <f t="shared" ref="CD33:CN33" si="63">$M$33/$J$33</f>
        <v>2916.6666666666665</v>
      </c>
      <c r="CE33" s="470"/>
      <c r="CF33" s="465">
        <f t="shared" si="58"/>
        <v>0</v>
      </c>
      <c r="CG33" s="464">
        <f t="shared" si="59"/>
        <v>2916.6666666666665</v>
      </c>
      <c r="CH33" s="471"/>
      <c r="CI33" s="498">
        <f t="shared" si="63"/>
        <v>2916.6666666666665</v>
      </c>
      <c r="CJ33" s="471"/>
      <c r="CK33" s="471"/>
      <c r="CL33" s="471"/>
      <c r="CM33" s="490"/>
      <c r="CN33" s="498">
        <f t="shared" si="63"/>
        <v>2916.6666666666665</v>
      </c>
      <c r="CO33" s="471"/>
      <c r="CP33" s="471"/>
      <c r="CQ33" s="471"/>
      <c r="CR33" s="490"/>
      <c r="CS33" s="463">
        <f t="shared" si="30"/>
        <v>8750</v>
      </c>
      <c r="CT33" s="464">
        <f t="shared" si="31"/>
        <v>0</v>
      </c>
      <c r="CU33" s="465">
        <f t="shared" si="32"/>
        <v>0</v>
      </c>
      <c r="CV33" s="464">
        <f t="shared" si="37"/>
        <v>8750</v>
      </c>
      <c r="CW33" s="464">
        <f t="shared" si="33"/>
        <v>0</v>
      </c>
      <c r="CX33" s="466"/>
      <c r="CY33" s="450">
        <f t="shared" si="38"/>
        <v>35000</v>
      </c>
      <c r="CZ33" s="450">
        <f t="shared" si="39"/>
        <v>0</v>
      </c>
      <c r="DA33" s="570">
        <f t="shared" si="40"/>
        <v>0</v>
      </c>
      <c r="DB33" s="450">
        <f t="shared" si="41"/>
        <v>35000</v>
      </c>
      <c r="DC33" s="450">
        <f t="shared" si="42"/>
        <v>0</v>
      </c>
      <c r="DD33" s="450">
        <f t="shared" si="43"/>
        <v>0</v>
      </c>
      <c r="DE33" s="303"/>
      <c r="DF33" s="303" t="s">
        <v>54</v>
      </c>
      <c r="DG33" s="303"/>
      <c r="DH33" s="303"/>
      <c r="DI33" s="303" t="s">
        <v>105</v>
      </c>
      <c r="DJ33" s="303" t="s">
        <v>106</v>
      </c>
      <c r="DK33" s="303" t="s">
        <v>107</v>
      </c>
      <c r="DL33" s="303" t="s">
        <v>108</v>
      </c>
      <c r="DM33" s="303" t="s">
        <v>109</v>
      </c>
      <c r="DN33" s="303"/>
      <c r="DO33" s="303"/>
      <c r="DP33" s="303"/>
      <c r="DQ33" s="303"/>
      <c r="DR33" s="303"/>
      <c r="DS33" s="303"/>
      <c r="DT33" s="303"/>
      <c r="DU33" s="305" t="s">
        <v>98</v>
      </c>
      <c r="DV33" s="304" t="s">
        <v>99</v>
      </c>
      <c r="DW33" s="304" t="s">
        <v>162</v>
      </c>
      <c r="DX33" s="304" t="s">
        <v>101</v>
      </c>
      <c r="DY33" s="306"/>
    </row>
    <row r="34" spans="1:129" s="301" customFormat="1" ht="59.25" customHeight="1" thickTop="1" thickBot="1">
      <c r="A34" s="302" t="s">
        <v>165</v>
      </c>
      <c r="B34" s="312"/>
      <c r="C34" s="436" t="s">
        <v>155</v>
      </c>
      <c r="D34" s="373" t="s">
        <v>156</v>
      </c>
      <c r="E34" s="373" t="s">
        <v>157</v>
      </c>
      <c r="F34" s="400" t="s">
        <v>158</v>
      </c>
      <c r="G34" s="400" t="s">
        <v>159</v>
      </c>
      <c r="H34" s="400" t="s">
        <v>166</v>
      </c>
      <c r="I34" s="400" t="s">
        <v>161</v>
      </c>
      <c r="J34" s="375">
        <v>12</v>
      </c>
      <c r="K34" s="375" t="s">
        <v>91</v>
      </c>
      <c r="L34" s="375" t="s">
        <v>92</v>
      </c>
      <c r="M34" s="464">
        <v>35000</v>
      </c>
      <c r="N34" s="470"/>
      <c r="O34" s="470"/>
      <c r="P34" s="470"/>
      <c r="Q34" s="563">
        <f t="shared" si="0"/>
        <v>35000</v>
      </c>
      <c r="R34" s="561">
        <f t="shared" si="1"/>
        <v>-4.5474735088646412E-12</v>
      </c>
      <c r="S34" s="564">
        <f>$M$34/$J$34</f>
        <v>2916.6666666666665</v>
      </c>
      <c r="T34" s="464"/>
      <c r="U34" s="465">
        <f t="shared" si="2"/>
        <v>0</v>
      </c>
      <c r="V34" s="464">
        <f t="shared" si="3"/>
        <v>2916.6666666666665</v>
      </c>
      <c r="W34" s="466"/>
      <c r="X34" s="564">
        <f>$M$34/$J$34</f>
        <v>2916.6666666666665</v>
      </c>
      <c r="Y34" s="464"/>
      <c r="Z34" s="465">
        <f t="shared" si="4"/>
        <v>0</v>
      </c>
      <c r="AA34" s="464">
        <f t="shared" si="5"/>
        <v>2916.6666666666665</v>
      </c>
      <c r="AB34" s="466"/>
      <c r="AC34" s="564">
        <f>$M$34/$J$34</f>
        <v>2916.6666666666665</v>
      </c>
      <c r="AD34" s="464"/>
      <c r="AE34" s="465">
        <f t="shared" si="6"/>
        <v>0</v>
      </c>
      <c r="AF34" s="464">
        <f t="shared" si="7"/>
        <v>2916.6666666666665</v>
      </c>
      <c r="AG34" s="466"/>
      <c r="AH34" s="463">
        <f t="shared" si="8"/>
        <v>8750</v>
      </c>
      <c r="AI34" s="464">
        <f t="shared" si="8"/>
        <v>0</v>
      </c>
      <c r="AJ34" s="465">
        <f t="shared" si="9"/>
        <v>0</v>
      </c>
      <c r="AK34" s="464">
        <f t="shared" si="10"/>
        <v>8750</v>
      </c>
      <c r="AL34" s="464">
        <f t="shared" si="11"/>
        <v>0</v>
      </c>
      <c r="AM34" s="466"/>
      <c r="AN34" s="564">
        <f>$M$34/$J$34</f>
        <v>2916.6666666666665</v>
      </c>
      <c r="AO34" s="464"/>
      <c r="AP34" s="465">
        <f t="shared" si="12"/>
        <v>0</v>
      </c>
      <c r="AQ34" s="464">
        <f t="shared" si="13"/>
        <v>2916.6666666666665</v>
      </c>
      <c r="AR34" s="466"/>
      <c r="AS34" s="498">
        <f>$M$34/$J$34</f>
        <v>2916.6666666666665</v>
      </c>
      <c r="AT34" s="470"/>
      <c r="AU34" s="465">
        <f t="shared" si="14"/>
        <v>0</v>
      </c>
      <c r="AV34" s="464">
        <f t="shared" si="15"/>
        <v>2916.6666666666665</v>
      </c>
      <c r="AW34" s="490"/>
      <c r="AX34" s="498">
        <f>$M$34/$J$34</f>
        <v>2916.6666666666665</v>
      </c>
      <c r="AY34" s="470"/>
      <c r="AZ34" s="465">
        <f t="shared" si="16"/>
        <v>0</v>
      </c>
      <c r="BA34" s="464">
        <f t="shared" si="17"/>
        <v>2916.6666666666665</v>
      </c>
      <c r="BB34" s="490"/>
      <c r="BC34" s="463">
        <f t="shared" si="18"/>
        <v>8750</v>
      </c>
      <c r="BD34" s="464">
        <f t="shared" si="18"/>
        <v>0</v>
      </c>
      <c r="BE34" s="465">
        <f t="shared" si="19"/>
        <v>0</v>
      </c>
      <c r="BF34" s="464">
        <f t="shared" si="35"/>
        <v>8750</v>
      </c>
      <c r="BG34" s="464">
        <f t="shared" si="20"/>
        <v>0</v>
      </c>
      <c r="BH34" s="466"/>
      <c r="BI34" s="463">
        <f t="shared" ref="BI34" si="64">$M$34/$J$34</f>
        <v>2916.6666666666665</v>
      </c>
      <c r="BJ34" s="464"/>
      <c r="BK34" s="465">
        <f t="shared" si="21"/>
        <v>0</v>
      </c>
      <c r="BL34" s="464">
        <f t="shared" si="22"/>
        <v>2916.6666666666665</v>
      </c>
      <c r="BM34" s="464"/>
      <c r="BN34" s="463">
        <f t="shared" ref="BN34" si="65">$M$34/$J$34</f>
        <v>2916.6666666666665</v>
      </c>
      <c r="BO34" s="464"/>
      <c r="BP34" s="465">
        <f t="shared" si="23"/>
        <v>0</v>
      </c>
      <c r="BQ34" s="464">
        <f t="shared" si="24"/>
        <v>2916.6666666666665</v>
      </c>
      <c r="BR34" s="466"/>
      <c r="BS34" s="467">
        <f t="shared" ref="BS34" si="66">$M$34/$J$34</f>
        <v>2916.6666666666665</v>
      </c>
      <c r="BT34" s="487"/>
      <c r="BU34" s="465">
        <f t="shared" si="25"/>
        <v>0</v>
      </c>
      <c r="BV34" s="464">
        <f t="shared" si="26"/>
        <v>2916.6666666666665</v>
      </c>
      <c r="BW34" s="488"/>
      <c r="BX34" s="463">
        <f t="shared" si="27"/>
        <v>8750</v>
      </c>
      <c r="BY34" s="464">
        <f t="shared" si="27"/>
        <v>0</v>
      </c>
      <c r="BZ34" s="465">
        <f t="shared" si="28"/>
        <v>0</v>
      </c>
      <c r="CA34" s="464">
        <f t="shared" si="36"/>
        <v>8750</v>
      </c>
      <c r="CB34" s="464">
        <f t="shared" si="29"/>
        <v>0</v>
      </c>
      <c r="CC34" s="466"/>
      <c r="CD34" s="470">
        <f t="shared" ref="CD34:CN34" si="67">$M$34/$J$34</f>
        <v>2916.6666666666665</v>
      </c>
      <c r="CE34" s="470"/>
      <c r="CF34" s="465">
        <f t="shared" si="58"/>
        <v>0</v>
      </c>
      <c r="CG34" s="464">
        <f t="shared" si="59"/>
        <v>2916.6666666666665</v>
      </c>
      <c r="CH34" s="471"/>
      <c r="CI34" s="498">
        <f t="shared" si="67"/>
        <v>2916.6666666666665</v>
      </c>
      <c r="CJ34" s="471"/>
      <c r="CK34" s="471"/>
      <c r="CL34" s="471"/>
      <c r="CM34" s="490"/>
      <c r="CN34" s="498">
        <f t="shared" si="67"/>
        <v>2916.6666666666665</v>
      </c>
      <c r="CO34" s="471"/>
      <c r="CP34" s="471"/>
      <c r="CQ34" s="471"/>
      <c r="CR34" s="490"/>
      <c r="CS34" s="463">
        <f t="shared" si="30"/>
        <v>8750</v>
      </c>
      <c r="CT34" s="464">
        <f t="shared" si="31"/>
        <v>0</v>
      </c>
      <c r="CU34" s="465">
        <f t="shared" si="32"/>
        <v>0</v>
      </c>
      <c r="CV34" s="464">
        <f t="shared" si="37"/>
        <v>8750</v>
      </c>
      <c r="CW34" s="464">
        <f t="shared" si="33"/>
        <v>0</v>
      </c>
      <c r="CX34" s="466"/>
      <c r="CY34" s="450">
        <f t="shared" si="38"/>
        <v>35000</v>
      </c>
      <c r="CZ34" s="450">
        <f t="shared" si="39"/>
        <v>0</v>
      </c>
      <c r="DA34" s="570">
        <f t="shared" si="40"/>
        <v>0</v>
      </c>
      <c r="DB34" s="450">
        <f t="shared" si="41"/>
        <v>35000</v>
      </c>
      <c r="DC34" s="450">
        <f t="shared" si="42"/>
        <v>0</v>
      </c>
      <c r="DD34" s="450">
        <f t="shared" si="43"/>
        <v>0</v>
      </c>
      <c r="DE34" s="303"/>
      <c r="DF34" s="303"/>
      <c r="DG34" s="303" t="s">
        <v>54</v>
      </c>
      <c r="DH34" s="303"/>
      <c r="DI34" s="303" t="s">
        <v>113</v>
      </c>
      <c r="DJ34" s="303" t="s">
        <v>114</v>
      </c>
      <c r="DK34" s="303" t="s">
        <v>115</v>
      </c>
      <c r="DL34" s="303" t="s">
        <v>116</v>
      </c>
      <c r="DM34" s="303"/>
      <c r="DN34" s="303"/>
      <c r="DO34" s="303"/>
      <c r="DP34" s="303"/>
      <c r="DQ34" s="303"/>
      <c r="DR34" s="303"/>
      <c r="DS34" s="303"/>
      <c r="DT34" s="303"/>
      <c r="DU34" s="305" t="s">
        <v>98</v>
      </c>
      <c r="DV34" s="304" t="s">
        <v>99</v>
      </c>
      <c r="DW34" s="304" t="s">
        <v>162</v>
      </c>
      <c r="DX34" s="304" t="s">
        <v>101</v>
      </c>
      <c r="DY34" s="306"/>
    </row>
    <row r="35" spans="1:129" s="301" customFormat="1" ht="60.75" customHeight="1" thickTop="1" thickBot="1">
      <c r="A35" s="307" t="s">
        <v>167</v>
      </c>
      <c r="B35" s="313"/>
      <c r="C35" s="437" t="s">
        <v>155</v>
      </c>
      <c r="D35" s="386" t="s">
        <v>156</v>
      </c>
      <c r="E35" s="386" t="s">
        <v>157</v>
      </c>
      <c r="F35" s="401" t="s">
        <v>158</v>
      </c>
      <c r="G35" s="401" t="s">
        <v>159</v>
      </c>
      <c r="H35" s="401" t="s">
        <v>168</v>
      </c>
      <c r="I35" s="401" t="s">
        <v>161</v>
      </c>
      <c r="J35" s="388">
        <v>12</v>
      </c>
      <c r="K35" s="388" t="s">
        <v>91</v>
      </c>
      <c r="L35" s="388" t="s">
        <v>92</v>
      </c>
      <c r="M35" s="473">
        <v>40000</v>
      </c>
      <c r="N35" s="479"/>
      <c r="O35" s="479"/>
      <c r="P35" s="479"/>
      <c r="Q35" s="565">
        <f t="shared" si="0"/>
        <v>40000</v>
      </c>
      <c r="R35" s="561">
        <f t="shared" si="1"/>
        <v>0</v>
      </c>
      <c r="S35" s="566">
        <f>$M$35/$J$35</f>
        <v>3333.3333333333335</v>
      </c>
      <c r="T35" s="473">
        <v>3733.4</v>
      </c>
      <c r="U35" s="474">
        <f t="shared" si="2"/>
        <v>1.12002</v>
      </c>
      <c r="V35" s="473">
        <f t="shared" si="3"/>
        <v>-400.06666666666661</v>
      </c>
      <c r="W35" s="475">
        <v>44873</v>
      </c>
      <c r="X35" s="566">
        <f>$M$35/$J$35</f>
        <v>3333.3333333333335</v>
      </c>
      <c r="Y35" s="473">
        <v>3733.4</v>
      </c>
      <c r="Z35" s="474">
        <f t="shared" si="4"/>
        <v>1.12002</v>
      </c>
      <c r="AA35" s="473">
        <f t="shared" si="5"/>
        <v>-400.06666666666661</v>
      </c>
      <c r="AB35" s="475"/>
      <c r="AC35" s="566">
        <f>$M$35/$J$35</f>
        <v>3333.3333333333335</v>
      </c>
      <c r="AD35" s="473">
        <v>3733.4</v>
      </c>
      <c r="AE35" s="474">
        <f t="shared" si="6"/>
        <v>1.12002</v>
      </c>
      <c r="AF35" s="473">
        <f t="shared" si="7"/>
        <v>-400.06666666666661</v>
      </c>
      <c r="AG35" s="475"/>
      <c r="AH35" s="472">
        <f t="shared" si="8"/>
        <v>10000</v>
      </c>
      <c r="AI35" s="473">
        <f t="shared" si="8"/>
        <v>11200.2</v>
      </c>
      <c r="AJ35" s="474">
        <f t="shared" si="9"/>
        <v>1.12002</v>
      </c>
      <c r="AK35" s="473">
        <f t="shared" si="10"/>
        <v>-1200.2000000000007</v>
      </c>
      <c r="AL35" s="473">
        <f t="shared" si="11"/>
        <v>44873</v>
      </c>
      <c r="AM35" s="475"/>
      <c r="AN35" s="566">
        <f>$M$35/$J$35</f>
        <v>3333.3333333333335</v>
      </c>
      <c r="AO35" s="567">
        <v>3783.4</v>
      </c>
      <c r="AP35" s="474">
        <f t="shared" si="12"/>
        <v>1.1350199999999999</v>
      </c>
      <c r="AQ35" s="473">
        <f t="shared" si="13"/>
        <v>-450.06666666666661</v>
      </c>
      <c r="AR35" s="475"/>
      <c r="AS35" s="499">
        <f>$M$35/$J$35</f>
        <v>3333.3333333333335</v>
      </c>
      <c r="AT35" s="479">
        <f>7466.8</f>
        <v>7466.8</v>
      </c>
      <c r="AU35" s="474">
        <f t="shared" si="14"/>
        <v>2.24004</v>
      </c>
      <c r="AV35" s="473">
        <f t="shared" si="15"/>
        <v>-4133.4666666666672</v>
      </c>
      <c r="AW35" s="491"/>
      <c r="AX35" s="499">
        <f>$M$35/$J$35</f>
        <v>3333.3333333333335</v>
      </c>
      <c r="AY35" s="479">
        <f>+AT35</f>
        <v>7466.8</v>
      </c>
      <c r="AZ35" s="474">
        <f t="shared" si="16"/>
        <v>2.24004</v>
      </c>
      <c r="BA35" s="473">
        <f t="shared" si="17"/>
        <v>-4133.4666666666672</v>
      </c>
      <c r="BB35" s="491"/>
      <c r="BC35" s="472">
        <f t="shared" si="18"/>
        <v>10000</v>
      </c>
      <c r="BD35" s="473">
        <f t="shared" si="18"/>
        <v>18717</v>
      </c>
      <c r="BE35" s="474">
        <f t="shared" si="19"/>
        <v>1.8716999999999999</v>
      </c>
      <c r="BF35" s="473">
        <f t="shared" si="35"/>
        <v>-8717</v>
      </c>
      <c r="BG35" s="473">
        <f t="shared" si="20"/>
        <v>0</v>
      </c>
      <c r="BH35" s="475"/>
      <c r="BI35" s="472">
        <f t="shared" ref="BI35" si="68">$M$35/$J$35</f>
        <v>3333.3333333333335</v>
      </c>
      <c r="BJ35" s="473">
        <v>3333.39</v>
      </c>
      <c r="BK35" s="474">
        <f t="shared" si="21"/>
        <v>1.0000169999999999</v>
      </c>
      <c r="BL35" s="473">
        <f t="shared" si="22"/>
        <v>-5.6666666666387755E-2</v>
      </c>
      <c r="BM35" s="473">
        <v>0</v>
      </c>
      <c r="BN35" s="472">
        <f t="shared" ref="BN35" si="69">$M$35/$J$35</f>
        <v>3333.3333333333335</v>
      </c>
      <c r="BO35" s="473">
        <v>3333.33</v>
      </c>
      <c r="BP35" s="474">
        <f t="shared" si="23"/>
        <v>0.99999899999999997</v>
      </c>
      <c r="BQ35" s="473">
        <f t="shared" si="24"/>
        <v>3.3333333335576754E-3</v>
      </c>
      <c r="BR35" s="475"/>
      <c r="BS35" s="476">
        <f t="shared" ref="BS35" si="70">$M$35/$J$35</f>
        <v>3333.3333333333335</v>
      </c>
      <c r="BT35" s="476">
        <v>3333.33</v>
      </c>
      <c r="BU35" s="474">
        <f t="shared" si="25"/>
        <v>0.99999899999999997</v>
      </c>
      <c r="BV35" s="473">
        <f t="shared" si="26"/>
        <v>3.3333333335576754E-3</v>
      </c>
      <c r="BW35" s="477"/>
      <c r="BX35" s="472">
        <f t="shared" si="27"/>
        <v>10000</v>
      </c>
      <c r="BY35" s="464">
        <f t="shared" si="27"/>
        <v>10000.049999999999</v>
      </c>
      <c r="BZ35" s="474">
        <f t="shared" si="28"/>
        <v>1.000005</v>
      </c>
      <c r="CA35" s="473">
        <f t="shared" si="36"/>
        <v>-4.9999999999272404E-2</v>
      </c>
      <c r="CB35" s="473">
        <f t="shared" si="29"/>
        <v>0</v>
      </c>
      <c r="CC35" s="475"/>
      <c r="CD35" s="479">
        <f t="shared" ref="CD35:CN35" si="71">$M$35/$J$35</f>
        <v>3333.3333333333335</v>
      </c>
      <c r="CE35" s="479">
        <v>333.39</v>
      </c>
      <c r="CF35" s="474">
        <f t="shared" si="58"/>
        <v>0.10001699999999999</v>
      </c>
      <c r="CG35" s="473">
        <f t="shared" si="59"/>
        <v>2999.9433333333336</v>
      </c>
      <c r="CH35" s="480">
        <v>3333.39</v>
      </c>
      <c r="CI35" s="472">
        <f t="shared" si="71"/>
        <v>3333.3333333333335</v>
      </c>
      <c r="CJ35" s="479">
        <v>333.39</v>
      </c>
      <c r="CK35" s="474">
        <f t="shared" ref="CK35" si="72">IF(CI35=0,0,IF(CJ35=0,0,(CJ35*1)/CI35))</f>
        <v>0.10001699999999999</v>
      </c>
      <c r="CL35" s="473">
        <f t="shared" ref="CL35" si="73">CI35-CJ35</f>
        <v>2999.9433333333336</v>
      </c>
      <c r="CM35" s="480">
        <v>3333.39</v>
      </c>
      <c r="CN35" s="472">
        <f t="shared" si="71"/>
        <v>3333.3333333333335</v>
      </c>
      <c r="CO35" s="479"/>
      <c r="CP35" s="474">
        <f t="shared" ref="CP35" si="74">IF(CN35=0,0,IF(CO35=0,0,(CO35*1)/CN35))</f>
        <v>0</v>
      </c>
      <c r="CQ35" s="473">
        <f t="shared" ref="CQ35" si="75">CN35-CO35</f>
        <v>3333.3333333333335</v>
      </c>
      <c r="CR35" s="480"/>
      <c r="CS35" s="472">
        <f t="shared" si="30"/>
        <v>10000</v>
      </c>
      <c r="CT35" s="464">
        <f t="shared" si="31"/>
        <v>666.78</v>
      </c>
      <c r="CU35" s="474">
        <f t="shared" si="32"/>
        <v>6.6678000000000001E-2</v>
      </c>
      <c r="CV35" s="473">
        <f t="shared" si="37"/>
        <v>9333.2199999999993</v>
      </c>
      <c r="CW35" s="473">
        <f t="shared" si="33"/>
        <v>6666.78</v>
      </c>
      <c r="CX35" s="475"/>
      <c r="CY35" s="450">
        <f t="shared" si="38"/>
        <v>40000</v>
      </c>
      <c r="CZ35" s="450">
        <f t="shared" si="39"/>
        <v>40584.03</v>
      </c>
      <c r="DA35" s="570">
        <f t="shared" si="40"/>
        <v>1.2884944999999999</v>
      </c>
      <c r="DB35" s="450"/>
      <c r="DC35" s="450">
        <f t="shared" si="42"/>
        <v>51539.78</v>
      </c>
      <c r="DD35" s="450">
        <f t="shared" si="43"/>
        <v>0</v>
      </c>
      <c r="DE35" s="308"/>
      <c r="DF35" s="308"/>
      <c r="DG35" s="308"/>
      <c r="DH35" s="308" t="s">
        <v>54</v>
      </c>
      <c r="DI35" s="308" t="s">
        <v>120</v>
      </c>
      <c r="DJ35" s="308" t="s">
        <v>121</v>
      </c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10" t="s">
        <v>98</v>
      </c>
      <c r="DV35" s="309" t="s">
        <v>99</v>
      </c>
      <c r="DW35" s="309" t="s">
        <v>162</v>
      </c>
      <c r="DX35" s="309" t="s">
        <v>101</v>
      </c>
      <c r="DY35" s="311"/>
    </row>
    <row r="36" spans="1:129" s="301" customFormat="1" ht="71.25" customHeight="1" thickTop="1" thickBot="1">
      <c r="A36" s="296"/>
      <c r="B36" s="297"/>
      <c r="C36" s="435" t="s">
        <v>169</v>
      </c>
      <c r="D36" s="360" t="s">
        <v>170</v>
      </c>
      <c r="E36" s="360" t="s">
        <v>171</v>
      </c>
      <c r="F36" s="360" t="s">
        <v>87</v>
      </c>
      <c r="G36" s="360" t="s">
        <v>88</v>
      </c>
      <c r="H36" s="360" t="s">
        <v>172</v>
      </c>
      <c r="I36" s="360" t="s">
        <v>173</v>
      </c>
      <c r="J36" s="361">
        <v>3</v>
      </c>
      <c r="K36" s="361" t="s">
        <v>91</v>
      </c>
      <c r="L36" s="361" t="s">
        <v>174</v>
      </c>
      <c r="M36" s="459"/>
      <c r="N36" s="459"/>
      <c r="O36" s="459"/>
      <c r="P36" s="459">
        <v>105000</v>
      </c>
      <c r="Q36" s="560">
        <f t="shared" si="0"/>
        <v>105000</v>
      </c>
      <c r="R36" s="561">
        <f t="shared" si="1"/>
        <v>0</v>
      </c>
      <c r="S36" s="497"/>
      <c r="T36" s="452"/>
      <c r="U36" s="453">
        <f t="shared" si="2"/>
        <v>0</v>
      </c>
      <c r="V36" s="452">
        <f t="shared" si="3"/>
        <v>0</v>
      </c>
      <c r="W36" s="454"/>
      <c r="X36" s="497"/>
      <c r="Y36" s="452"/>
      <c r="Z36" s="453">
        <f t="shared" si="4"/>
        <v>0</v>
      </c>
      <c r="AA36" s="452">
        <f t="shared" si="5"/>
        <v>0</v>
      </c>
      <c r="AB36" s="454"/>
      <c r="AC36" s="497"/>
      <c r="AD36" s="452"/>
      <c r="AE36" s="453">
        <f t="shared" si="6"/>
        <v>0</v>
      </c>
      <c r="AF36" s="452">
        <f t="shared" si="7"/>
        <v>0</v>
      </c>
      <c r="AG36" s="454"/>
      <c r="AH36" s="451">
        <f t="shared" si="8"/>
        <v>0</v>
      </c>
      <c r="AI36" s="452">
        <f t="shared" si="8"/>
        <v>0</v>
      </c>
      <c r="AJ36" s="453">
        <f t="shared" si="9"/>
        <v>0</v>
      </c>
      <c r="AK36" s="452">
        <f t="shared" si="10"/>
        <v>0</v>
      </c>
      <c r="AL36" s="452">
        <f t="shared" si="11"/>
        <v>0</v>
      </c>
      <c r="AM36" s="454"/>
      <c r="AN36" s="497"/>
      <c r="AO36" s="459"/>
      <c r="AP36" s="453">
        <f t="shared" si="12"/>
        <v>0</v>
      </c>
      <c r="AQ36" s="452">
        <f t="shared" si="13"/>
        <v>0</v>
      </c>
      <c r="AR36" s="489"/>
      <c r="AS36" s="497"/>
      <c r="AT36" s="459"/>
      <c r="AU36" s="453">
        <f t="shared" si="14"/>
        <v>0</v>
      </c>
      <c r="AV36" s="452">
        <f t="shared" si="15"/>
        <v>0</v>
      </c>
      <c r="AW36" s="489"/>
      <c r="AX36" s="497"/>
      <c r="AY36" s="459"/>
      <c r="AZ36" s="453">
        <f t="shared" si="16"/>
        <v>0</v>
      </c>
      <c r="BA36" s="452">
        <f t="shared" si="17"/>
        <v>0</v>
      </c>
      <c r="BB36" s="489"/>
      <c r="BC36" s="451">
        <f t="shared" si="18"/>
        <v>0</v>
      </c>
      <c r="BD36" s="452">
        <f t="shared" si="18"/>
        <v>0</v>
      </c>
      <c r="BE36" s="453">
        <f t="shared" si="19"/>
        <v>0</v>
      </c>
      <c r="BF36" s="452">
        <f t="shared" si="35"/>
        <v>0</v>
      </c>
      <c r="BG36" s="452">
        <f t="shared" si="20"/>
        <v>0</v>
      </c>
      <c r="BH36" s="454"/>
      <c r="BI36" s="451"/>
      <c r="BJ36" s="452"/>
      <c r="BK36" s="453">
        <f t="shared" si="21"/>
        <v>0</v>
      </c>
      <c r="BL36" s="452">
        <f t="shared" si="22"/>
        <v>0</v>
      </c>
      <c r="BM36" s="452"/>
      <c r="BN36" s="451"/>
      <c r="BO36" s="452"/>
      <c r="BP36" s="453">
        <f t="shared" si="23"/>
        <v>0</v>
      </c>
      <c r="BQ36" s="452">
        <f t="shared" si="24"/>
        <v>0</v>
      </c>
      <c r="BR36" s="454"/>
      <c r="BS36" s="455"/>
      <c r="BT36" s="459"/>
      <c r="BU36" s="453">
        <f t="shared" si="25"/>
        <v>0</v>
      </c>
      <c r="BV36" s="452">
        <f t="shared" si="26"/>
        <v>0</v>
      </c>
      <c r="BW36" s="489"/>
      <c r="BX36" s="451">
        <f t="shared" si="27"/>
        <v>0</v>
      </c>
      <c r="BY36" s="452">
        <f t="shared" si="27"/>
        <v>0</v>
      </c>
      <c r="BZ36" s="453">
        <f t="shared" si="28"/>
        <v>0</v>
      </c>
      <c r="CA36" s="452">
        <f t="shared" si="36"/>
        <v>0</v>
      </c>
      <c r="CB36" s="452">
        <f t="shared" si="29"/>
        <v>0</v>
      </c>
      <c r="CC36" s="454"/>
      <c r="CD36" s="459"/>
      <c r="CE36" s="459"/>
      <c r="CF36" s="459"/>
      <c r="CG36" s="459"/>
      <c r="CH36" s="460"/>
      <c r="CI36" s="497"/>
      <c r="CJ36" s="460"/>
      <c r="CK36" s="460"/>
      <c r="CL36" s="460"/>
      <c r="CM36" s="489"/>
      <c r="CN36" s="497"/>
      <c r="CO36" s="460"/>
      <c r="CP36" s="460"/>
      <c r="CQ36" s="460"/>
      <c r="CR36" s="489"/>
      <c r="CS36" s="451">
        <f t="shared" si="30"/>
        <v>0</v>
      </c>
      <c r="CT36" s="452">
        <f t="shared" si="31"/>
        <v>0</v>
      </c>
      <c r="CU36" s="453">
        <f t="shared" si="32"/>
        <v>0</v>
      </c>
      <c r="CV36" s="452">
        <f t="shared" si="37"/>
        <v>0</v>
      </c>
      <c r="CW36" s="452">
        <f t="shared" si="33"/>
        <v>0</v>
      </c>
      <c r="CX36" s="454"/>
      <c r="CY36" s="450">
        <f t="shared" si="38"/>
        <v>0</v>
      </c>
      <c r="CZ36" s="450">
        <f t="shared" si="39"/>
        <v>0</v>
      </c>
      <c r="DA36" s="570"/>
      <c r="DB36" s="450">
        <f t="shared" si="41"/>
        <v>0</v>
      </c>
      <c r="DC36" s="450">
        <f t="shared" si="42"/>
        <v>0</v>
      </c>
      <c r="DD36" s="450">
        <f t="shared" si="43"/>
        <v>0</v>
      </c>
      <c r="DE36" s="297"/>
      <c r="DF36" s="297"/>
      <c r="DG36" s="297"/>
      <c r="DH36" s="297"/>
      <c r="DI36" s="297"/>
      <c r="DJ36" s="297"/>
      <c r="DK36" s="297"/>
      <c r="DL36" s="297"/>
      <c r="DM36" s="297"/>
      <c r="DN36" s="297"/>
      <c r="DO36" s="297"/>
      <c r="DP36" s="297"/>
      <c r="DQ36" s="297"/>
      <c r="DR36" s="297"/>
      <c r="DS36" s="297"/>
      <c r="DT36" s="297"/>
      <c r="DU36" s="298"/>
      <c r="DV36" s="298" t="s">
        <v>99</v>
      </c>
      <c r="DW36" s="298" t="s">
        <v>100</v>
      </c>
      <c r="DX36" s="298" t="s">
        <v>101</v>
      </c>
      <c r="DY36" s="300"/>
    </row>
    <row r="37" spans="1:129" s="301" customFormat="1" ht="60" customHeight="1" thickTop="1" thickBot="1">
      <c r="A37" s="302"/>
      <c r="B37" s="312"/>
      <c r="C37" s="438" t="s">
        <v>175</v>
      </c>
      <c r="D37" s="400" t="s">
        <v>176</v>
      </c>
      <c r="E37" s="400" t="s">
        <v>177</v>
      </c>
      <c r="F37" s="400" t="s">
        <v>178</v>
      </c>
      <c r="G37" s="400" t="s">
        <v>179</v>
      </c>
      <c r="H37" s="400" t="s">
        <v>180</v>
      </c>
      <c r="I37" s="400" t="s">
        <v>181</v>
      </c>
      <c r="J37" s="375">
        <v>8</v>
      </c>
      <c r="K37" s="375" t="s">
        <v>91</v>
      </c>
      <c r="L37" s="375" t="s">
        <v>92</v>
      </c>
      <c r="M37" s="470">
        <v>50000</v>
      </c>
      <c r="N37" s="470"/>
      <c r="O37" s="470">
        <v>50000</v>
      </c>
      <c r="P37" s="470">
        <v>400000</v>
      </c>
      <c r="Q37" s="563">
        <f t="shared" si="0"/>
        <v>500000</v>
      </c>
      <c r="R37" s="561">
        <f t="shared" si="1"/>
        <v>0</v>
      </c>
      <c r="S37" s="498"/>
      <c r="T37" s="464"/>
      <c r="U37" s="465">
        <f t="shared" si="2"/>
        <v>0</v>
      </c>
      <c r="V37" s="464">
        <f t="shared" si="3"/>
        <v>0</v>
      </c>
      <c r="W37" s="466"/>
      <c r="X37" s="498"/>
      <c r="Y37" s="464"/>
      <c r="Z37" s="465">
        <f t="shared" si="4"/>
        <v>0</v>
      </c>
      <c r="AA37" s="464">
        <f t="shared" si="5"/>
        <v>0</v>
      </c>
      <c r="AB37" s="466"/>
      <c r="AC37" s="498"/>
      <c r="AD37" s="464"/>
      <c r="AE37" s="465">
        <f t="shared" si="6"/>
        <v>0</v>
      </c>
      <c r="AF37" s="464">
        <f t="shared" si="7"/>
        <v>0</v>
      </c>
      <c r="AG37" s="466"/>
      <c r="AH37" s="463">
        <f t="shared" si="8"/>
        <v>0</v>
      </c>
      <c r="AI37" s="464">
        <f t="shared" si="8"/>
        <v>0</v>
      </c>
      <c r="AJ37" s="465">
        <f t="shared" si="9"/>
        <v>0</v>
      </c>
      <c r="AK37" s="464">
        <f t="shared" si="10"/>
        <v>0</v>
      </c>
      <c r="AL37" s="464">
        <f t="shared" si="11"/>
        <v>0</v>
      </c>
      <c r="AM37" s="466"/>
      <c r="AN37" s="498"/>
      <c r="AO37" s="470"/>
      <c r="AP37" s="465">
        <f t="shared" si="12"/>
        <v>0</v>
      </c>
      <c r="AQ37" s="464">
        <f t="shared" si="13"/>
        <v>0</v>
      </c>
      <c r="AR37" s="490"/>
      <c r="AS37" s="498">
        <f>$M$37/$J$37</f>
        <v>6250</v>
      </c>
      <c r="AT37" s="470"/>
      <c r="AU37" s="465">
        <f t="shared" si="14"/>
        <v>0</v>
      </c>
      <c r="AV37" s="464">
        <f t="shared" si="15"/>
        <v>6250</v>
      </c>
      <c r="AW37" s="490"/>
      <c r="AX37" s="498">
        <f>$M$37/$J$37</f>
        <v>6250</v>
      </c>
      <c r="AY37" s="470"/>
      <c r="AZ37" s="465">
        <f t="shared" si="16"/>
        <v>0</v>
      </c>
      <c r="BA37" s="464">
        <f t="shared" si="17"/>
        <v>6250</v>
      </c>
      <c r="BB37" s="490"/>
      <c r="BC37" s="463">
        <f t="shared" si="18"/>
        <v>12500</v>
      </c>
      <c r="BD37" s="464">
        <f t="shared" si="18"/>
        <v>0</v>
      </c>
      <c r="BE37" s="465">
        <f t="shared" si="19"/>
        <v>0</v>
      </c>
      <c r="BF37" s="464">
        <f t="shared" si="35"/>
        <v>12500</v>
      </c>
      <c r="BG37" s="464">
        <f t="shared" si="20"/>
        <v>0</v>
      </c>
      <c r="BH37" s="466"/>
      <c r="BI37" s="463">
        <f t="shared" ref="BI37" si="76">$M$37/$J$37</f>
        <v>6250</v>
      </c>
      <c r="BJ37" s="464">
        <v>6250</v>
      </c>
      <c r="BK37" s="465">
        <f t="shared" si="21"/>
        <v>1</v>
      </c>
      <c r="BL37" s="464">
        <f t="shared" si="22"/>
        <v>0</v>
      </c>
      <c r="BM37" s="464"/>
      <c r="BN37" s="463">
        <f t="shared" ref="BN37" si="77">$M$37/$J$37</f>
        <v>6250</v>
      </c>
      <c r="BO37" s="464">
        <v>6250</v>
      </c>
      <c r="BP37" s="465">
        <f t="shared" si="23"/>
        <v>1</v>
      </c>
      <c r="BQ37" s="464">
        <f t="shared" si="24"/>
        <v>0</v>
      </c>
      <c r="BR37" s="466"/>
      <c r="BS37" s="467">
        <f t="shared" ref="BS37" si="78">$M$37/$J$37</f>
        <v>6250</v>
      </c>
      <c r="BT37" s="470">
        <v>6250</v>
      </c>
      <c r="BU37" s="465">
        <f t="shared" si="25"/>
        <v>1</v>
      </c>
      <c r="BV37" s="464">
        <f t="shared" si="26"/>
        <v>0</v>
      </c>
      <c r="BW37" s="490"/>
      <c r="BX37" s="463">
        <f t="shared" si="27"/>
        <v>18750</v>
      </c>
      <c r="BY37" s="464">
        <f t="shared" si="27"/>
        <v>18750</v>
      </c>
      <c r="BZ37" s="465">
        <f t="shared" si="28"/>
        <v>1</v>
      </c>
      <c r="CA37" s="464">
        <f t="shared" si="36"/>
        <v>0</v>
      </c>
      <c r="CB37" s="464">
        <f t="shared" si="29"/>
        <v>0</v>
      </c>
      <c r="CC37" s="466"/>
      <c r="CD37" s="470">
        <f t="shared" ref="CD37:CN37" si="79">$M$37/$J$37</f>
        <v>6250</v>
      </c>
      <c r="CE37" s="470"/>
      <c r="CF37" s="470"/>
      <c r="CG37" s="470"/>
      <c r="CH37" s="471"/>
      <c r="CI37" s="498">
        <f t="shared" si="79"/>
        <v>6250</v>
      </c>
      <c r="CJ37" s="471"/>
      <c r="CK37" s="471"/>
      <c r="CL37" s="471"/>
      <c r="CM37" s="490"/>
      <c r="CN37" s="498">
        <f t="shared" si="79"/>
        <v>6250</v>
      </c>
      <c r="CO37" s="471"/>
      <c r="CP37" s="471"/>
      <c r="CQ37" s="471"/>
      <c r="CR37" s="490"/>
      <c r="CS37" s="463">
        <f t="shared" si="30"/>
        <v>18750</v>
      </c>
      <c r="CT37" s="464">
        <f t="shared" si="31"/>
        <v>0</v>
      </c>
      <c r="CU37" s="465">
        <f t="shared" si="32"/>
        <v>0</v>
      </c>
      <c r="CV37" s="464">
        <f t="shared" si="37"/>
        <v>18750</v>
      </c>
      <c r="CW37" s="464">
        <f t="shared" si="33"/>
        <v>0</v>
      </c>
      <c r="CX37" s="466"/>
      <c r="CY37" s="450">
        <f t="shared" si="38"/>
        <v>50000</v>
      </c>
      <c r="CZ37" s="450">
        <f t="shared" si="39"/>
        <v>18750</v>
      </c>
      <c r="DA37" s="570">
        <f t="shared" si="40"/>
        <v>0</v>
      </c>
      <c r="DB37" s="450">
        <f t="shared" si="41"/>
        <v>31250</v>
      </c>
      <c r="DC37" s="450">
        <f t="shared" si="42"/>
        <v>0</v>
      </c>
      <c r="DD37" s="450">
        <f t="shared" si="43"/>
        <v>0</v>
      </c>
      <c r="DE37" s="303"/>
      <c r="DF37" s="303"/>
      <c r="DG37" s="303"/>
      <c r="DH37" s="303" t="s">
        <v>54</v>
      </c>
      <c r="DI37" s="303" t="s">
        <v>120</v>
      </c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5" t="s">
        <v>98</v>
      </c>
      <c r="DV37" s="304" t="s">
        <v>182</v>
      </c>
      <c r="DW37" s="304" t="s">
        <v>183</v>
      </c>
      <c r="DX37" s="304" t="s">
        <v>101</v>
      </c>
      <c r="DY37" s="306"/>
    </row>
    <row r="38" spans="1:129" s="301" customFormat="1" ht="92.25" customHeight="1" thickTop="1" thickBot="1">
      <c r="A38" s="302"/>
      <c r="B38" s="312"/>
      <c r="C38" s="438" t="s">
        <v>184</v>
      </c>
      <c r="D38" s="400" t="s">
        <v>185</v>
      </c>
      <c r="E38" s="400" t="s">
        <v>186</v>
      </c>
      <c r="F38" s="400" t="s">
        <v>187</v>
      </c>
      <c r="G38" s="400" t="s">
        <v>188</v>
      </c>
      <c r="H38" s="400" t="s">
        <v>189</v>
      </c>
      <c r="I38" s="400" t="s">
        <v>190</v>
      </c>
      <c r="J38" s="375">
        <v>12</v>
      </c>
      <c r="K38" s="375" t="s">
        <v>91</v>
      </c>
      <c r="L38" s="375" t="s">
        <v>92</v>
      </c>
      <c r="M38" s="470">
        <v>18000</v>
      </c>
      <c r="N38" s="470"/>
      <c r="O38" s="470">
        <v>162000</v>
      </c>
      <c r="P38" s="470"/>
      <c r="Q38" s="563">
        <f t="shared" si="0"/>
        <v>180000</v>
      </c>
      <c r="R38" s="561">
        <f t="shared" si="1"/>
        <v>0</v>
      </c>
      <c r="S38" s="498">
        <f>$M$38/$J$38</f>
        <v>1500</v>
      </c>
      <c r="T38" s="464"/>
      <c r="U38" s="465">
        <f t="shared" si="2"/>
        <v>0</v>
      </c>
      <c r="V38" s="464">
        <f t="shared" si="3"/>
        <v>1500</v>
      </c>
      <c r="W38" s="466"/>
      <c r="X38" s="498">
        <f>$M$38/$J$38</f>
        <v>1500</v>
      </c>
      <c r="Y38" s="464"/>
      <c r="Z38" s="465">
        <f t="shared" si="4"/>
        <v>0</v>
      </c>
      <c r="AA38" s="464">
        <f t="shared" si="5"/>
        <v>1500</v>
      </c>
      <c r="AB38" s="466"/>
      <c r="AC38" s="498">
        <f>$M$38/$J$38</f>
        <v>1500</v>
      </c>
      <c r="AD38" s="464">
        <v>400</v>
      </c>
      <c r="AE38" s="465">
        <f t="shared" si="6"/>
        <v>0.26666666666666666</v>
      </c>
      <c r="AF38" s="464">
        <f t="shared" si="7"/>
        <v>1100</v>
      </c>
      <c r="AG38" s="466"/>
      <c r="AH38" s="463">
        <f t="shared" si="8"/>
        <v>4500</v>
      </c>
      <c r="AI38" s="464">
        <f t="shared" si="8"/>
        <v>400</v>
      </c>
      <c r="AJ38" s="465">
        <f t="shared" si="9"/>
        <v>8.8888888888888892E-2</v>
      </c>
      <c r="AK38" s="464">
        <f t="shared" si="10"/>
        <v>4100</v>
      </c>
      <c r="AL38" s="464">
        <f t="shared" si="11"/>
        <v>0</v>
      </c>
      <c r="AM38" s="466"/>
      <c r="AN38" s="498">
        <v>1500</v>
      </c>
      <c r="AO38" s="470"/>
      <c r="AP38" s="465">
        <f t="shared" si="12"/>
        <v>0</v>
      </c>
      <c r="AQ38" s="464">
        <f t="shared" si="13"/>
        <v>1500</v>
      </c>
      <c r="AR38" s="490"/>
      <c r="AS38" s="498">
        <f>$M$38/$J$38</f>
        <v>1500</v>
      </c>
      <c r="AT38" s="470"/>
      <c r="AU38" s="465">
        <f t="shared" si="14"/>
        <v>0</v>
      </c>
      <c r="AV38" s="464">
        <f t="shared" si="15"/>
        <v>1500</v>
      </c>
      <c r="AW38" s="490"/>
      <c r="AX38" s="498">
        <f>$M$38/$J$38</f>
        <v>1500</v>
      </c>
      <c r="AY38" s="470"/>
      <c r="AZ38" s="465">
        <f t="shared" si="16"/>
        <v>0</v>
      </c>
      <c r="BA38" s="464">
        <f t="shared" si="17"/>
        <v>1500</v>
      </c>
      <c r="BB38" s="490"/>
      <c r="BC38" s="463">
        <f t="shared" si="18"/>
        <v>4500</v>
      </c>
      <c r="BD38" s="464">
        <f t="shared" si="18"/>
        <v>0</v>
      </c>
      <c r="BE38" s="465">
        <f t="shared" si="19"/>
        <v>0</v>
      </c>
      <c r="BF38" s="464">
        <f t="shared" si="35"/>
        <v>4500</v>
      </c>
      <c r="BG38" s="464">
        <f t="shared" si="20"/>
        <v>0</v>
      </c>
      <c r="BH38" s="466"/>
      <c r="BI38" s="463">
        <f t="shared" ref="BI38" si="80">$M$38/$J$38</f>
        <v>1500</v>
      </c>
      <c r="BJ38" s="464">
        <v>1500</v>
      </c>
      <c r="BK38" s="465">
        <f t="shared" si="21"/>
        <v>1</v>
      </c>
      <c r="BL38" s="464">
        <f t="shared" si="22"/>
        <v>0</v>
      </c>
      <c r="BM38" s="464"/>
      <c r="BN38" s="463">
        <f t="shared" ref="BN38" si="81">$M$38/$J$38</f>
        <v>1500</v>
      </c>
      <c r="BO38" s="464">
        <v>1500</v>
      </c>
      <c r="BP38" s="465">
        <f t="shared" si="23"/>
        <v>1</v>
      </c>
      <c r="BQ38" s="464">
        <f t="shared" si="24"/>
        <v>0</v>
      </c>
      <c r="BR38" s="466"/>
      <c r="BS38" s="467">
        <f t="shared" ref="BS38" si="82">$M$38/$J$38</f>
        <v>1500</v>
      </c>
      <c r="BT38" s="470">
        <v>1500</v>
      </c>
      <c r="BU38" s="465">
        <f t="shared" si="25"/>
        <v>1</v>
      </c>
      <c r="BV38" s="464">
        <f t="shared" si="26"/>
        <v>0</v>
      </c>
      <c r="BW38" s="490"/>
      <c r="BX38" s="463">
        <f t="shared" si="27"/>
        <v>4500</v>
      </c>
      <c r="BY38" s="464">
        <f t="shared" si="27"/>
        <v>4500</v>
      </c>
      <c r="BZ38" s="465">
        <f t="shared" si="28"/>
        <v>1</v>
      </c>
      <c r="CA38" s="464">
        <f t="shared" si="36"/>
        <v>0</v>
      </c>
      <c r="CB38" s="464">
        <f t="shared" si="29"/>
        <v>0</v>
      </c>
      <c r="CC38" s="466"/>
      <c r="CD38" s="470">
        <f t="shared" ref="CD38:CN38" si="83">$M$38/$J$38</f>
        <v>1500</v>
      </c>
      <c r="CE38" s="470"/>
      <c r="CF38" s="470"/>
      <c r="CG38" s="470"/>
      <c r="CH38" s="471"/>
      <c r="CI38" s="498">
        <f t="shared" si="83"/>
        <v>1500</v>
      </c>
      <c r="CJ38" s="471"/>
      <c r="CK38" s="471"/>
      <c r="CL38" s="471"/>
      <c r="CM38" s="490"/>
      <c r="CN38" s="498">
        <f t="shared" si="83"/>
        <v>1500</v>
      </c>
      <c r="CO38" s="471"/>
      <c r="CP38" s="471"/>
      <c r="CQ38" s="471"/>
      <c r="CR38" s="490"/>
      <c r="CS38" s="463">
        <f t="shared" si="30"/>
        <v>4500</v>
      </c>
      <c r="CT38" s="464">
        <f t="shared" si="31"/>
        <v>0</v>
      </c>
      <c r="CU38" s="465">
        <f t="shared" si="32"/>
        <v>0</v>
      </c>
      <c r="CV38" s="464">
        <f t="shared" si="37"/>
        <v>4500</v>
      </c>
      <c r="CW38" s="464">
        <f t="shared" si="33"/>
        <v>0</v>
      </c>
      <c r="CX38" s="466"/>
      <c r="CY38" s="450">
        <f t="shared" si="38"/>
        <v>18000</v>
      </c>
      <c r="CZ38" s="450">
        <f t="shared" si="39"/>
        <v>4900</v>
      </c>
      <c r="DA38" s="570">
        <f t="shared" si="40"/>
        <v>0</v>
      </c>
      <c r="DB38" s="450">
        <f t="shared" si="41"/>
        <v>13100</v>
      </c>
      <c r="DC38" s="450">
        <f t="shared" si="42"/>
        <v>0</v>
      </c>
      <c r="DD38" s="450">
        <f t="shared" si="43"/>
        <v>0</v>
      </c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5" t="s">
        <v>98</v>
      </c>
      <c r="DV38" s="304" t="s">
        <v>182</v>
      </c>
      <c r="DW38" s="304" t="s">
        <v>100</v>
      </c>
      <c r="DX38" s="304" t="s">
        <v>101</v>
      </c>
      <c r="DY38" s="306"/>
    </row>
    <row r="39" spans="1:129" s="301" customFormat="1" ht="76.5" customHeight="1" thickTop="1" thickBot="1">
      <c r="A39" s="302"/>
      <c r="B39" s="303"/>
      <c r="C39" s="436" t="s">
        <v>191</v>
      </c>
      <c r="D39" s="374" t="s">
        <v>192</v>
      </c>
      <c r="E39" s="374" t="s">
        <v>193</v>
      </c>
      <c r="F39" s="374" t="s">
        <v>194</v>
      </c>
      <c r="G39" s="374" t="s">
        <v>195</v>
      </c>
      <c r="H39" s="374" t="s">
        <v>196</v>
      </c>
      <c r="I39" s="374" t="s">
        <v>197</v>
      </c>
      <c r="J39" s="375">
        <v>12</v>
      </c>
      <c r="K39" s="375" t="s">
        <v>91</v>
      </c>
      <c r="L39" s="375" t="s">
        <v>92</v>
      </c>
      <c r="M39" s="470">
        <v>120740</v>
      </c>
      <c r="N39" s="470"/>
      <c r="O39" s="470">
        <v>96920</v>
      </c>
      <c r="P39" s="470">
        <v>775360</v>
      </c>
      <c r="Q39" s="563">
        <f t="shared" si="0"/>
        <v>993020</v>
      </c>
      <c r="R39" s="561">
        <f t="shared" si="1"/>
        <v>0</v>
      </c>
      <c r="S39" s="498">
        <f>$M$39/$J$39</f>
        <v>10061.666666666666</v>
      </c>
      <c r="T39" s="464">
        <v>18000</v>
      </c>
      <c r="U39" s="465">
        <f t="shared" si="2"/>
        <v>1.7889680304787148</v>
      </c>
      <c r="V39" s="464">
        <f t="shared" si="3"/>
        <v>-7938.3333333333339</v>
      </c>
      <c r="W39" s="466">
        <v>18000</v>
      </c>
      <c r="X39" s="498">
        <f>$M$39/$J$39</f>
        <v>10061.666666666666</v>
      </c>
      <c r="Y39" s="464"/>
      <c r="Z39" s="465">
        <f t="shared" si="4"/>
        <v>0</v>
      </c>
      <c r="AA39" s="464">
        <f t="shared" si="5"/>
        <v>10061.666666666666</v>
      </c>
      <c r="AB39" s="466"/>
      <c r="AC39" s="498">
        <f>$M$39/$J$39</f>
        <v>10061.666666666666</v>
      </c>
      <c r="AD39" s="464"/>
      <c r="AE39" s="465">
        <f t="shared" si="6"/>
        <v>0</v>
      </c>
      <c r="AF39" s="464">
        <f t="shared" si="7"/>
        <v>10061.666666666666</v>
      </c>
      <c r="AG39" s="466"/>
      <c r="AH39" s="463">
        <f t="shared" ref="AH39:AI40" si="84">S39+X39+AC39</f>
        <v>30185</v>
      </c>
      <c r="AI39" s="464">
        <f t="shared" si="84"/>
        <v>18000</v>
      </c>
      <c r="AJ39" s="465">
        <f t="shared" si="9"/>
        <v>0.59632267682623818</v>
      </c>
      <c r="AK39" s="464">
        <f t="shared" si="10"/>
        <v>12185</v>
      </c>
      <c r="AL39" s="464">
        <f t="shared" si="11"/>
        <v>18000</v>
      </c>
      <c r="AM39" s="466"/>
      <c r="AN39" s="498">
        <f>$M$39/$J$39</f>
        <v>10061.666666666666</v>
      </c>
      <c r="AO39" s="470"/>
      <c r="AP39" s="465">
        <f t="shared" si="12"/>
        <v>0</v>
      </c>
      <c r="AQ39" s="464">
        <f t="shared" si="13"/>
        <v>10061.666666666666</v>
      </c>
      <c r="AR39" s="569">
        <v>54084.800000000003</v>
      </c>
      <c r="AS39" s="498">
        <f>$M$39/$J$39</f>
        <v>10061.666666666666</v>
      </c>
      <c r="AT39" s="470"/>
      <c r="AU39" s="465">
        <f t="shared" si="14"/>
        <v>0</v>
      </c>
      <c r="AV39" s="464">
        <f t="shared" si="15"/>
        <v>10061.666666666666</v>
      </c>
      <c r="AW39" s="490"/>
      <c r="AX39" s="498">
        <f>$M$39/$J$39</f>
        <v>10061.666666666666</v>
      </c>
      <c r="AY39" s="470"/>
      <c r="AZ39" s="465">
        <f t="shared" si="16"/>
        <v>0</v>
      </c>
      <c r="BA39" s="464">
        <f t="shared" si="17"/>
        <v>10061.666666666666</v>
      </c>
      <c r="BB39" s="490">
        <v>142.29</v>
      </c>
      <c r="BC39" s="463">
        <f t="shared" si="18"/>
        <v>30185</v>
      </c>
      <c r="BD39" s="464">
        <f t="shared" si="18"/>
        <v>0</v>
      </c>
      <c r="BE39" s="465">
        <f t="shared" si="19"/>
        <v>0</v>
      </c>
      <c r="BF39" s="464">
        <f t="shared" si="35"/>
        <v>30185</v>
      </c>
      <c r="BG39" s="464">
        <f t="shared" si="20"/>
        <v>54227.090000000004</v>
      </c>
      <c r="BH39" s="466"/>
      <c r="BI39" s="463">
        <f t="shared" ref="BI39" si="85">$M$39/$J$39</f>
        <v>10061.666666666666</v>
      </c>
      <c r="BJ39" s="464"/>
      <c r="BK39" s="465">
        <f t="shared" si="21"/>
        <v>0</v>
      </c>
      <c r="BL39" s="464">
        <f t="shared" si="22"/>
        <v>10061.666666666666</v>
      </c>
      <c r="BM39" s="464">
        <v>4215</v>
      </c>
      <c r="BN39" s="463">
        <f t="shared" ref="BN39" si="86">$M$39/$J$39</f>
        <v>10061.666666666666</v>
      </c>
      <c r="BO39" s="464"/>
      <c r="BP39" s="465">
        <f t="shared" si="23"/>
        <v>0</v>
      </c>
      <c r="BQ39" s="464">
        <f t="shared" si="24"/>
        <v>10061.666666666666</v>
      </c>
      <c r="BR39" s="466"/>
      <c r="BS39" s="467">
        <f t="shared" ref="BS39" si="87">$M$39/$J$39</f>
        <v>10061.666666666666</v>
      </c>
      <c r="BT39" s="470"/>
      <c r="BU39" s="465">
        <f t="shared" si="25"/>
        <v>0</v>
      </c>
      <c r="BV39" s="464">
        <f t="shared" si="26"/>
        <v>10061.666666666666</v>
      </c>
      <c r="BW39" s="490">
        <v>150</v>
      </c>
      <c r="BX39" s="463">
        <f t="shared" si="27"/>
        <v>30185</v>
      </c>
      <c r="BY39" s="464">
        <f t="shared" si="27"/>
        <v>0</v>
      </c>
      <c r="BZ39" s="465">
        <f t="shared" si="28"/>
        <v>0</v>
      </c>
      <c r="CA39" s="464">
        <f t="shared" si="36"/>
        <v>30185</v>
      </c>
      <c r="CB39" s="464">
        <f t="shared" si="29"/>
        <v>4365</v>
      </c>
      <c r="CC39" s="466"/>
      <c r="CD39" s="470">
        <f t="shared" ref="CD39:CN39" si="88">$M$39/$J$39</f>
        <v>10061.666666666666</v>
      </c>
      <c r="CE39" s="470"/>
      <c r="CF39" s="470"/>
      <c r="CG39" s="470"/>
      <c r="CH39" s="471"/>
      <c r="CI39" s="498">
        <f t="shared" si="88"/>
        <v>10061.666666666666</v>
      </c>
      <c r="CJ39" s="471"/>
      <c r="CK39" s="471"/>
      <c r="CL39" s="471"/>
      <c r="CM39" s="490"/>
      <c r="CN39" s="498">
        <f t="shared" si="88"/>
        <v>10061.666666666666</v>
      </c>
      <c r="CO39" s="471"/>
      <c r="CP39" s="471"/>
      <c r="CQ39" s="471"/>
      <c r="CR39" s="490"/>
      <c r="CS39" s="463">
        <f t="shared" si="30"/>
        <v>30185</v>
      </c>
      <c r="CT39" s="464">
        <f t="shared" si="31"/>
        <v>0</v>
      </c>
      <c r="CU39" s="465">
        <f t="shared" si="32"/>
        <v>0</v>
      </c>
      <c r="CV39" s="464">
        <f t="shared" si="37"/>
        <v>30185</v>
      </c>
      <c r="CW39" s="464">
        <f t="shared" si="33"/>
        <v>0</v>
      </c>
      <c r="CX39" s="466"/>
      <c r="CY39" s="450">
        <f t="shared" si="38"/>
        <v>120740</v>
      </c>
      <c r="CZ39" s="450">
        <f t="shared" si="39"/>
        <v>18000</v>
      </c>
      <c r="DA39" s="570">
        <f t="shared" si="40"/>
        <v>0.63435555739605765</v>
      </c>
      <c r="DB39" s="450">
        <f t="shared" si="41"/>
        <v>102740</v>
      </c>
      <c r="DC39" s="450">
        <f t="shared" si="42"/>
        <v>76592.09</v>
      </c>
      <c r="DD39" s="450">
        <f t="shared" si="43"/>
        <v>0</v>
      </c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5" t="s">
        <v>98</v>
      </c>
      <c r="DV39" s="304" t="s">
        <v>99</v>
      </c>
      <c r="DW39" s="304" t="s">
        <v>100</v>
      </c>
      <c r="DX39" s="304" t="s">
        <v>101</v>
      </c>
      <c r="DY39" s="306"/>
    </row>
    <row r="40" spans="1:129" s="301" customFormat="1" ht="75.75" customHeight="1" thickTop="1" thickBot="1">
      <c r="A40" s="307"/>
      <c r="B40" s="308"/>
      <c r="C40" s="437" t="s">
        <v>198</v>
      </c>
      <c r="D40" s="387"/>
      <c r="E40" s="387"/>
      <c r="F40" s="387"/>
      <c r="G40" s="387"/>
      <c r="H40" s="387"/>
      <c r="I40" s="387"/>
      <c r="J40" s="388">
        <v>6</v>
      </c>
      <c r="K40" s="388" t="s">
        <v>91</v>
      </c>
      <c r="L40" s="388" t="s">
        <v>199</v>
      </c>
      <c r="M40" s="479"/>
      <c r="N40" s="479"/>
      <c r="O40" s="479"/>
      <c r="P40" s="479">
        <f>+'[1]Gastos administrativos'!B22</f>
        <v>2815619.3200156</v>
      </c>
      <c r="Q40" s="565">
        <f t="shared" si="0"/>
        <v>2815619.3200156</v>
      </c>
      <c r="R40" s="561">
        <f t="shared" si="1"/>
        <v>0</v>
      </c>
      <c r="S40" s="499"/>
      <c r="T40" s="473"/>
      <c r="U40" s="474">
        <f t="shared" si="2"/>
        <v>0</v>
      </c>
      <c r="V40" s="473">
        <f t="shared" si="3"/>
        <v>0</v>
      </c>
      <c r="W40" s="475"/>
      <c r="X40" s="499"/>
      <c r="Y40" s="473"/>
      <c r="Z40" s="474">
        <f t="shared" si="4"/>
        <v>0</v>
      </c>
      <c r="AA40" s="473">
        <f t="shared" si="5"/>
        <v>0</v>
      </c>
      <c r="AB40" s="475"/>
      <c r="AC40" s="499"/>
      <c r="AD40" s="473"/>
      <c r="AE40" s="474">
        <f t="shared" si="6"/>
        <v>0</v>
      </c>
      <c r="AF40" s="473">
        <f t="shared" si="7"/>
        <v>0</v>
      </c>
      <c r="AG40" s="475"/>
      <c r="AH40" s="472">
        <f t="shared" si="84"/>
        <v>0</v>
      </c>
      <c r="AI40" s="473">
        <f t="shared" si="84"/>
        <v>0</v>
      </c>
      <c r="AJ40" s="474">
        <f t="shared" si="9"/>
        <v>0</v>
      </c>
      <c r="AK40" s="473">
        <f t="shared" si="10"/>
        <v>0</v>
      </c>
      <c r="AL40" s="473">
        <f t="shared" si="11"/>
        <v>0</v>
      </c>
      <c r="AM40" s="475"/>
      <c r="AN40" s="499"/>
      <c r="AO40" s="479"/>
      <c r="AP40" s="474">
        <f t="shared" si="12"/>
        <v>0</v>
      </c>
      <c r="AQ40" s="473">
        <f t="shared" si="13"/>
        <v>0</v>
      </c>
      <c r="AR40" s="491"/>
      <c r="AS40" s="499"/>
      <c r="AT40" s="479"/>
      <c r="AU40" s="474">
        <f t="shared" si="14"/>
        <v>0</v>
      </c>
      <c r="AV40" s="473">
        <f t="shared" si="15"/>
        <v>0</v>
      </c>
      <c r="AW40" s="491"/>
      <c r="AX40" s="499"/>
      <c r="AY40" s="479"/>
      <c r="AZ40" s="474">
        <f t="shared" si="16"/>
        <v>0</v>
      </c>
      <c r="BA40" s="473">
        <f t="shared" si="17"/>
        <v>0</v>
      </c>
      <c r="BB40" s="491"/>
      <c r="BC40" s="472">
        <f t="shared" si="18"/>
        <v>0</v>
      </c>
      <c r="BD40" s="473">
        <f t="shared" si="18"/>
        <v>0</v>
      </c>
      <c r="BE40" s="474">
        <f t="shared" si="19"/>
        <v>0</v>
      </c>
      <c r="BF40" s="473">
        <f t="shared" si="35"/>
        <v>0</v>
      </c>
      <c r="BG40" s="473">
        <f t="shared" si="20"/>
        <v>0</v>
      </c>
      <c r="BH40" s="475"/>
      <c r="BI40" s="472"/>
      <c r="BJ40" s="473"/>
      <c r="BK40" s="474">
        <f t="shared" si="21"/>
        <v>0</v>
      </c>
      <c r="BL40" s="473">
        <f t="shared" si="22"/>
        <v>0</v>
      </c>
      <c r="BM40" s="473"/>
      <c r="BN40" s="472"/>
      <c r="BO40" s="473"/>
      <c r="BP40" s="474">
        <f t="shared" si="23"/>
        <v>0</v>
      </c>
      <c r="BQ40" s="473">
        <f t="shared" si="24"/>
        <v>0</v>
      </c>
      <c r="BR40" s="475"/>
      <c r="BS40" s="476"/>
      <c r="BT40" s="479"/>
      <c r="BU40" s="474">
        <f t="shared" si="25"/>
        <v>0</v>
      </c>
      <c r="BV40" s="473">
        <f t="shared" si="26"/>
        <v>0</v>
      </c>
      <c r="BW40" s="491"/>
      <c r="BX40" s="472">
        <f>BI40+BN40+BS40</f>
        <v>0</v>
      </c>
      <c r="BY40" s="473">
        <f t="shared" ref="BY40" si="89">BJ40+BO40+BT40</f>
        <v>0</v>
      </c>
      <c r="BZ40" s="474">
        <f t="shared" si="28"/>
        <v>0</v>
      </c>
      <c r="CA40" s="473">
        <f t="shared" si="36"/>
        <v>0</v>
      </c>
      <c r="CB40" s="473">
        <f t="shared" si="29"/>
        <v>0</v>
      </c>
      <c r="CC40" s="475"/>
      <c r="CD40" s="479"/>
      <c r="CE40" s="479"/>
      <c r="CF40" s="479"/>
      <c r="CG40" s="479"/>
      <c r="CH40" s="480"/>
      <c r="CI40" s="499"/>
      <c r="CJ40" s="480"/>
      <c r="CK40" s="480"/>
      <c r="CL40" s="480"/>
      <c r="CM40" s="491"/>
      <c r="CN40" s="499"/>
      <c r="CO40" s="480"/>
      <c r="CP40" s="480"/>
      <c r="CQ40" s="480"/>
      <c r="CR40" s="491"/>
      <c r="CS40" s="472">
        <f>CD40+CI40+CN40</f>
        <v>0</v>
      </c>
      <c r="CT40" s="473">
        <f t="shared" si="31"/>
        <v>0</v>
      </c>
      <c r="CU40" s="474">
        <f t="shared" si="32"/>
        <v>0</v>
      </c>
      <c r="CV40" s="473">
        <f t="shared" si="37"/>
        <v>0</v>
      </c>
      <c r="CW40" s="473">
        <f t="shared" si="33"/>
        <v>0</v>
      </c>
      <c r="CX40" s="475"/>
      <c r="CY40" s="450">
        <f t="shared" si="38"/>
        <v>0</v>
      </c>
      <c r="CZ40" s="450">
        <f t="shared" si="39"/>
        <v>0</v>
      </c>
      <c r="DA40" s="570"/>
      <c r="DB40" s="450">
        <f t="shared" si="41"/>
        <v>0</v>
      </c>
      <c r="DC40" s="450">
        <f t="shared" si="42"/>
        <v>0</v>
      </c>
      <c r="DD40" s="450">
        <f t="shared" si="43"/>
        <v>0</v>
      </c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9"/>
      <c r="DV40" s="309"/>
      <c r="DW40" s="309"/>
      <c r="DX40" s="309"/>
      <c r="DY40" s="311"/>
    </row>
    <row r="41" spans="1:129" s="333" customFormat="1" ht="30" customHeight="1" thickTop="1" thickBot="1">
      <c r="A41" s="319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1" t="s">
        <v>200</v>
      </c>
      <c r="M41" s="322">
        <f t="shared" ref="M41:T41" si="90">SUM(M20:M40)</f>
        <v>6000000</v>
      </c>
      <c r="N41" s="323">
        <f t="shared" si="90"/>
        <v>0</v>
      </c>
      <c r="O41" s="323">
        <f t="shared" si="90"/>
        <v>2925000</v>
      </c>
      <c r="P41" s="324">
        <f t="shared" si="90"/>
        <v>4095979.3200156</v>
      </c>
      <c r="Q41" s="325">
        <f t="shared" si="90"/>
        <v>13020979.3200156</v>
      </c>
      <c r="R41" s="326"/>
      <c r="S41" s="327">
        <f t="shared" si="90"/>
        <v>194023.66666666663</v>
      </c>
      <c r="T41" s="327">
        <f t="shared" si="90"/>
        <v>284982.54500000004</v>
      </c>
      <c r="U41" s="328">
        <f>+T41/S41</f>
        <v>1.4688030068496805</v>
      </c>
      <c r="V41" s="329">
        <f>SUM(V20:V40)</f>
        <v>-90958.878333333327</v>
      </c>
      <c r="W41" s="330">
        <f>SUM(W20:W40)</f>
        <v>956503.11499999999</v>
      </c>
      <c r="X41" s="327">
        <f t="shared" ref="X41:Y41" si="91">SUM(X20:X40)</f>
        <v>194023.66666666663</v>
      </c>
      <c r="Y41" s="327">
        <f t="shared" si="91"/>
        <v>218362.86749999996</v>
      </c>
      <c r="Z41" s="328">
        <f>+Y41/X41</f>
        <v>1.1254444947437685</v>
      </c>
      <c r="AA41" s="329">
        <f>SUM(AA20:AA40)</f>
        <v>-24339.200833333351</v>
      </c>
      <c r="AB41" s="330">
        <f>SUM(AB20:AB40)</f>
        <v>1786398.8424999998</v>
      </c>
      <c r="AC41" s="327">
        <f t="shared" ref="AC41:AD41" si="92">SUM(AC20:AC40)</f>
        <v>194023.66666666663</v>
      </c>
      <c r="AD41" s="327">
        <f t="shared" si="92"/>
        <v>331902.84000000003</v>
      </c>
      <c r="AE41" s="328">
        <f>+AD41/AC41</f>
        <v>1.7106306962552682</v>
      </c>
      <c r="AF41" s="329">
        <f>SUM(AF20:AF40)</f>
        <v>-137879.1733333334</v>
      </c>
      <c r="AG41" s="330">
        <f>SUM(AG20:AG40)</f>
        <v>496010.11</v>
      </c>
      <c r="AH41" s="327">
        <f t="shared" ref="AH41:AI41" si="93">SUM(AH20:AH40)</f>
        <v>582071</v>
      </c>
      <c r="AI41" s="327">
        <f t="shared" si="93"/>
        <v>835248.25249999994</v>
      </c>
      <c r="AJ41" s="328">
        <f>+AI41/AH41</f>
        <v>1.4349593992829053</v>
      </c>
      <c r="AK41" s="329">
        <f>SUM(AK20:AK40)</f>
        <v>-253177.2525</v>
      </c>
      <c r="AL41" s="330">
        <f>SUM(AL20:AL40)</f>
        <v>3238912.0674999999</v>
      </c>
      <c r="AM41" s="330"/>
      <c r="AN41" s="327">
        <f t="shared" ref="AN41:AO41" si="94">SUM(AN20:AN40)</f>
        <v>668035.49999999988</v>
      </c>
      <c r="AO41" s="327">
        <f t="shared" si="94"/>
        <v>502035.88</v>
      </c>
      <c r="AP41" s="328">
        <f>+AO41/AN41</f>
        <v>0.75151078048995912</v>
      </c>
      <c r="AQ41" s="329">
        <f>SUM(AQ20:AQ40)</f>
        <v>165999.61999999994</v>
      </c>
      <c r="AR41" s="330">
        <f>SUM(AR20:AR40)</f>
        <v>500855.64</v>
      </c>
      <c r="AS41" s="327">
        <f t="shared" ref="AS41:AT41" si="95">SUM(AS20:AS40)</f>
        <v>674285.49999999988</v>
      </c>
      <c r="AT41" s="327">
        <f t="shared" si="95"/>
        <v>601797.13</v>
      </c>
      <c r="AU41" s="328">
        <f>+AT41/AS41</f>
        <v>0.89249602727627997</v>
      </c>
      <c r="AV41" s="329">
        <f>SUM(AV20:AV40)</f>
        <v>72488.37</v>
      </c>
      <c r="AW41" s="330">
        <f>SUM(AW20:AW40)</f>
        <v>955231.26</v>
      </c>
      <c r="AX41" s="327">
        <f t="shared" ref="AX41:AY41" si="96">SUM(AX20:AX40)</f>
        <v>674285.49999999988</v>
      </c>
      <c r="AY41" s="327">
        <f t="shared" si="96"/>
        <v>556829.39</v>
      </c>
      <c r="AZ41" s="328">
        <f>+AY41/AX41</f>
        <v>0.82580656116733953</v>
      </c>
      <c r="BA41" s="329">
        <f>SUM(BA20:BA40)</f>
        <v>117456.11000000003</v>
      </c>
      <c r="BB41" s="330">
        <f>SUM(BB20:BB40)</f>
        <v>603986.67000000004</v>
      </c>
      <c r="BC41" s="327">
        <f t="shared" ref="BC41:BD41" si="97">SUM(BC20:BC40)</f>
        <v>2016606.5</v>
      </c>
      <c r="BD41" s="327">
        <f t="shared" si="97"/>
        <v>1660662.4</v>
      </c>
      <c r="BE41" s="328">
        <f>+BD41/BC41</f>
        <v>0.82349352736887438</v>
      </c>
      <c r="BF41" s="329">
        <f>SUM(BF20:BF40)</f>
        <v>355944.1</v>
      </c>
      <c r="BG41" s="330">
        <f>SUM(BG20:BG40)</f>
        <v>2060073.5699999998</v>
      </c>
      <c r="BH41" s="330"/>
      <c r="BI41" s="427">
        <f t="shared" ref="BI41:BJ41" si="98">SUM(BI20:BI40)</f>
        <v>674285.49999999988</v>
      </c>
      <c r="BJ41" s="427">
        <f t="shared" si="98"/>
        <v>578270.43000000005</v>
      </c>
      <c r="BK41" s="428">
        <f>+BJ41/BI41</f>
        <v>0.85760472381506081</v>
      </c>
      <c r="BL41" s="429">
        <f>SUM(BL20:BL40)</f>
        <v>96015.07</v>
      </c>
      <c r="BM41" s="430">
        <f>SUM(BM20:BM40)</f>
        <v>743438.46000000008</v>
      </c>
      <c r="BN41" s="427">
        <f t="shared" ref="BN41:BO41" si="99">SUM(BN20:BN40)</f>
        <v>674285.49999999988</v>
      </c>
      <c r="BO41" s="427">
        <f t="shared" si="99"/>
        <v>1092781.58</v>
      </c>
      <c r="BP41" s="428">
        <f>+BO41/BN41</f>
        <v>1.6206511633425311</v>
      </c>
      <c r="BQ41" s="429">
        <f>SUM(BQ20:BQ40)</f>
        <v>-418496.0799999999</v>
      </c>
      <c r="BR41" s="430">
        <f>SUM(BR20:BR40)</f>
        <v>839105.72</v>
      </c>
      <c r="BS41" s="434">
        <f t="shared" ref="BS41:BT41" si="100">SUM(BS20:BS40)</f>
        <v>674285.49999999988</v>
      </c>
      <c r="BT41" s="427">
        <f t="shared" si="100"/>
        <v>1674038.7700000003</v>
      </c>
      <c r="BU41" s="428">
        <f>+BT41/BS41</f>
        <v>2.4826854055144305</v>
      </c>
      <c r="BV41" s="429">
        <f>SUM(BV20:BV40)</f>
        <v>-999753.27000000025</v>
      </c>
      <c r="BW41" s="430">
        <f>SUM(BW20:BW40)</f>
        <v>780894.47</v>
      </c>
      <c r="BX41" s="427">
        <f t="shared" ref="BX41:BY41" si="101">SUM(BX20:BX40)</f>
        <v>2022856.5</v>
      </c>
      <c r="BY41" s="427">
        <f t="shared" si="101"/>
        <v>3345090.78</v>
      </c>
      <c r="BZ41" s="428">
        <f>+BY41/BX41</f>
        <v>1.6536470975573403</v>
      </c>
      <c r="CA41" s="429">
        <f>SUM(CA20:CA40)</f>
        <v>-1322234.28</v>
      </c>
      <c r="CB41" s="430">
        <f>SUM(CB20:CB40)</f>
        <v>2363438.65</v>
      </c>
      <c r="CC41" s="430"/>
      <c r="CD41" s="434">
        <f t="shared" ref="CD41:CE41" si="102">SUM(CD20:CD40)</f>
        <v>674285.49999999988</v>
      </c>
      <c r="CE41" s="427">
        <f t="shared" si="102"/>
        <v>495039.27999999997</v>
      </c>
      <c r="CF41" s="428">
        <f>+CE41/CD41</f>
        <v>0.73416865704512413</v>
      </c>
      <c r="CG41" s="429">
        <f>SUM(CG20:CG40)</f>
        <v>161434.55333333334</v>
      </c>
      <c r="CH41" s="430">
        <f>SUM(CH20:CH40)</f>
        <v>608616.21000000008</v>
      </c>
      <c r="CI41" s="434">
        <f t="shared" ref="CI41:CJ41" si="103">SUM(CI20:CI40)</f>
        <v>674285.49999999988</v>
      </c>
      <c r="CJ41" s="427">
        <f t="shared" si="103"/>
        <v>661612.8600000001</v>
      </c>
      <c r="CK41" s="428">
        <f>+CJ41/CI41</f>
        <v>0.98120582453574967</v>
      </c>
      <c r="CL41" s="429">
        <f>SUM(CL20:CL40)</f>
        <v>-13889.026666666719</v>
      </c>
      <c r="CM41" s="430">
        <f>SUM(CM20:CM40)</f>
        <v>284212.94999999995</v>
      </c>
      <c r="CN41" s="434">
        <f t="shared" ref="CN41:CO41" si="104">SUM(CN20:CN40)</f>
        <v>29895</v>
      </c>
      <c r="CO41" s="427">
        <f t="shared" si="104"/>
        <v>1100868.24</v>
      </c>
      <c r="CP41" s="428">
        <f>+CO41/CN41</f>
        <v>36.824493728048168</v>
      </c>
      <c r="CQ41" s="429">
        <f>SUM(CQ20:CQ40)</f>
        <v>3333.3333333333335</v>
      </c>
      <c r="CR41" s="430">
        <f>SUM(CR20:CR40)</f>
        <v>1225331.21</v>
      </c>
      <c r="CS41" s="427">
        <f t="shared" ref="CS41:CT41" si="105">SUM(CS20:CS40)</f>
        <v>1378466</v>
      </c>
      <c r="CT41" s="427">
        <f t="shared" si="105"/>
        <v>2257520.3799999994</v>
      </c>
      <c r="CU41" s="428">
        <f>+CT41/CS41</f>
        <v>1.6377047964911717</v>
      </c>
      <c r="CV41" s="429">
        <f>SUM(CV20:CV40)</f>
        <v>-879054.38000000012</v>
      </c>
      <c r="CW41" s="430">
        <f>SUM(CW20:CW40)</f>
        <v>2118160.3699999996</v>
      </c>
      <c r="CX41" s="430"/>
      <c r="CY41" s="431">
        <f t="shared" ref="CY41:CZ41" si="106">SUM(CY20:CY40)</f>
        <v>6000000</v>
      </c>
      <c r="CZ41" s="431">
        <f t="shared" si="106"/>
        <v>8098521.8125</v>
      </c>
      <c r="DA41" s="571">
        <f>IF(CY41=0,0,IF(CZ41=0,0,(CZ41*1)/CY41))</f>
        <v>1.3497536354166666</v>
      </c>
      <c r="DB41" s="431">
        <f>SUM(DB20:DB40)</f>
        <v>311001.19</v>
      </c>
      <c r="DC41" s="431">
        <f>SUM(DC20:DC40)</f>
        <v>9780584.6574999988</v>
      </c>
      <c r="DD41" s="331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0"/>
      <c r="DX41" s="320"/>
      <c r="DY41" s="320"/>
    </row>
    <row r="42" spans="1:129" s="446" customFormat="1" ht="31.5" customHeight="1" thickTop="1" thickBot="1">
      <c r="A42" s="445"/>
      <c r="O42" s="552" t="s">
        <v>201</v>
      </c>
      <c r="P42" s="553"/>
      <c r="Q42" s="553"/>
      <c r="R42" s="447"/>
      <c r="S42" s="448">
        <f>+S41/$M$41</f>
        <v>3.233727777777777E-2</v>
      </c>
      <c r="T42" s="448">
        <f>+T41/$M$41</f>
        <v>4.7497090833333339E-2</v>
      </c>
      <c r="U42" s="448"/>
      <c r="V42" s="448">
        <f>+T42-S42</f>
        <v>1.5159813055555568E-2</v>
      </c>
      <c r="W42" s="448">
        <f>+W41/$M$41</f>
        <v>0.15941718583333334</v>
      </c>
      <c r="X42" s="448">
        <f>+X41/$M$41</f>
        <v>3.233727777777777E-2</v>
      </c>
      <c r="Y42" s="448">
        <f>+Y41/$M$41</f>
        <v>3.6393811249999991E-2</v>
      </c>
      <c r="Z42" s="448"/>
      <c r="AA42" s="448">
        <f>+Y42-X42</f>
        <v>4.0565334722222207E-3</v>
      </c>
      <c r="AB42" s="448">
        <f>+AB41/$M$41</f>
        <v>0.29773314041666665</v>
      </c>
      <c r="AC42" s="448">
        <f>+AC41/$M$41</f>
        <v>3.233727777777777E-2</v>
      </c>
      <c r="AD42" s="448">
        <f>+AD41/$M$41</f>
        <v>5.5317140000000008E-2</v>
      </c>
      <c r="AE42" s="448"/>
      <c r="AF42" s="448">
        <f>+AD42-AC42</f>
        <v>2.2979862222222237E-2</v>
      </c>
      <c r="AG42" s="448">
        <f>+AG41/$M$41</f>
        <v>8.2668351666666667E-2</v>
      </c>
      <c r="AH42" s="448">
        <f>+AH41/$M$41</f>
        <v>9.7011833333333339E-2</v>
      </c>
      <c r="AI42" s="448">
        <f>+AI41/$M$41</f>
        <v>0.13920804208333332</v>
      </c>
      <c r="AJ42" s="448"/>
      <c r="AK42" s="448">
        <f>+AI42-AH42</f>
        <v>4.2196208749999978E-2</v>
      </c>
      <c r="AL42" s="448">
        <f>+AL41/$M$41</f>
        <v>0.5398186779166666</v>
      </c>
      <c r="AM42" s="448"/>
      <c r="AN42" s="448">
        <f>+AN41/$M$41</f>
        <v>0.11133924999999999</v>
      </c>
      <c r="AO42" s="448">
        <f>+AO41/$M$41</f>
        <v>8.367264666666667E-2</v>
      </c>
      <c r="AP42" s="448"/>
      <c r="AQ42" s="448">
        <f>+AO42-AN42</f>
        <v>-2.7666603333333317E-2</v>
      </c>
      <c r="AR42" s="448">
        <f>+AR41/$M$41</f>
        <v>8.3475939999999998E-2</v>
      </c>
      <c r="AS42" s="448">
        <f>+AS41/$M$41</f>
        <v>0.11238091666666665</v>
      </c>
      <c r="AT42" s="448">
        <f>+AT41/$M$41</f>
        <v>0.10029952166666667</v>
      </c>
      <c r="AU42" s="448"/>
      <c r="AV42" s="448">
        <f>+AT42-AS42</f>
        <v>-1.2081394999999981E-2</v>
      </c>
      <c r="AW42" s="448">
        <f>+AW41/$M$41</f>
        <v>0.15920521000000001</v>
      </c>
      <c r="AX42" s="448">
        <f>+AX41/$M$41</f>
        <v>0.11238091666666665</v>
      </c>
      <c r="AY42" s="448">
        <f>+AY41/$M$41</f>
        <v>9.280489833333333E-2</v>
      </c>
      <c r="AZ42" s="448"/>
      <c r="BA42" s="448">
        <f>+AY42-AX42</f>
        <v>-1.957601833333332E-2</v>
      </c>
      <c r="BB42" s="448">
        <f>+BB41/$M$41</f>
        <v>0.10066444500000001</v>
      </c>
      <c r="BC42" s="448">
        <f>+BC41/$M$41</f>
        <v>0.33610108333333333</v>
      </c>
      <c r="BD42" s="448">
        <f>+BD41/$M$41</f>
        <v>0.27677706666666663</v>
      </c>
      <c r="BE42" s="448"/>
      <c r="BF42" s="448">
        <f>+BD42-BC42</f>
        <v>-5.9324016666666701E-2</v>
      </c>
      <c r="BG42" s="448">
        <f>+BG41/$M$41</f>
        <v>0.34334559499999995</v>
      </c>
      <c r="BH42" s="448"/>
      <c r="BI42" s="448">
        <f>+BI41/$M$41</f>
        <v>0.11238091666666665</v>
      </c>
      <c r="BJ42" s="448">
        <f>+BJ41/$M$41</f>
        <v>9.6378405000000014E-2</v>
      </c>
      <c r="BK42" s="448"/>
      <c r="BL42" s="448">
        <f>+BJ42-BI42</f>
        <v>-1.6002511666666636E-2</v>
      </c>
      <c r="BM42" s="448">
        <f>+BM41/$M$41</f>
        <v>0.12390641000000001</v>
      </c>
      <c r="BN42" s="448">
        <f>+BN41/$M$41</f>
        <v>0.11238091666666665</v>
      </c>
      <c r="BO42" s="448">
        <f>+BO41/$M$41</f>
        <v>0.18213026333333335</v>
      </c>
      <c r="BP42" s="448"/>
      <c r="BQ42" s="448">
        <f>+BO42-BN42</f>
        <v>6.9749346666666698E-2</v>
      </c>
      <c r="BR42" s="448">
        <f>+BR41/$M$41</f>
        <v>0.13985095333333333</v>
      </c>
      <c r="BS42" s="449">
        <f>+BS41/$M$41</f>
        <v>0.11238091666666665</v>
      </c>
      <c r="BT42" s="448">
        <f>+BT41/$M$41</f>
        <v>0.27900646166666671</v>
      </c>
      <c r="BU42" s="448"/>
      <c r="BV42" s="448">
        <f>+BT42-BS42</f>
        <v>0.16662554500000004</v>
      </c>
      <c r="BW42" s="448">
        <f>+BW41/$M$41</f>
        <v>0.13014907833333333</v>
      </c>
      <c r="BX42" s="448">
        <f>+BX41/$M$41</f>
        <v>0.33714274999999999</v>
      </c>
      <c r="BY42" s="448">
        <f>+BY41/$M$41</f>
        <v>0.55751512999999997</v>
      </c>
      <c r="BZ42" s="448"/>
      <c r="CA42" s="448">
        <f>+BY42-BX42</f>
        <v>0.22037237999999998</v>
      </c>
      <c r="CB42" s="448">
        <f>+CB41/$M$41</f>
        <v>0.39390644166666666</v>
      </c>
      <c r="CC42" s="448"/>
      <c r="CD42" s="449">
        <f>+CD41/$M$41</f>
        <v>0.11238091666666665</v>
      </c>
      <c r="CE42" s="448">
        <f>+CE41/$M$41</f>
        <v>8.2506546666666666E-2</v>
      </c>
      <c r="CF42" s="448"/>
      <c r="CG42" s="448">
        <f>+CE42-CD42</f>
        <v>-2.9874369999999983E-2</v>
      </c>
      <c r="CH42" s="448">
        <f>+CH41/$M$41</f>
        <v>0.10143603500000001</v>
      </c>
      <c r="CI42" s="449">
        <f>+CI41/$M$41</f>
        <v>0.11238091666666665</v>
      </c>
      <c r="CJ42" s="448">
        <f>+CJ41/$M$41</f>
        <v>0.11026881000000002</v>
      </c>
      <c r="CK42" s="448"/>
      <c r="CL42" s="448">
        <f>+CJ42-CI42</f>
        <v>-2.1121066666666272E-3</v>
      </c>
      <c r="CM42" s="448">
        <f>+CM41/$M$41</f>
        <v>4.7368824999999989E-2</v>
      </c>
      <c r="CN42" s="449">
        <f>+CN41/$M$41</f>
        <v>4.9824999999999999E-3</v>
      </c>
      <c r="CO42" s="448">
        <f>+CO41/$M$41</f>
        <v>0.18347804000000001</v>
      </c>
      <c r="CP42" s="448"/>
      <c r="CQ42" s="448">
        <f>+CO42-CN42</f>
        <v>0.17849554000000001</v>
      </c>
      <c r="CR42" s="448">
        <f>+CR41/$M$41</f>
        <v>0.20422186833333333</v>
      </c>
      <c r="CS42" s="448">
        <f>+CS41/$M$41</f>
        <v>0.22974433333333333</v>
      </c>
      <c r="CT42" s="448">
        <f>+CT41/$M$41</f>
        <v>0.37625339666666657</v>
      </c>
      <c r="CU42" s="448"/>
      <c r="CV42" s="448">
        <f>+CT42-CS42</f>
        <v>0.14650906333333324</v>
      </c>
      <c r="CW42" s="448">
        <f>+CW41/$M$41</f>
        <v>0.35302672833333326</v>
      </c>
      <c r="CX42" s="448"/>
      <c r="CY42" s="448">
        <f>+CY41/$M$41</f>
        <v>1</v>
      </c>
      <c r="CZ42" s="448">
        <f>+CZ41/$M$41</f>
        <v>1.3497536354166666</v>
      </c>
      <c r="DA42" s="572"/>
      <c r="DB42" s="448">
        <f>+CZ42-CY42</f>
        <v>0.3497536354166666</v>
      </c>
      <c r="DC42" s="448">
        <f>+DC41/$M$41</f>
        <v>1.6300974429166664</v>
      </c>
      <c r="DD42" s="448"/>
    </row>
    <row r="43" spans="1:129" ht="16.5" thickTop="1" thickBot="1">
      <c r="O43" s="554" t="s">
        <v>202</v>
      </c>
      <c r="P43" s="555"/>
      <c r="Q43" s="556"/>
      <c r="R43" s="278"/>
      <c r="S43" s="557">
        <f>+AH41/M41</f>
        <v>9.7011833333333339E-2</v>
      </c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558"/>
      <c r="AL43" s="558"/>
      <c r="AM43" s="559"/>
      <c r="AN43" s="557">
        <f>+BC41/M41</f>
        <v>0.33610108333333333</v>
      </c>
      <c r="AO43" s="558"/>
      <c r="AP43" s="558"/>
      <c r="AQ43" s="558"/>
      <c r="AR43" s="558"/>
      <c r="AS43" s="558"/>
      <c r="AT43" s="558"/>
      <c r="AU43" s="558"/>
      <c r="AV43" s="558"/>
      <c r="AW43" s="558"/>
      <c r="AX43" s="558"/>
      <c r="AY43" s="558"/>
      <c r="AZ43" s="558"/>
      <c r="BA43" s="558"/>
      <c r="BB43" s="558"/>
      <c r="BC43" s="558"/>
      <c r="BD43" s="558"/>
      <c r="BE43" s="558"/>
      <c r="BF43" s="558"/>
      <c r="BG43" s="558"/>
      <c r="BH43" s="559"/>
      <c r="BI43" s="492"/>
      <c r="BJ43" s="492"/>
      <c r="BK43" s="289"/>
      <c r="BL43" s="492"/>
      <c r="BM43" s="492"/>
      <c r="BN43" s="492"/>
      <c r="BO43" s="492"/>
      <c r="BP43" s="289"/>
      <c r="BQ43" s="492"/>
      <c r="BR43" s="492"/>
      <c r="BS43" s="492"/>
      <c r="BT43" s="492"/>
      <c r="BU43" s="289"/>
      <c r="BV43" s="492"/>
      <c r="BW43" s="492"/>
      <c r="BX43" s="492"/>
      <c r="BY43" s="492"/>
      <c r="BZ43" s="289"/>
      <c r="CA43" s="492"/>
      <c r="CB43" s="492"/>
      <c r="CC43" s="492"/>
      <c r="CD43" s="558"/>
      <c r="CE43" s="558"/>
      <c r="CF43" s="558"/>
      <c r="CG43" s="558"/>
      <c r="CH43" s="558"/>
      <c r="CI43" s="558"/>
      <c r="CJ43" s="558"/>
      <c r="CK43" s="558"/>
      <c r="CL43" s="558"/>
      <c r="CM43" s="558"/>
      <c r="CN43" s="558"/>
      <c r="CO43" s="558"/>
      <c r="CP43" s="558"/>
      <c r="CQ43" s="558"/>
      <c r="CR43" s="558"/>
      <c r="CS43" s="492"/>
      <c r="CT43" s="492"/>
      <c r="CU43" s="289"/>
      <c r="CV43" s="492"/>
      <c r="CW43" s="492"/>
      <c r="CX43" s="492"/>
      <c r="CY43" s="492"/>
      <c r="CZ43" s="492"/>
      <c r="DA43" s="589"/>
      <c r="DB43" s="492"/>
      <c r="DC43" s="492"/>
      <c r="DD43" s="492"/>
    </row>
    <row r="44" spans="1:129" ht="15.75" thickTop="1"/>
  </sheetData>
  <sheetProtection formatColumns="0" formatRows="0" deleteRows="0" sort="0" autoFilter="0"/>
  <autoFilter ref="A19:DZ40"/>
  <mergeCells count="18">
    <mergeCell ref="BX18:CC18"/>
    <mergeCell ref="S18:W18"/>
    <mergeCell ref="X18:AB18"/>
    <mergeCell ref="AC18:AG18"/>
    <mergeCell ref="AH18:AM18"/>
    <mergeCell ref="AN18:AR18"/>
    <mergeCell ref="AS18:AW18"/>
    <mergeCell ref="AX18:BB18"/>
    <mergeCell ref="BC18:BH18"/>
    <mergeCell ref="BI18:BM18"/>
    <mergeCell ref="BN18:BR18"/>
    <mergeCell ref="BS18:BW18"/>
    <mergeCell ref="CD17:CX17"/>
    <mergeCell ref="CD18:CH18"/>
    <mergeCell ref="CI18:CM18"/>
    <mergeCell ref="CN18:CR18"/>
    <mergeCell ref="CY18:DD18"/>
    <mergeCell ref="CS18:CX18"/>
  </mergeCells>
  <dataValidations count="1">
    <dataValidation type="decimal" allowBlank="1" showInputMessage="1" showErrorMessage="1" sqref="MU65533:MX65576 WQ65533:WT65576 AGM65533:AGP65576 AQI65533:AQL65576 BAE65533:BAH65576 BKA65533:BKD65576 BTW65533:BTZ65576 CDS65533:CDV65576 CNO65533:CNR65576 CXK65533:CXN65576 DHG65533:DHJ65576 DRC65533:DRF65576 EAY65533:EBB65576 EKU65533:EKX65576 EUQ65533:EUT65576 FEM65533:FEP65576 FOI65533:FOL65576 FYE65533:FYH65576 GIA65533:GID65576 GRW65533:GRZ65576 HBS65533:HBV65576 HLO65533:HLR65576 HVK65533:HVN65576 IFG65533:IFJ65576 IPC65533:IPF65576 IYY65533:IZB65576 JIU65533:JIX65576 JSQ65533:JST65576 KCM65533:KCP65576 KMI65533:KML65576 KWE65533:KWH65576 LGA65533:LGD65576 LPW65533:LPZ65576 LZS65533:LZV65576 MJO65533:MJR65576 MTK65533:MTN65576 NDG65533:NDJ65576 NNC65533:NNF65576 NWY65533:NXB65576 OGU65533:OGX65576 OQQ65533:OQT65576 PAM65533:PAP65576 PKI65533:PKL65576 PUE65533:PUH65576 QEA65533:QED65576 QNW65533:QNZ65576 QXS65533:QXV65576 RHO65533:RHR65576 RRK65533:RRN65576 SBG65533:SBJ65576 SLC65533:SLF65576 SUY65533:SVB65576 TEU65533:TEX65576 TOQ65533:TOT65576 TYM65533:TYP65576 UII65533:UIL65576 USE65533:USH65576 VCA65533:VCD65576 VLW65533:VLZ65576 VVS65533:VVV65576 WFO65533:WFR65576 WPK65533:WPN65576 WZG65533:WZJ65576 MU131069:MX131112 WQ131069:WT131112 AGM131069:AGP131112 AQI131069:AQL131112 BAE131069:BAH131112 BKA131069:BKD131112 BTW131069:BTZ131112 CDS131069:CDV131112 CNO131069:CNR131112 CXK131069:CXN131112 DHG131069:DHJ131112 DRC131069:DRF131112 EAY131069:EBB131112 EKU131069:EKX131112 EUQ131069:EUT131112 FEM131069:FEP131112 FOI131069:FOL131112 FYE131069:FYH131112 GIA131069:GID131112 GRW131069:GRZ131112 HBS131069:HBV131112 HLO131069:HLR131112 HVK131069:HVN131112 IFG131069:IFJ131112 IPC131069:IPF131112 IYY131069:IZB131112 JIU131069:JIX131112 JSQ131069:JST131112 KCM131069:KCP131112 KMI131069:KML131112 KWE131069:KWH131112 LGA131069:LGD131112 LPW131069:LPZ131112 LZS131069:LZV131112 MJO131069:MJR131112 MTK131069:MTN131112 NDG131069:NDJ131112 NNC131069:NNF131112 NWY131069:NXB131112 OGU131069:OGX131112 OQQ131069:OQT131112 PAM131069:PAP131112 PKI131069:PKL131112 PUE131069:PUH131112 QEA131069:QED131112 QNW131069:QNZ131112 QXS131069:QXV131112 RHO131069:RHR131112 RRK131069:RRN131112 SBG131069:SBJ131112 SLC131069:SLF131112 SUY131069:SVB131112 TEU131069:TEX131112 TOQ131069:TOT131112 TYM131069:TYP131112 UII131069:UIL131112 USE131069:USH131112 VCA131069:VCD131112 VLW131069:VLZ131112 VVS131069:VVV131112 WFO131069:WFR131112 WPK131069:WPN131112 WZG131069:WZJ131112 MU196605:MX196648 WQ196605:WT196648 AGM196605:AGP196648 AQI196605:AQL196648 BAE196605:BAH196648 BKA196605:BKD196648 BTW196605:BTZ196648 CDS196605:CDV196648 CNO196605:CNR196648 CXK196605:CXN196648 DHG196605:DHJ196648 DRC196605:DRF196648 EAY196605:EBB196648 EKU196605:EKX196648 EUQ196605:EUT196648 FEM196605:FEP196648 FOI196605:FOL196648 FYE196605:FYH196648 GIA196605:GID196648 GRW196605:GRZ196648 HBS196605:HBV196648 HLO196605:HLR196648 HVK196605:HVN196648 IFG196605:IFJ196648 IPC196605:IPF196648 IYY196605:IZB196648 JIU196605:JIX196648 JSQ196605:JST196648 KCM196605:KCP196648 KMI196605:KML196648 KWE196605:KWH196648 LGA196605:LGD196648 LPW196605:LPZ196648 LZS196605:LZV196648 MJO196605:MJR196648 MTK196605:MTN196648 NDG196605:NDJ196648 NNC196605:NNF196648 NWY196605:NXB196648 OGU196605:OGX196648 OQQ196605:OQT196648 PAM196605:PAP196648 PKI196605:PKL196648 PUE196605:PUH196648 QEA196605:QED196648 QNW196605:QNZ196648 QXS196605:QXV196648 RHO196605:RHR196648 RRK196605:RRN196648 SBG196605:SBJ196648 SLC196605:SLF196648 SUY196605:SVB196648 TEU196605:TEX196648 TOQ196605:TOT196648 TYM196605:TYP196648 UII196605:UIL196648 USE196605:USH196648 VCA196605:VCD196648 VLW196605:VLZ196648 VVS196605:VVV196648 WFO196605:WFR196648 WPK196605:WPN196648 WZG196605:WZJ196648 MU262141:MX262184 WQ262141:WT262184 AGM262141:AGP262184 AQI262141:AQL262184 BAE262141:BAH262184 BKA262141:BKD262184 BTW262141:BTZ262184 CDS262141:CDV262184 CNO262141:CNR262184 CXK262141:CXN262184 DHG262141:DHJ262184 DRC262141:DRF262184 EAY262141:EBB262184 EKU262141:EKX262184 EUQ262141:EUT262184 FEM262141:FEP262184 FOI262141:FOL262184 FYE262141:FYH262184 GIA262141:GID262184 GRW262141:GRZ262184 HBS262141:HBV262184 HLO262141:HLR262184 HVK262141:HVN262184 IFG262141:IFJ262184 IPC262141:IPF262184 IYY262141:IZB262184 JIU262141:JIX262184 JSQ262141:JST262184 KCM262141:KCP262184 KMI262141:KML262184 KWE262141:KWH262184 LGA262141:LGD262184 LPW262141:LPZ262184 LZS262141:LZV262184 MJO262141:MJR262184 MTK262141:MTN262184 NDG262141:NDJ262184 NNC262141:NNF262184 NWY262141:NXB262184 OGU262141:OGX262184 OQQ262141:OQT262184 PAM262141:PAP262184 PKI262141:PKL262184 PUE262141:PUH262184 QEA262141:QED262184 QNW262141:QNZ262184 QXS262141:QXV262184 RHO262141:RHR262184 RRK262141:RRN262184 SBG262141:SBJ262184 SLC262141:SLF262184 SUY262141:SVB262184 TEU262141:TEX262184 TOQ262141:TOT262184 TYM262141:TYP262184 UII262141:UIL262184 USE262141:USH262184 VCA262141:VCD262184 VLW262141:VLZ262184 VVS262141:VVV262184 WFO262141:WFR262184 WPK262141:WPN262184 WZG262141:WZJ262184 MU327677:MX327720 WQ327677:WT327720 AGM327677:AGP327720 AQI327677:AQL327720 BAE327677:BAH327720 BKA327677:BKD327720 BTW327677:BTZ327720 CDS327677:CDV327720 CNO327677:CNR327720 CXK327677:CXN327720 DHG327677:DHJ327720 DRC327677:DRF327720 EAY327677:EBB327720 EKU327677:EKX327720 EUQ327677:EUT327720 FEM327677:FEP327720 FOI327677:FOL327720 FYE327677:FYH327720 GIA327677:GID327720 GRW327677:GRZ327720 HBS327677:HBV327720 HLO327677:HLR327720 HVK327677:HVN327720 IFG327677:IFJ327720 IPC327677:IPF327720 IYY327677:IZB327720 JIU327677:JIX327720 JSQ327677:JST327720 KCM327677:KCP327720 KMI327677:KML327720 KWE327677:KWH327720 LGA327677:LGD327720 LPW327677:LPZ327720 LZS327677:LZV327720 MJO327677:MJR327720 MTK327677:MTN327720 NDG327677:NDJ327720 NNC327677:NNF327720 NWY327677:NXB327720 OGU327677:OGX327720 OQQ327677:OQT327720 PAM327677:PAP327720 PKI327677:PKL327720 PUE327677:PUH327720 QEA327677:QED327720 QNW327677:QNZ327720 QXS327677:QXV327720 RHO327677:RHR327720 RRK327677:RRN327720 SBG327677:SBJ327720 SLC327677:SLF327720 SUY327677:SVB327720 TEU327677:TEX327720 TOQ327677:TOT327720 TYM327677:TYP327720 UII327677:UIL327720 USE327677:USH327720 VCA327677:VCD327720 VLW327677:VLZ327720 VVS327677:VVV327720 WFO327677:WFR327720 WPK327677:WPN327720 WZG327677:WZJ327720 MU393213:MX393256 WQ393213:WT393256 AGM393213:AGP393256 AQI393213:AQL393256 BAE393213:BAH393256 BKA393213:BKD393256 BTW393213:BTZ393256 CDS393213:CDV393256 CNO393213:CNR393256 CXK393213:CXN393256 DHG393213:DHJ393256 DRC393213:DRF393256 EAY393213:EBB393256 EKU393213:EKX393256 EUQ393213:EUT393256 FEM393213:FEP393256 FOI393213:FOL393256 FYE393213:FYH393256 GIA393213:GID393256 GRW393213:GRZ393256 HBS393213:HBV393256 HLO393213:HLR393256 HVK393213:HVN393256 IFG393213:IFJ393256 IPC393213:IPF393256 IYY393213:IZB393256 JIU393213:JIX393256 JSQ393213:JST393256 KCM393213:KCP393256 KMI393213:KML393256 KWE393213:KWH393256 LGA393213:LGD393256 LPW393213:LPZ393256 LZS393213:LZV393256 MJO393213:MJR393256 MTK393213:MTN393256 NDG393213:NDJ393256 NNC393213:NNF393256 NWY393213:NXB393256 OGU393213:OGX393256 OQQ393213:OQT393256 PAM393213:PAP393256 PKI393213:PKL393256 PUE393213:PUH393256 QEA393213:QED393256 QNW393213:QNZ393256 QXS393213:QXV393256 RHO393213:RHR393256 RRK393213:RRN393256 SBG393213:SBJ393256 SLC393213:SLF393256 SUY393213:SVB393256 TEU393213:TEX393256 TOQ393213:TOT393256 TYM393213:TYP393256 UII393213:UIL393256 USE393213:USH393256 VCA393213:VCD393256 VLW393213:VLZ393256 VVS393213:VVV393256 WFO393213:WFR393256 WPK393213:WPN393256 WZG393213:WZJ393256 MU458749:MX458792 WQ458749:WT458792 AGM458749:AGP458792 AQI458749:AQL458792 BAE458749:BAH458792 BKA458749:BKD458792 BTW458749:BTZ458792 CDS458749:CDV458792 CNO458749:CNR458792 CXK458749:CXN458792 DHG458749:DHJ458792 DRC458749:DRF458792 EAY458749:EBB458792 EKU458749:EKX458792 EUQ458749:EUT458792 FEM458749:FEP458792 FOI458749:FOL458792 FYE458749:FYH458792 GIA458749:GID458792 GRW458749:GRZ458792 HBS458749:HBV458792 HLO458749:HLR458792 HVK458749:HVN458792 IFG458749:IFJ458792 IPC458749:IPF458792 IYY458749:IZB458792 JIU458749:JIX458792 JSQ458749:JST458792 KCM458749:KCP458792 KMI458749:KML458792 KWE458749:KWH458792 LGA458749:LGD458792 LPW458749:LPZ458792 LZS458749:LZV458792 MJO458749:MJR458792 MTK458749:MTN458792 NDG458749:NDJ458792 NNC458749:NNF458792 NWY458749:NXB458792 OGU458749:OGX458792 OQQ458749:OQT458792 PAM458749:PAP458792 PKI458749:PKL458792 PUE458749:PUH458792 QEA458749:QED458792 QNW458749:QNZ458792 QXS458749:QXV458792 RHO458749:RHR458792 RRK458749:RRN458792 SBG458749:SBJ458792 SLC458749:SLF458792 SUY458749:SVB458792 TEU458749:TEX458792 TOQ458749:TOT458792 TYM458749:TYP458792 UII458749:UIL458792 USE458749:USH458792 VCA458749:VCD458792 VLW458749:VLZ458792 VVS458749:VVV458792 WFO458749:WFR458792 WPK458749:WPN458792 WZG458749:WZJ458792 MU524285:MX524328 WQ524285:WT524328 AGM524285:AGP524328 AQI524285:AQL524328 BAE524285:BAH524328 BKA524285:BKD524328 BTW524285:BTZ524328 CDS524285:CDV524328 CNO524285:CNR524328 CXK524285:CXN524328 DHG524285:DHJ524328 DRC524285:DRF524328 EAY524285:EBB524328 EKU524285:EKX524328 EUQ524285:EUT524328 FEM524285:FEP524328 FOI524285:FOL524328 FYE524285:FYH524328 GIA524285:GID524328 GRW524285:GRZ524328 HBS524285:HBV524328 HLO524285:HLR524328 HVK524285:HVN524328 IFG524285:IFJ524328 IPC524285:IPF524328 IYY524285:IZB524328 JIU524285:JIX524328 JSQ524285:JST524328 KCM524285:KCP524328 KMI524285:KML524328 KWE524285:KWH524328 LGA524285:LGD524328 LPW524285:LPZ524328 LZS524285:LZV524328 MJO524285:MJR524328 MTK524285:MTN524328 NDG524285:NDJ524328 NNC524285:NNF524328 NWY524285:NXB524328 OGU524285:OGX524328 OQQ524285:OQT524328 PAM524285:PAP524328 PKI524285:PKL524328 PUE524285:PUH524328 QEA524285:QED524328 QNW524285:QNZ524328 QXS524285:QXV524328 RHO524285:RHR524328 RRK524285:RRN524328 SBG524285:SBJ524328 SLC524285:SLF524328 SUY524285:SVB524328 TEU524285:TEX524328 TOQ524285:TOT524328 TYM524285:TYP524328 UII524285:UIL524328 USE524285:USH524328 VCA524285:VCD524328 VLW524285:VLZ524328 VVS524285:VVV524328 WFO524285:WFR524328 WPK524285:WPN524328 WZG524285:WZJ524328 MU589821:MX589864 WQ589821:WT589864 AGM589821:AGP589864 AQI589821:AQL589864 BAE589821:BAH589864 BKA589821:BKD589864 BTW589821:BTZ589864 CDS589821:CDV589864 CNO589821:CNR589864 CXK589821:CXN589864 DHG589821:DHJ589864 DRC589821:DRF589864 EAY589821:EBB589864 EKU589821:EKX589864 EUQ589821:EUT589864 FEM589821:FEP589864 FOI589821:FOL589864 FYE589821:FYH589864 GIA589821:GID589864 GRW589821:GRZ589864 HBS589821:HBV589864 HLO589821:HLR589864 HVK589821:HVN589864 IFG589821:IFJ589864 IPC589821:IPF589864 IYY589821:IZB589864 JIU589821:JIX589864 JSQ589821:JST589864 KCM589821:KCP589864 KMI589821:KML589864 KWE589821:KWH589864 LGA589821:LGD589864 LPW589821:LPZ589864 LZS589821:LZV589864 MJO589821:MJR589864 MTK589821:MTN589864 NDG589821:NDJ589864 NNC589821:NNF589864 NWY589821:NXB589864 OGU589821:OGX589864 OQQ589821:OQT589864 PAM589821:PAP589864 PKI589821:PKL589864 PUE589821:PUH589864 QEA589821:QED589864 QNW589821:QNZ589864 QXS589821:QXV589864 RHO589821:RHR589864 RRK589821:RRN589864 SBG589821:SBJ589864 SLC589821:SLF589864 SUY589821:SVB589864 TEU589821:TEX589864 TOQ589821:TOT589864 TYM589821:TYP589864 UII589821:UIL589864 USE589821:USH589864 VCA589821:VCD589864 VLW589821:VLZ589864 VVS589821:VVV589864 WFO589821:WFR589864 WPK589821:WPN589864 WZG589821:WZJ589864 MU655357:MX655400 WQ655357:WT655400 AGM655357:AGP655400 AQI655357:AQL655400 BAE655357:BAH655400 BKA655357:BKD655400 BTW655357:BTZ655400 CDS655357:CDV655400 CNO655357:CNR655400 CXK655357:CXN655400 DHG655357:DHJ655400 DRC655357:DRF655400 EAY655357:EBB655400 EKU655357:EKX655400 EUQ655357:EUT655400 FEM655357:FEP655400 FOI655357:FOL655400 FYE655357:FYH655400 GIA655357:GID655400 GRW655357:GRZ655400 HBS655357:HBV655400 HLO655357:HLR655400 HVK655357:HVN655400 IFG655357:IFJ655400 IPC655357:IPF655400 IYY655357:IZB655400 JIU655357:JIX655400 JSQ655357:JST655400 KCM655357:KCP655400 KMI655357:KML655400 KWE655357:KWH655400 LGA655357:LGD655400 LPW655357:LPZ655400 LZS655357:LZV655400 MJO655357:MJR655400 MTK655357:MTN655400 NDG655357:NDJ655400 NNC655357:NNF655400 NWY655357:NXB655400 OGU655357:OGX655400 OQQ655357:OQT655400 PAM655357:PAP655400 PKI655357:PKL655400 PUE655357:PUH655400 QEA655357:QED655400 QNW655357:QNZ655400 QXS655357:QXV655400 RHO655357:RHR655400 RRK655357:RRN655400 SBG655357:SBJ655400 SLC655357:SLF655400 SUY655357:SVB655400 TEU655357:TEX655400 TOQ655357:TOT655400 TYM655357:TYP655400 UII655357:UIL655400 USE655357:USH655400 VCA655357:VCD655400 VLW655357:VLZ655400 VVS655357:VVV655400 WFO655357:WFR655400 WPK655357:WPN655400 WZG655357:WZJ655400 MU720893:MX720936 WQ720893:WT720936 AGM720893:AGP720936 AQI720893:AQL720936 BAE720893:BAH720936 BKA720893:BKD720936 BTW720893:BTZ720936 CDS720893:CDV720936 CNO720893:CNR720936 CXK720893:CXN720936 DHG720893:DHJ720936 DRC720893:DRF720936 EAY720893:EBB720936 EKU720893:EKX720936 EUQ720893:EUT720936 FEM720893:FEP720936 FOI720893:FOL720936 FYE720893:FYH720936 GIA720893:GID720936 GRW720893:GRZ720936 HBS720893:HBV720936 HLO720893:HLR720936 HVK720893:HVN720936 IFG720893:IFJ720936 IPC720893:IPF720936 IYY720893:IZB720936 JIU720893:JIX720936 JSQ720893:JST720936 KCM720893:KCP720936 KMI720893:KML720936 KWE720893:KWH720936 LGA720893:LGD720936 LPW720893:LPZ720936 LZS720893:LZV720936 MJO720893:MJR720936 MTK720893:MTN720936 NDG720893:NDJ720936 NNC720893:NNF720936 NWY720893:NXB720936 OGU720893:OGX720936 OQQ720893:OQT720936 PAM720893:PAP720936 PKI720893:PKL720936 PUE720893:PUH720936 QEA720893:QED720936 QNW720893:QNZ720936 QXS720893:QXV720936 RHO720893:RHR720936 RRK720893:RRN720936 SBG720893:SBJ720936 SLC720893:SLF720936 SUY720893:SVB720936 TEU720893:TEX720936 TOQ720893:TOT720936 TYM720893:TYP720936 UII720893:UIL720936 USE720893:USH720936 VCA720893:VCD720936 VLW720893:VLZ720936 VVS720893:VVV720936 WFO720893:WFR720936 WPK720893:WPN720936 WZG720893:WZJ720936 MU786429:MX786472 WQ786429:WT786472 AGM786429:AGP786472 AQI786429:AQL786472 BAE786429:BAH786472 BKA786429:BKD786472 BTW786429:BTZ786472 CDS786429:CDV786472 CNO786429:CNR786472 CXK786429:CXN786472 DHG786429:DHJ786472 DRC786429:DRF786472 EAY786429:EBB786472 EKU786429:EKX786472 EUQ786429:EUT786472 FEM786429:FEP786472 FOI786429:FOL786472 FYE786429:FYH786472 GIA786429:GID786472 GRW786429:GRZ786472 HBS786429:HBV786472 HLO786429:HLR786472 HVK786429:HVN786472 IFG786429:IFJ786472 IPC786429:IPF786472 IYY786429:IZB786472 JIU786429:JIX786472 JSQ786429:JST786472 KCM786429:KCP786472 KMI786429:KML786472 KWE786429:KWH786472 LGA786429:LGD786472 LPW786429:LPZ786472 LZS786429:LZV786472 MJO786429:MJR786472 MTK786429:MTN786472 NDG786429:NDJ786472 NNC786429:NNF786472 NWY786429:NXB786472 OGU786429:OGX786472 OQQ786429:OQT786472 PAM786429:PAP786472 PKI786429:PKL786472 PUE786429:PUH786472 QEA786429:QED786472 QNW786429:QNZ786472 QXS786429:QXV786472 RHO786429:RHR786472 RRK786429:RRN786472 SBG786429:SBJ786472 SLC786429:SLF786472 SUY786429:SVB786472 TEU786429:TEX786472 TOQ786429:TOT786472 TYM786429:TYP786472 UII786429:UIL786472 USE786429:USH786472 VCA786429:VCD786472 VLW786429:VLZ786472 VVS786429:VVV786472 WFO786429:WFR786472 WPK786429:WPN786472 WZG786429:WZJ786472 MU851965:MX852008 WQ851965:WT852008 AGM851965:AGP852008 AQI851965:AQL852008 BAE851965:BAH852008 BKA851965:BKD852008 BTW851965:BTZ852008 CDS851965:CDV852008 CNO851965:CNR852008 CXK851965:CXN852008 DHG851965:DHJ852008 DRC851965:DRF852008 EAY851965:EBB852008 EKU851965:EKX852008 EUQ851965:EUT852008 FEM851965:FEP852008 FOI851965:FOL852008 FYE851965:FYH852008 GIA851965:GID852008 GRW851965:GRZ852008 HBS851965:HBV852008 HLO851965:HLR852008 HVK851965:HVN852008 IFG851965:IFJ852008 IPC851965:IPF852008 IYY851965:IZB852008 JIU851965:JIX852008 JSQ851965:JST852008 KCM851965:KCP852008 KMI851965:KML852008 KWE851965:KWH852008 LGA851965:LGD852008 LPW851965:LPZ852008 LZS851965:LZV852008 MJO851965:MJR852008 MTK851965:MTN852008 NDG851965:NDJ852008 NNC851965:NNF852008 NWY851965:NXB852008 OGU851965:OGX852008 OQQ851965:OQT852008 PAM851965:PAP852008 PKI851965:PKL852008 PUE851965:PUH852008 QEA851965:QED852008 QNW851965:QNZ852008 QXS851965:QXV852008 RHO851965:RHR852008 RRK851965:RRN852008 SBG851965:SBJ852008 SLC851965:SLF852008 SUY851965:SVB852008 TEU851965:TEX852008 TOQ851965:TOT852008 TYM851965:TYP852008 UII851965:UIL852008 USE851965:USH852008 VCA851965:VCD852008 VLW851965:VLZ852008 VVS851965:VVV852008 WFO851965:WFR852008 WPK851965:WPN852008 WZG851965:WZJ852008 MU917501:MX917544 WQ917501:WT917544 AGM917501:AGP917544 AQI917501:AQL917544 BAE917501:BAH917544 BKA917501:BKD917544 BTW917501:BTZ917544 CDS917501:CDV917544 CNO917501:CNR917544 CXK917501:CXN917544 DHG917501:DHJ917544 DRC917501:DRF917544 EAY917501:EBB917544 EKU917501:EKX917544 EUQ917501:EUT917544 FEM917501:FEP917544 FOI917501:FOL917544 FYE917501:FYH917544 GIA917501:GID917544 GRW917501:GRZ917544 HBS917501:HBV917544 HLO917501:HLR917544 HVK917501:HVN917544 IFG917501:IFJ917544 IPC917501:IPF917544 IYY917501:IZB917544 JIU917501:JIX917544 JSQ917501:JST917544 KCM917501:KCP917544 KMI917501:KML917544 KWE917501:KWH917544 LGA917501:LGD917544 LPW917501:LPZ917544 LZS917501:LZV917544 MJO917501:MJR917544 MTK917501:MTN917544 NDG917501:NDJ917544 NNC917501:NNF917544 NWY917501:NXB917544 OGU917501:OGX917544 OQQ917501:OQT917544 PAM917501:PAP917544 PKI917501:PKL917544 PUE917501:PUH917544 QEA917501:QED917544 QNW917501:QNZ917544 QXS917501:QXV917544 RHO917501:RHR917544 RRK917501:RRN917544 SBG917501:SBJ917544 SLC917501:SLF917544 SUY917501:SVB917544 TEU917501:TEX917544 TOQ917501:TOT917544 TYM917501:TYP917544 UII917501:UIL917544 USE917501:USH917544 VCA917501:VCD917544 VLW917501:VLZ917544 VVS917501:VVV917544 WFO917501:WFR917544 WPK917501:WPN917544 WZG917501:WZJ917544 MU983037:MX983080 WQ983037:WT983080 AGM983037:AGP983080 AQI983037:AQL983080 BAE983037:BAH983080 BKA983037:BKD983080 BTW983037:BTZ983080 CDS983037:CDV983080 CNO983037:CNR983080 CXK983037:CXN983080 DHG983037:DHJ983080 DRC983037:DRF983080 EAY983037:EBB983080 EKU983037:EKX983080 EUQ983037:EUT983080 FEM983037:FEP983080 FOI983037:FOL983080 FYE983037:FYH983080 GIA983037:GID983080 GRW983037:GRZ983080 HBS983037:HBV983080 HLO983037:HLR983080 HVK983037:HVN983080 IFG983037:IFJ983080 IPC983037:IPF983080 IYY983037:IZB983080 JIU983037:JIX983080 JSQ983037:JST983080 KCM983037:KCP983080 KMI983037:KML983080 KWE983037:KWH983080 LGA983037:LGD983080 LPW983037:LPZ983080 LZS983037:LZV983080 MJO983037:MJR983080 MTK983037:MTN983080 NDG983037:NDJ983080 NNC983037:NNF983080 NWY983037:NXB983080 OGU983037:OGX983080 OQQ983037:OQT983080 PAM983037:PAP983080 PKI983037:PKL983080 PUE983037:PUH983080 QEA983037:QED983080 QNW983037:QNZ983080 QXS983037:QXV983080 RHO983037:RHR983080 RRK983037:RRN983080 SBG983037:SBJ983080 SLC983037:SLF983080 SUY983037:SVB983080 TEU983037:TEX983080 TOQ983037:TOT983080 TYM983037:TYP983080 UII983037:UIL983080 USE983037:USH983080 VCA983037:VCD983080 VLW983037:VLZ983080 VVS983037:VVV983080 WFO983037:WFR983080 WPK983037:WPN983080 WZG983037:WZJ983080 MP65533:MS65576 WL65533:WO65576 AGH65533:AGK65576 AQD65533:AQG65576 AZZ65533:BAC65576 BJV65533:BJY65576 BTR65533:BTU65576 CDN65533:CDQ65576 CNJ65533:CNM65576 CXF65533:CXI65576 DHB65533:DHE65576 DQX65533:DRA65576 EAT65533:EAW65576 EKP65533:EKS65576 EUL65533:EUO65576 FEH65533:FEK65576 FOD65533:FOG65576 FXZ65533:FYC65576 GHV65533:GHY65576 GRR65533:GRU65576 HBN65533:HBQ65576 HLJ65533:HLM65576 HVF65533:HVI65576 IFB65533:IFE65576 IOX65533:IPA65576 IYT65533:IYW65576 JIP65533:JIS65576 JSL65533:JSO65576 KCH65533:KCK65576 KMD65533:KMG65576 KVZ65533:KWC65576 LFV65533:LFY65576 LPR65533:LPU65576 LZN65533:LZQ65576 MJJ65533:MJM65576 MTF65533:MTI65576 NDB65533:NDE65576 NMX65533:NNA65576 NWT65533:NWW65576 OGP65533:OGS65576 OQL65533:OQO65576 PAH65533:PAK65576 PKD65533:PKG65576 PTZ65533:PUC65576 QDV65533:QDY65576 QNR65533:QNU65576 QXN65533:QXQ65576 RHJ65533:RHM65576 RRF65533:RRI65576 SBB65533:SBE65576 SKX65533:SLA65576 SUT65533:SUW65576 TEP65533:TES65576 TOL65533:TOO65576 TYH65533:TYK65576 UID65533:UIG65576 URZ65533:USC65576 VBV65533:VBY65576 VLR65533:VLU65576 VVN65533:VVQ65576 WFJ65533:WFM65576 WPF65533:WPI65576 WZB65533:WZE65576 MP131069:MS131112 WL131069:WO131112 AGH131069:AGK131112 AQD131069:AQG131112 AZZ131069:BAC131112 BJV131069:BJY131112 BTR131069:BTU131112 CDN131069:CDQ131112 CNJ131069:CNM131112 CXF131069:CXI131112 DHB131069:DHE131112 DQX131069:DRA131112 EAT131069:EAW131112 EKP131069:EKS131112 EUL131069:EUO131112 FEH131069:FEK131112 FOD131069:FOG131112 FXZ131069:FYC131112 GHV131069:GHY131112 GRR131069:GRU131112 HBN131069:HBQ131112 HLJ131069:HLM131112 HVF131069:HVI131112 IFB131069:IFE131112 IOX131069:IPA131112 IYT131069:IYW131112 JIP131069:JIS131112 JSL131069:JSO131112 KCH131069:KCK131112 KMD131069:KMG131112 KVZ131069:KWC131112 LFV131069:LFY131112 LPR131069:LPU131112 LZN131069:LZQ131112 MJJ131069:MJM131112 MTF131069:MTI131112 NDB131069:NDE131112 NMX131069:NNA131112 NWT131069:NWW131112 OGP131069:OGS131112 OQL131069:OQO131112 PAH131069:PAK131112 PKD131069:PKG131112 PTZ131069:PUC131112 QDV131069:QDY131112 QNR131069:QNU131112 QXN131069:QXQ131112 RHJ131069:RHM131112 RRF131069:RRI131112 SBB131069:SBE131112 SKX131069:SLA131112 SUT131069:SUW131112 TEP131069:TES131112 TOL131069:TOO131112 TYH131069:TYK131112 UID131069:UIG131112 URZ131069:USC131112 VBV131069:VBY131112 VLR131069:VLU131112 VVN131069:VVQ131112 WFJ131069:WFM131112 WPF131069:WPI131112 WZB131069:WZE131112 MP196605:MS196648 WL196605:WO196648 AGH196605:AGK196648 AQD196605:AQG196648 AZZ196605:BAC196648 BJV196605:BJY196648 BTR196605:BTU196648 CDN196605:CDQ196648 CNJ196605:CNM196648 CXF196605:CXI196648 DHB196605:DHE196648 DQX196605:DRA196648 EAT196605:EAW196648 EKP196605:EKS196648 EUL196605:EUO196648 FEH196605:FEK196648 FOD196605:FOG196648 FXZ196605:FYC196648 GHV196605:GHY196648 GRR196605:GRU196648 HBN196605:HBQ196648 HLJ196605:HLM196648 HVF196605:HVI196648 IFB196605:IFE196648 IOX196605:IPA196648 IYT196605:IYW196648 JIP196605:JIS196648 JSL196605:JSO196648 KCH196605:KCK196648 KMD196605:KMG196648 KVZ196605:KWC196648 LFV196605:LFY196648 LPR196605:LPU196648 LZN196605:LZQ196648 MJJ196605:MJM196648 MTF196605:MTI196648 NDB196605:NDE196648 NMX196605:NNA196648 NWT196605:NWW196648 OGP196605:OGS196648 OQL196605:OQO196648 PAH196605:PAK196648 PKD196605:PKG196648 PTZ196605:PUC196648 QDV196605:QDY196648 QNR196605:QNU196648 QXN196605:QXQ196648 RHJ196605:RHM196648 RRF196605:RRI196648 SBB196605:SBE196648 SKX196605:SLA196648 SUT196605:SUW196648 TEP196605:TES196648 TOL196605:TOO196648 TYH196605:TYK196648 UID196605:UIG196648 URZ196605:USC196648 VBV196605:VBY196648 VLR196605:VLU196648 VVN196605:VVQ196648 WFJ196605:WFM196648 WPF196605:WPI196648 WZB196605:WZE196648 MP262141:MS262184 WL262141:WO262184 AGH262141:AGK262184 AQD262141:AQG262184 AZZ262141:BAC262184 BJV262141:BJY262184 BTR262141:BTU262184 CDN262141:CDQ262184 CNJ262141:CNM262184 CXF262141:CXI262184 DHB262141:DHE262184 DQX262141:DRA262184 EAT262141:EAW262184 EKP262141:EKS262184 EUL262141:EUO262184 FEH262141:FEK262184 FOD262141:FOG262184 FXZ262141:FYC262184 GHV262141:GHY262184 GRR262141:GRU262184 HBN262141:HBQ262184 HLJ262141:HLM262184 HVF262141:HVI262184 IFB262141:IFE262184 IOX262141:IPA262184 IYT262141:IYW262184 JIP262141:JIS262184 JSL262141:JSO262184 KCH262141:KCK262184 KMD262141:KMG262184 KVZ262141:KWC262184 LFV262141:LFY262184 LPR262141:LPU262184 LZN262141:LZQ262184 MJJ262141:MJM262184 MTF262141:MTI262184 NDB262141:NDE262184 NMX262141:NNA262184 NWT262141:NWW262184 OGP262141:OGS262184 OQL262141:OQO262184 PAH262141:PAK262184 PKD262141:PKG262184 PTZ262141:PUC262184 QDV262141:QDY262184 QNR262141:QNU262184 QXN262141:QXQ262184 RHJ262141:RHM262184 RRF262141:RRI262184 SBB262141:SBE262184 SKX262141:SLA262184 SUT262141:SUW262184 TEP262141:TES262184 TOL262141:TOO262184 TYH262141:TYK262184 UID262141:UIG262184 URZ262141:USC262184 VBV262141:VBY262184 VLR262141:VLU262184 VVN262141:VVQ262184 WFJ262141:WFM262184 WPF262141:WPI262184 WZB262141:WZE262184 MP327677:MS327720 WL327677:WO327720 AGH327677:AGK327720 AQD327677:AQG327720 AZZ327677:BAC327720 BJV327677:BJY327720 BTR327677:BTU327720 CDN327677:CDQ327720 CNJ327677:CNM327720 CXF327677:CXI327720 DHB327677:DHE327720 DQX327677:DRA327720 EAT327677:EAW327720 EKP327677:EKS327720 EUL327677:EUO327720 FEH327677:FEK327720 FOD327677:FOG327720 FXZ327677:FYC327720 GHV327677:GHY327720 GRR327677:GRU327720 HBN327677:HBQ327720 HLJ327677:HLM327720 HVF327677:HVI327720 IFB327677:IFE327720 IOX327677:IPA327720 IYT327677:IYW327720 JIP327677:JIS327720 JSL327677:JSO327720 KCH327677:KCK327720 KMD327677:KMG327720 KVZ327677:KWC327720 LFV327677:LFY327720 LPR327677:LPU327720 LZN327677:LZQ327720 MJJ327677:MJM327720 MTF327677:MTI327720 NDB327677:NDE327720 NMX327677:NNA327720 NWT327677:NWW327720 OGP327677:OGS327720 OQL327677:OQO327720 PAH327677:PAK327720 PKD327677:PKG327720 PTZ327677:PUC327720 QDV327677:QDY327720 QNR327677:QNU327720 QXN327677:QXQ327720 RHJ327677:RHM327720 RRF327677:RRI327720 SBB327677:SBE327720 SKX327677:SLA327720 SUT327677:SUW327720 TEP327677:TES327720 TOL327677:TOO327720 TYH327677:TYK327720 UID327677:UIG327720 URZ327677:USC327720 VBV327677:VBY327720 VLR327677:VLU327720 VVN327677:VVQ327720 WFJ327677:WFM327720 WPF327677:WPI327720 WZB327677:WZE327720 MP393213:MS393256 WL393213:WO393256 AGH393213:AGK393256 AQD393213:AQG393256 AZZ393213:BAC393256 BJV393213:BJY393256 BTR393213:BTU393256 CDN393213:CDQ393256 CNJ393213:CNM393256 CXF393213:CXI393256 DHB393213:DHE393256 DQX393213:DRA393256 EAT393213:EAW393256 EKP393213:EKS393256 EUL393213:EUO393256 FEH393213:FEK393256 FOD393213:FOG393256 FXZ393213:FYC393256 GHV393213:GHY393256 GRR393213:GRU393256 HBN393213:HBQ393256 HLJ393213:HLM393256 HVF393213:HVI393256 IFB393213:IFE393256 IOX393213:IPA393256 IYT393213:IYW393256 JIP393213:JIS393256 JSL393213:JSO393256 KCH393213:KCK393256 KMD393213:KMG393256 KVZ393213:KWC393256 LFV393213:LFY393256 LPR393213:LPU393256 LZN393213:LZQ393256 MJJ393213:MJM393256 MTF393213:MTI393256 NDB393213:NDE393256 NMX393213:NNA393256 NWT393213:NWW393256 OGP393213:OGS393256 OQL393213:OQO393256 PAH393213:PAK393256 PKD393213:PKG393256 PTZ393213:PUC393256 QDV393213:QDY393256 QNR393213:QNU393256 QXN393213:QXQ393256 RHJ393213:RHM393256 RRF393213:RRI393256 SBB393213:SBE393256 SKX393213:SLA393256 SUT393213:SUW393256 TEP393213:TES393256 TOL393213:TOO393256 TYH393213:TYK393256 UID393213:UIG393256 URZ393213:USC393256 VBV393213:VBY393256 VLR393213:VLU393256 VVN393213:VVQ393256 WFJ393213:WFM393256 WPF393213:WPI393256 WZB393213:WZE393256 MP458749:MS458792 WL458749:WO458792 AGH458749:AGK458792 AQD458749:AQG458792 AZZ458749:BAC458792 BJV458749:BJY458792 BTR458749:BTU458792 CDN458749:CDQ458792 CNJ458749:CNM458792 CXF458749:CXI458792 DHB458749:DHE458792 DQX458749:DRA458792 EAT458749:EAW458792 EKP458749:EKS458792 EUL458749:EUO458792 FEH458749:FEK458792 FOD458749:FOG458792 FXZ458749:FYC458792 GHV458749:GHY458792 GRR458749:GRU458792 HBN458749:HBQ458792 HLJ458749:HLM458792 HVF458749:HVI458792 IFB458749:IFE458792 IOX458749:IPA458792 IYT458749:IYW458792 JIP458749:JIS458792 JSL458749:JSO458792 KCH458749:KCK458792 KMD458749:KMG458792 KVZ458749:KWC458792 LFV458749:LFY458792 LPR458749:LPU458792 LZN458749:LZQ458792 MJJ458749:MJM458792 MTF458749:MTI458792 NDB458749:NDE458792 NMX458749:NNA458792 NWT458749:NWW458792 OGP458749:OGS458792 OQL458749:OQO458792 PAH458749:PAK458792 PKD458749:PKG458792 PTZ458749:PUC458792 QDV458749:QDY458792 QNR458749:QNU458792 QXN458749:QXQ458792 RHJ458749:RHM458792 RRF458749:RRI458792 SBB458749:SBE458792 SKX458749:SLA458792 SUT458749:SUW458792 TEP458749:TES458792 TOL458749:TOO458792 TYH458749:TYK458792 UID458749:UIG458792 URZ458749:USC458792 VBV458749:VBY458792 VLR458749:VLU458792 VVN458749:VVQ458792 WFJ458749:WFM458792 WPF458749:WPI458792 WZB458749:WZE458792 MP524285:MS524328 WL524285:WO524328 AGH524285:AGK524328 AQD524285:AQG524328 AZZ524285:BAC524328 BJV524285:BJY524328 BTR524285:BTU524328 CDN524285:CDQ524328 CNJ524285:CNM524328 CXF524285:CXI524328 DHB524285:DHE524328 DQX524285:DRA524328 EAT524285:EAW524328 EKP524285:EKS524328 EUL524285:EUO524328 FEH524285:FEK524328 FOD524285:FOG524328 FXZ524285:FYC524328 GHV524285:GHY524328 GRR524285:GRU524328 HBN524285:HBQ524328 HLJ524285:HLM524328 HVF524285:HVI524328 IFB524285:IFE524328 IOX524285:IPA524328 IYT524285:IYW524328 JIP524285:JIS524328 JSL524285:JSO524328 KCH524285:KCK524328 KMD524285:KMG524328 KVZ524285:KWC524328 LFV524285:LFY524328 LPR524285:LPU524328 LZN524285:LZQ524328 MJJ524285:MJM524328 MTF524285:MTI524328 NDB524285:NDE524328 NMX524285:NNA524328 NWT524285:NWW524328 OGP524285:OGS524328 OQL524285:OQO524328 PAH524285:PAK524328 PKD524285:PKG524328 PTZ524285:PUC524328 QDV524285:QDY524328 QNR524285:QNU524328 QXN524285:QXQ524328 RHJ524285:RHM524328 RRF524285:RRI524328 SBB524285:SBE524328 SKX524285:SLA524328 SUT524285:SUW524328 TEP524285:TES524328 TOL524285:TOO524328 TYH524285:TYK524328 UID524285:UIG524328 URZ524285:USC524328 VBV524285:VBY524328 VLR524285:VLU524328 VVN524285:VVQ524328 WFJ524285:WFM524328 WPF524285:WPI524328 WZB524285:WZE524328 MP589821:MS589864 WL589821:WO589864 AGH589821:AGK589864 AQD589821:AQG589864 AZZ589821:BAC589864 BJV589821:BJY589864 BTR589821:BTU589864 CDN589821:CDQ589864 CNJ589821:CNM589864 CXF589821:CXI589864 DHB589821:DHE589864 DQX589821:DRA589864 EAT589821:EAW589864 EKP589821:EKS589864 EUL589821:EUO589864 FEH589821:FEK589864 FOD589821:FOG589864 FXZ589821:FYC589864 GHV589821:GHY589864 GRR589821:GRU589864 HBN589821:HBQ589864 HLJ589821:HLM589864 HVF589821:HVI589864 IFB589821:IFE589864 IOX589821:IPA589864 IYT589821:IYW589864 JIP589821:JIS589864 JSL589821:JSO589864 KCH589821:KCK589864 KMD589821:KMG589864 KVZ589821:KWC589864 LFV589821:LFY589864 LPR589821:LPU589864 LZN589821:LZQ589864 MJJ589821:MJM589864 MTF589821:MTI589864 NDB589821:NDE589864 NMX589821:NNA589864 NWT589821:NWW589864 OGP589821:OGS589864 OQL589821:OQO589864 PAH589821:PAK589864 PKD589821:PKG589864 PTZ589821:PUC589864 QDV589821:QDY589864 QNR589821:QNU589864 QXN589821:QXQ589864 RHJ589821:RHM589864 RRF589821:RRI589864 SBB589821:SBE589864 SKX589821:SLA589864 SUT589821:SUW589864 TEP589821:TES589864 TOL589821:TOO589864 TYH589821:TYK589864 UID589821:UIG589864 URZ589821:USC589864 VBV589821:VBY589864 VLR589821:VLU589864 VVN589821:VVQ589864 WFJ589821:WFM589864 WPF589821:WPI589864 WZB589821:WZE589864 MP655357:MS655400 WL655357:WO655400 AGH655357:AGK655400 AQD655357:AQG655400 AZZ655357:BAC655400 BJV655357:BJY655400 BTR655357:BTU655400 CDN655357:CDQ655400 CNJ655357:CNM655400 CXF655357:CXI655400 DHB655357:DHE655400 DQX655357:DRA655400 EAT655357:EAW655400 EKP655357:EKS655400 EUL655357:EUO655400 FEH655357:FEK655400 FOD655357:FOG655400 FXZ655357:FYC655400 GHV655357:GHY655400 GRR655357:GRU655400 HBN655357:HBQ655400 HLJ655357:HLM655400 HVF655357:HVI655400 IFB655357:IFE655400 IOX655357:IPA655400 IYT655357:IYW655400 JIP655357:JIS655400 JSL655357:JSO655400 KCH655357:KCK655400 KMD655357:KMG655400 KVZ655357:KWC655400 LFV655357:LFY655400 LPR655357:LPU655400 LZN655357:LZQ655400 MJJ655357:MJM655400 MTF655357:MTI655400 NDB655357:NDE655400 NMX655357:NNA655400 NWT655357:NWW655400 OGP655357:OGS655400 OQL655357:OQO655400 PAH655357:PAK655400 PKD655357:PKG655400 PTZ655357:PUC655400 QDV655357:QDY655400 QNR655357:QNU655400 QXN655357:QXQ655400 RHJ655357:RHM655400 RRF655357:RRI655400 SBB655357:SBE655400 SKX655357:SLA655400 SUT655357:SUW655400 TEP655357:TES655400 TOL655357:TOO655400 TYH655357:TYK655400 UID655357:UIG655400 URZ655357:USC655400 VBV655357:VBY655400 VLR655357:VLU655400 VVN655357:VVQ655400 WFJ655357:WFM655400 WPF655357:WPI655400 WZB655357:WZE655400 MP720893:MS720936 WL720893:WO720936 AGH720893:AGK720936 AQD720893:AQG720936 AZZ720893:BAC720936 BJV720893:BJY720936 BTR720893:BTU720936 CDN720893:CDQ720936 CNJ720893:CNM720936 CXF720893:CXI720936 DHB720893:DHE720936 DQX720893:DRA720936 EAT720893:EAW720936 EKP720893:EKS720936 EUL720893:EUO720936 FEH720893:FEK720936 FOD720893:FOG720936 FXZ720893:FYC720936 GHV720893:GHY720936 GRR720893:GRU720936 HBN720893:HBQ720936 HLJ720893:HLM720936 HVF720893:HVI720936 IFB720893:IFE720936 IOX720893:IPA720936 IYT720893:IYW720936 JIP720893:JIS720936 JSL720893:JSO720936 KCH720893:KCK720936 KMD720893:KMG720936 KVZ720893:KWC720936 LFV720893:LFY720936 LPR720893:LPU720936 LZN720893:LZQ720936 MJJ720893:MJM720936 MTF720893:MTI720936 NDB720893:NDE720936 NMX720893:NNA720936 NWT720893:NWW720936 OGP720893:OGS720936 OQL720893:OQO720936 PAH720893:PAK720936 PKD720893:PKG720936 PTZ720893:PUC720936 QDV720893:QDY720936 QNR720893:QNU720936 QXN720893:QXQ720936 RHJ720893:RHM720936 RRF720893:RRI720936 SBB720893:SBE720936 SKX720893:SLA720936 SUT720893:SUW720936 TEP720893:TES720936 TOL720893:TOO720936 TYH720893:TYK720936 UID720893:UIG720936 URZ720893:USC720936 VBV720893:VBY720936 VLR720893:VLU720936 VVN720893:VVQ720936 WFJ720893:WFM720936 WPF720893:WPI720936 WZB720893:WZE720936 MP786429:MS786472 WL786429:WO786472 AGH786429:AGK786472 AQD786429:AQG786472 AZZ786429:BAC786472 BJV786429:BJY786472 BTR786429:BTU786472 CDN786429:CDQ786472 CNJ786429:CNM786472 CXF786429:CXI786472 DHB786429:DHE786472 DQX786429:DRA786472 EAT786429:EAW786472 EKP786429:EKS786472 EUL786429:EUO786472 FEH786429:FEK786472 FOD786429:FOG786472 FXZ786429:FYC786472 GHV786429:GHY786472 GRR786429:GRU786472 HBN786429:HBQ786472 HLJ786429:HLM786472 HVF786429:HVI786472 IFB786429:IFE786472 IOX786429:IPA786472 IYT786429:IYW786472 JIP786429:JIS786472 JSL786429:JSO786472 KCH786429:KCK786472 KMD786429:KMG786472 KVZ786429:KWC786472 LFV786429:LFY786472 LPR786429:LPU786472 LZN786429:LZQ786472 MJJ786429:MJM786472 MTF786429:MTI786472 NDB786429:NDE786472 NMX786429:NNA786472 NWT786429:NWW786472 OGP786429:OGS786472 OQL786429:OQO786472 PAH786429:PAK786472 PKD786429:PKG786472 PTZ786429:PUC786472 QDV786429:QDY786472 QNR786429:QNU786472 QXN786429:QXQ786472 RHJ786429:RHM786472 RRF786429:RRI786472 SBB786429:SBE786472 SKX786429:SLA786472 SUT786429:SUW786472 TEP786429:TES786472 TOL786429:TOO786472 TYH786429:TYK786472 UID786429:UIG786472 URZ786429:USC786472 VBV786429:VBY786472 VLR786429:VLU786472 VVN786429:VVQ786472 WFJ786429:WFM786472 WPF786429:WPI786472 WZB786429:WZE786472 MP851965:MS852008 WL851965:WO852008 AGH851965:AGK852008 AQD851965:AQG852008 AZZ851965:BAC852008 BJV851965:BJY852008 BTR851965:BTU852008 CDN851965:CDQ852008 CNJ851965:CNM852008 CXF851965:CXI852008 DHB851965:DHE852008 DQX851965:DRA852008 EAT851965:EAW852008 EKP851965:EKS852008 EUL851965:EUO852008 FEH851965:FEK852008 FOD851965:FOG852008 FXZ851965:FYC852008 GHV851965:GHY852008 GRR851965:GRU852008 HBN851965:HBQ852008 HLJ851965:HLM852008 HVF851965:HVI852008 IFB851965:IFE852008 IOX851965:IPA852008 IYT851965:IYW852008 JIP851965:JIS852008 JSL851965:JSO852008 KCH851965:KCK852008 KMD851965:KMG852008 KVZ851965:KWC852008 LFV851965:LFY852008 LPR851965:LPU852008 LZN851965:LZQ852008 MJJ851965:MJM852008 MTF851965:MTI852008 NDB851965:NDE852008 NMX851965:NNA852008 NWT851965:NWW852008 OGP851965:OGS852008 OQL851965:OQO852008 PAH851965:PAK852008 PKD851965:PKG852008 PTZ851965:PUC852008 QDV851965:QDY852008 QNR851965:QNU852008 QXN851965:QXQ852008 RHJ851965:RHM852008 RRF851965:RRI852008 SBB851965:SBE852008 SKX851965:SLA852008 SUT851965:SUW852008 TEP851965:TES852008 TOL851965:TOO852008 TYH851965:TYK852008 UID851965:UIG852008 URZ851965:USC852008 VBV851965:VBY852008 VLR851965:VLU852008 VVN851965:VVQ852008 WFJ851965:WFM852008 WPF851965:WPI852008 WZB851965:WZE852008 MP917501:MS917544 WL917501:WO917544 AGH917501:AGK917544 AQD917501:AQG917544 AZZ917501:BAC917544 BJV917501:BJY917544 BTR917501:BTU917544 CDN917501:CDQ917544 CNJ917501:CNM917544 CXF917501:CXI917544 DHB917501:DHE917544 DQX917501:DRA917544 EAT917501:EAW917544 EKP917501:EKS917544 EUL917501:EUO917544 FEH917501:FEK917544 FOD917501:FOG917544 FXZ917501:FYC917544 GHV917501:GHY917544 GRR917501:GRU917544 HBN917501:HBQ917544 HLJ917501:HLM917544 HVF917501:HVI917544 IFB917501:IFE917544 IOX917501:IPA917544 IYT917501:IYW917544 JIP917501:JIS917544 JSL917501:JSO917544 KCH917501:KCK917544 KMD917501:KMG917544 KVZ917501:KWC917544 LFV917501:LFY917544 LPR917501:LPU917544 LZN917501:LZQ917544 MJJ917501:MJM917544 MTF917501:MTI917544 NDB917501:NDE917544 NMX917501:NNA917544 NWT917501:NWW917544 OGP917501:OGS917544 OQL917501:OQO917544 PAH917501:PAK917544 PKD917501:PKG917544 PTZ917501:PUC917544 QDV917501:QDY917544 QNR917501:QNU917544 QXN917501:QXQ917544 RHJ917501:RHM917544 RRF917501:RRI917544 SBB917501:SBE917544 SKX917501:SLA917544 SUT917501:SUW917544 TEP917501:TES917544 TOL917501:TOO917544 TYH917501:TYK917544 UID917501:UIG917544 URZ917501:USC917544 VBV917501:VBY917544 VLR917501:VLU917544 VVN917501:VVQ917544 WFJ917501:WFM917544 WPF917501:WPI917544 WZB917501:WZE917544 MP983037:MS983080 WL983037:WO983080 AGH983037:AGK983080 AQD983037:AQG983080 AZZ983037:BAC983080 BJV983037:BJY983080 BTR983037:BTU983080 CDN983037:CDQ983080 CNJ983037:CNM983080 CXF983037:CXI983080 DHB983037:DHE983080 DQX983037:DRA983080 EAT983037:EAW983080 EKP983037:EKS983080 EUL983037:EUO983080 FEH983037:FEK983080 FOD983037:FOG983080 FXZ983037:FYC983080 GHV983037:GHY983080 GRR983037:GRU983080 HBN983037:HBQ983080 HLJ983037:HLM983080 HVF983037:HVI983080 IFB983037:IFE983080 IOX983037:IPA983080 IYT983037:IYW983080 JIP983037:JIS983080 JSL983037:JSO983080 KCH983037:KCK983080 KMD983037:KMG983080 KVZ983037:KWC983080 LFV983037:LFY983080 LPR983037:LPU983080 LZN983037:LZQ983080 MJJ983037:MJM983080 MTF983037:MTI983080 NDB983037:NDE983080 NMX983037:NNA983080 NWT983037:NWW983080 OGP983037:OGS983080 OQL983037:OQO983080 PAH983037:PAK983080 PKD983037:PKG983080 PTZ983037:PUC983080 QDV983037:QDY983080 QNR983037:QNU983080 QXN983037:QXQ983080 RHJ983037:RHM983080 RRF983037:RRI983080 SBB983037:SBE983080 SKX983037:SLA983080 SUT983037:SUW983080 TEP983037:TES983080 TOL983037:TOO983080 TYH983037:TYK983080 UID983037:UIG983080 URZ983037:USC983080 VBV983037:VBY983080 VLR983037:VLU983080 VVN983037:VVQ983080 WFJ983037:WFM983080 WPF983037:WPI983080 WZB983037:WZE983080 MK65533:MN65576 WG65533:WJ65576 AGC65533:AGF65576 APY65533:AQB65576 AZU65533:AZX65576 BJQ65533:BJT65576 BTM65533:BTP65576 CDI65533:CDL65576 CNE65533:CNH65576 CXA65533:CXD65576 DGW65533:DGZ65576 DQS65533:DQV65576 EAO65533:EAR65576 EKK65533:EKN65576 EUG65533:EUJ65576 FEC65533:FEF65576 FNY65533:FOB65576 FXU65533:FXX65576 GHQ65533:GHT65576 GRM65533:GRP65576 HBI65533:HBL65576 HLE65533:HLH65576 HVA65533:HVD65576 IEW65533:IEZ65576 IOS65533:IOV65576 IYO65533:IYR65576 JIK65533:JIN65576 JSG65533:JSJ65576 KCC65533:KCF65576 KLY65533:KMB65576 KVU65533:KVX65576 LFQ65533:LFT65576 LPM65533:LPP65576 LZI65533:LZL65576 MJE65533:MJH65576 MTA65533:MTD65576 NCW65533:NCZ65576 NMS65533:NMV65576 NWO65533:NWR65576 OGK65533:OGN65576 OQG65533:OQJ65576 PAC65533:PAF65576 PJY65533:PKB65576 PTU65533:PTX65576 QDQ65533:QDT65576 QNM65533:QNP65576 QXI65533:QXL65576 RHE65533:RHH65576 RRA65533:RRD65576 SAW65533:SAZ65576 SKS65533:SKV65576 SUO65533:SUR65576 TEK65533:TEN65576 TOG65533:TOJ65576 TYC65533:TYF65576 UHY65533:UIB65576 URU65533:URX65576 VBQ65533:VBT65576 VLM65533:VLP65576 VVI65533:VVL65576 WFE65533:WFH65576 WPA65533:WPD65576 WYW65533:WYZ65576 MK131069:MN131112 WG131069:WJ131112 AGC131069:AGF131112 APY131069:AQB131112 AZU131069:AZX131112 BJQ131069:BJT131112 BTM131069:BTP131112 CDI131069:CDL131112 CNE131069:CNH131112 CXA131069:CXD131112 DGW131069:DGZ131112 DQS131069:DQV131112 EAO131069:EAR131112 EKK131069:EKN131112 EUG131069:EUJ131112 FEC131069:FEF131112 FNY131069:FOB131112 FXU131069:FXX131112 GHQ131069:GHT131112 GRM131069:GRP131112 HBI131069:HBL131112 HLE131069:HLH131112 HVA131069:HVD131112 IEW131069:IEZ131112 IOS131069:IOV131112 IYO131069:IYR131112 JIK131069:JIN131112 JSG131069:JSJ131112 KCC131069:KCF131112 KLY131069:KMB131112 KVU131069:KVX131112 LFQ131069:LFT131112 LPM131069:LPP131112 LZI131069:LZL131112 MJE131069:MJH131112 MTA131069:MTD131112 NCW131069:NCZ131112 NMS131069:NMV131112 NWO131069:NWR131112 OGK131069:OGN131112 OQG131069:OQJ131112 PAC131069:PAF131112 PJY131069:PKB131112 PTU131069:PTX131112 QDQ131069:QDT131112 QNM131069:QNP131112 QXI131069:QXL131112 RHE131069:RHH131112 RRA131069:RRD131112 SAW131069:SAZ131112 SKS131069:SKV131112 SUO131069:SUR131112 TEK131069:TEN131112 TOG131069:TOJ131112 TYC131069:TYF131112 UHY131069:UIB131112 URU131069:URX131112 VBQ131069:VBT131112 VLM131069:VLP131112 VVI131069:VVL131112 WFE131069:WFH131112 WPA131069:WPD131112 WYW131069:WYZ131112 MK196605:MN196648 WG196605:WJ196648 AGC196605:AGF196648 APY196605:AQB196648 AZU196605:AZX196648 BJQ196605:BJT196648 BTM196605:BTP196648 CDI196605:CDL196648 CNE196605:CNH196648 CXA196605:CXD196648 DGW196605:DGZ196648 DQS196605:DQV196648 EAO196605:EAR196648 EKK196605:EKN196648 EUG196605:EUJ196648 FEC196605:FEF196648 FNY196605:FOB196648 FXU196605:FXX196648 GHQ196605:GHT196648 GRM196605:GRP196648 HBI196605:HBL196648 HLE196605:HLH196648 HVA196605:HVD196648 IEW196605:IEZ196648 IOS196605:IOV196648 IYO196605:IYR196648 JIK196605:JIN196648 JSG196605:JSJ196648 KCC196605:KCF196648 KLY196605:KMB196648 KVU196605:KVX196648 LFQ196605:LFT196648 LPM196605:LPP196648 LZI196605:LZL196648 MJE196605:MJH196648 MTA196605:MTD196648 NCW196605:NCZ196648 NMS196605:NMV196648 NWO196605:NWR196648 OGK196605:OGN196648 OQG196605:OQJ196648 PAC196605:PAF196648 PJY196605:PKB196648 PTU196605:PTX196648 QDQ196605:QDT196648 QNM196605:QNP196648 QXI196605:QXL196648 RHE196605:RHH196648 RRA196605:RRD196648 SAW196605:SAZ196648 SKS196605:SKV196648 SUO196605:SUR196648 TEK196605:TEN196648 TOG196605:TOJ196648 TYC196605:TYF196648 UHY196605:UIB196648 URU196605:URX196648 VBQ196605:VBT196648 VLM196605:VLP196648 VVI196605:VVL196648 WFE196605:WFH196648 WPA196605:WPD196648 WYW196605:WYZ196648 MK262141:MN262184 WG262141:WJ262184 AGC262141:AGF262184 APY262141:AQB262184 AZU262141:AZX262184 BJQ262141:BJT262184 BTM262141:BTP262184 CDI262141:CDL262184 CNE262141:CNH262184 CXA262141:CXD262184 DGW262141:DGZ262184 DQS262141:DQV262184 EAO262141:EAR262184 EKK262141:EKN262184 EUG262141:EUJ262184 FEC262141:FEF262184 FNY262141:FOB262184 FXU262141:FXX262184 GHQ262141:GHT262184 GRM262141:GRP262184 HBI262141:HBL262184 HLE262141:HLH262184 HVA262141:HVD262184 IEW262141:IEZ262184 IOS262141:IOV262184 IYO262141:IYR262184 JIK262141:JIN262184 JSG262141:JSJ262184 KCC262141:KCF262184 KLY262141:KMB262184 KVU262141:KVX262184 LFQ262141:LFT262184 LPM262141:LPP262184 LZI262141:LZL262184 MJE262141:MJH262184 MTA262141:MTD262184 NCW262141:NCZ262184 NMS262141:NMV262184 NWO262141:NWR262184 OGK262141:OGN262184 OQG262141:OQJ262184 PAC262141:PAF262184 PJY262141:PKB262184 PTU262141:PTX262184 QDQ262141:QDT262184 QNM262141:QNP262184 QXI262141:QXL262184 RHE262141:RHH262184 RRA262141:RRD262184 SAW262141:SAZ262184 SKS262141:SKV262184 SUO262141:SUR262184 TEK262141:TEN262184 TOG262141:TOJ262184 TYC262141:TYF262184 UHY262141:UIB262184 URU262141:URX262184 VBQ262141:VBT262184 VLM262141:VLP262184 VVI262141:VVL262184 WFE262141:WFH262184 WPA262141:WPD262184 WYW262141:WYZ262184 MK327677:MN327720 WG327677:WJ327720 AGC327677:AGF327720 APY327677:AQB327720 AZU327677:AZX327720 BJQ327677:BJT327720 BTM327677:BTP327720 CDI327677:CDL327720 CNE327677:CNH327720 CXA327677:CXD327720 DGW327677:DGZ327720 DQS327677:DQV327720 EAO327677:EAR327720 EKK327677:EKN327720 EUG327677:EUJ327720 FEC327677:FEF327720 FNY327677:FOB327720 FXU327677:FXX327720 GHQ327677:GHT327720 GRM327677:GRP327720 HBI327677:HBL327720 HLE327677:HLH327720 HVA327677:HVD327720 IEW327677:IEZ327720 IOS327677:IOV327720 IYO327677:IYR327720 JIK327677:JIN327720 JSG327677:JSJ327720 KCC327677:KCF327720 KLY327677:KMB327720 KVU327677:KVX327720 LFQ327677:LFT327720 LPM327677:LPP327720 LZI327677:LZL327720 MJE327677:MJH327720 MTA327677:MTD327720 NCW327677:NCZ327720 NMS327677:NMV327720 NWO327677:NWR327720 OGK327677:OGN327720 OQG327677:OQJ327720 PAC327677:PAF327720 PJY327677:PKB327720 PTU327677:PTX327720 QDQ327677:QDT327720 QNM327677:QNP327720 QXI327677:QXL327720 RHE327677:RHH327720 RRA327677:RRD327720 SAW327677:SAZ327720 SKS327677:SKV327720 SUO327677:SUR327720 TEK327677:TEN327720 TOG327677:TOJ327720 TYC327677:TYF327720 UHY327677:UIB327720 URU327677:URX327720 VBQ327677:VBT327720 VLM327677:VLP327720 VVI327677:VVL327720 WFE327677:WFH327720 WPA327677:WPD327720 WYW327677:WYZ327720 MK393213:MN393256 WG393213:WJ393256 AGC393213:AGF393256 APY393213:AQB393256 AZU393213:AZX393256 BJQ393213:BJT393256 BTM393213:BTP393256 CDI393213:CDL393256 CNE393213:CNH393256 CXA393213:CXD393256 DGW393213:DGZ393256 DQS393213:DQV393256 EAO393213:EAR393256 EKK393213:EKN393256 EUG393213:EUJ393256 FEC393213:FEF393256 FNY393213:FOB393256 FXU393213:FXX393256 GHQ393213:GHT393256 GRM393213:GRP393256 HBI393213:HBL393256 HLE393213:HLH393256 HVA393213:HVD393256 IEW393213:IEZ393256 IOS393213:IOV393256 IYO393213:IYR393256 JIK393213:JIN393256 JSG393213:JSJ393256 KCC393213:KCF393256 KLY393213:KMB393256 KVU393213:KVX393256 LFQ393213:LFT393256 LPM393213:LPP393256 LZI393213:LZL393256 MJE393213:MJH393256 MTA393213:MTD393256 NCW393213:NCZ393256 NMS393213:NMV393256 NWO393213:NWR393256 OGK393213:OGN393256 OQG393213:OQJ393256 PAC393213:PAF393256 PJY393213:PKB393256 PTU393213:PTX393256 QDQ393213:QDT393256 QNM393213:QNP393256 QXI393213:QXL393256 RHE393213:RHH393256 RRA393213:RRD393256 SAW393213:SAZ393256 SKS393213:SKV393256 SUO393213:SUR393256 TEK393213:TEN393256 TOG393213:TOJ393256 TYC393213:TYF393256 UHY393213:UIB393256 URU393213:URX393256 VBQ393213:VBT393256 VLM393213:VLP393256 VVI393213:VVL393256 WFE393213:WFH393256 WPA393213:WPD393256 WYW393213:WYZ393256 MK458749:MN458792 WG458749:WJ458792 AGC458749:AGF458792 APY458749:AQB458792 AZU458749:AZX458792 BJQ458749:BJT458792 BTM458749:BTP458792 CDI458749:CDL458792 CNE458749:CNH458792 CXA458749:CXD458792 DGW458749:DGZ458792 DQS458749:DQV458792 EAO458749:EAR458792 EKK458749:EKN458792 EUG458749:EUJ458792 FEC458749:FEF458792 FNY458749:FOB458792 FXU458749:FXX458792 GHQ458749:GHT458792 GRM458749:GRP458792 HBI458749:HBL458792 HLE458749:HLH458792 HVA458749:HVD458792 IEW458749:IEZ458792 IOS458749:IOV458792 IYO458749:IYR458792 JIK458749:JIN458792 JSG458749:JSJ458792 KCC458749:KCF458792 KLY458749:KMB458792 KVU458749:KVX458792 LFQ458749:LFT458792 LPM458749:LPP458792 LZI458749:LZL458792 MJE458749:MJH458792 MTA458749:MTD458792 NCW458749:NCZ458792 NMS458749:NMV458792 NWO458749:NWR458792 OGK458749:OGN458792 OQG458749:OQJ458792 PAC458749:PAF458792 PJY458749:PKB458792 PTU458749:PTX458792 QDQ458749:QDT458792 QNM458749:QNP458792 QXI458749:QXL458792 RHE458749:RHH458792 RRA458749:RRD458792 SAW458749:SAZ458792 SKS458749:SKV458792 SUO458749:SUR458792 TEK458749:TEN458792 TOG458749:TOJ458792 TYC458749:TYF458792 UHY458749:UIB458792 URU458749:URX458792 VBQ458749:VBT458792 VLM458749:VLP458792 VVI458749:VVL458792 WFE458749:WFH458792 WPA458749:WPD458792 WYW458749:WYZ458792 MK524285:MN524328 WG524285:WJ524328 AGC524285:AGF524328 APY524285:AQB524328 AZU524285:AZX524328 BJQ524285:BJT524328 BTM524285:BTP524328 CDI524285:CDL524328 CNE524285:CNH524328 CXA524285:CXD524328 DGW524285:DGZ524328 DQS524285:DQV524328 EAO524285:EAR524328 EKK524285:EKN524328 EUG524285:EUJ524328 FEC524285:FEF524328 FNY524285:FOB524328 FXU524285:FXX524328 GHQ524285:GHT524328 GRM524285:GRP524328 HBI524285:HBL524328 HLE524285:HLH524328 HVA524285:HVD524328 IEW524285:IEZ524328 IOS524285:IOV524328 IYO524285:IYR524328 JIK524285:JIN524328 JSG524285:JSJ524328 KCC524285:KCF524328 KLY524285:KMB524328 KVU524285:KVX524328 LFQ524285:LFT524328 LPM524285:LPP524328 LZI524285:LZL524328 MJE524285:MJH524328 MTA524285:MTD524328 NCW524285:NCZ524328 NMS524285:NMV524328 NWO524285:NWR524328 OGK524285:OGN524328 OQG524285:OQJ524328 PAC524285:PAF524328 PJY524285:PKB524328 PTU524285:PTX524328 QDQ524285:QDT524328 QNM524285:QNP524328 QXI524285:QXL524328 RHE524285:RHH524328 RRA524285:RRD524328 SAW524285:SAZ524328 SKS524285:SKV524328 SUO524285:SUR524328 TEK524285:TEN524328 TOG524285:TOJ524328 TYC524285:TYF524328 UHY524285:UIB524328 URU524285:URX524328 VBQ524285:VBT524328 VLM524285:VLP524328 VVI524285:VVL524328 WFE524285:WFH524328 WPA524285:WPD524328 WYW524285:WYZ524328 MK589821:MN589864 WG589821:WJ589864 AGC589821:AGF589864 APY589821:AQB589864 AZU589821:AZX589864 BJQ589821:BJT589864 BTM589821:BTP589864 CDI589821:CDL589864 CNE589821:CNH589864 CXA589821:CXD589864 DGW589821:DGZ589864 DQS589821:DQV589864 EAO589821:EAR589864 EKK589821:EKN589864 EUG589821:EUJ589864 FEC589821:FEF589864 FNY589821:FOB589864 FXU589821:FXX589864 GHQ589821:GHT589864 GRM589821:GRP589864 HBI589821:HBL589864 HLE589821:HLH589864 HVA589821:HVD589864 IEW589821:IEZ589864 IOS589821:IOV589864 IYO589821:IYR589864 JIK589821:JIN589864 JSG589821:JSJ589864 KCC589821:KCF589864 KLY589821:KMB589864 KVU589821:KVX589864 LFQ589821:LFT589864 LPM589821:LPP589864 LZI589821:LZL589864 MJE589821:MJH589864 MTA589821:MTD589864 NCW589821:NCZ589864 NMS589821:NMV589864 NWO589821:NWR589864 OGK589821:OGN589864 OQG589821:OQJ589864 PAC589821:PAF589864 PJY589821:PKB589864 PTU589821:PTX589864 QDQ589821:QDT589864 QNM589821:QNP589864 QXI589821:QXL589864 RHE589821:RHH589864 RRA589821:RRD589864 SAW589821:SAZ589864 SKS589821:SKV589864 SUO589821:SUR589864 TEK589821:TEN589864 TOG589821:TOJ589864 TYC589821:TYF589864 UHY589821:UIB589864 URU589821:URX589864 VBQ589821:VBT589864 VLM589821:VLP589864 VVI589821:VVL589864 WFE589821:WFH589864 WPA589821:WPD589864 WYW589821:WYZ589864 MK655357:MN655400 WG655357:WJ655400 AGC655357:AGF655400 APY655357:AQB655400 AZU655357:AZX655400 BJQ655357:BJT655400 BTM655357:BTP655400 CDI655357:CDL655400 CNE655357:CNH655400 CXA655357:CXD655400 DGW655357:DGZ655400 DQS655357:DQV655400 EAO655357:EAR655400 EKK655357:EKN655400 EUG655357:EUJ655400 FEC655357:FEF655400 FNY655357:FOB655400 FXU655357:FXX655400 GHQ655357:GHT655400 GRM655357:GRP655400 HBI655357:HBL655400 HLE655357:HLH655400 HVA655357:HVD655400 IEW655357:IEZ655400 IOS655357:IOV655400 IYO655357:IYR655400 JIK655357:JIN655400 JSG655357:JSJ655400 KCC655357:KCF655400 KLY655357:KMB655400 KVU655357:KVX655400 LFQ655357:LFT655400 LPM655357:LPP655400 LZI655357:LZL655400 MJE655357:MJH655400 MTA655357:MTD655400 NCW655357:NCZ655400 NMS655357:NMV655400 NWO655357:NWR655400 OGK655357:OGN655400 OQG655357:OQJ655400 PAC655357:PAF655400 PJY655357:PKB655400 PTU655357:PTX655400 QDQ655357:QDT655400 QNM655357:QNP655400 QXI655357:QXL655400 RHE655357:RHH655400 RRA655357:RRD655400 SAW655357:SAZ655400 SKS655357:SKV655400 SUO655357:SUR655400 TEK655357:TEN655400 TOG655357:TOJ655400 TYC655357:TYF655400 UHY655357:UIB655400 URU655357:URX655400 VBQ655357:VBT655400 VLM655357:VLP655400 VVI655357:VVL655400 WFE655357:WFH655400 WPA655357:WPD655400 WYW655357:WYZ655400 MK720893:MN720936 WG720893:WJ720936 AGC720893:AGF720936 APY720893:AQB720936 AZU720893:AZX720936 BJQ720893:BJT720936 BTM720893:BTP720936 CDI720893:CDL720936 CNE720893:CNH720936 CXA720893:CXD720936 DGW720893:DGZ720936 DQS720893:DQV720936 EAO720893:EAR720936 EKK720893:EKN720936 EUG720893:EUJ720936 FEC720893:FEF720936 FNY720893:FOB720936 FXU720893:FXX720936 GHQ720893:GHT720936 GRM720893:GRP720936 HBI720893:HBL720936 HLE720893:HLH720936 HVA720893:HVD720936 IEW720893:IEZ720936 IOS720893:IOV720936 IYO720893:IYR720936 JIK720893:JIN720936 JSG720893:JSJ720936 KCC720893:KCF720936 KLY720893:KMB720936 KVU720893:KVX720936 LFQ720893:LFT720936 LPM720893:LPP720936 LZI720893:LZL720936 MJE720893:MJH720936 MTA720893:MTD720936 NCW720893:NCZ720936 NMS720893:NMV720936 NWO720893:NWR720936 OGK720893:OGN720936 OQG720893:OQJ720936 PAC720893:PAF720936 PJY720893:PKB720936 PTU720893:PTX720936 QDQ720893:QDT720936 QNM720893:QNP720936 QXI720893:QXL720936 RHE720893:RHH720936 RRA720893:RRD720936 SAW720893:SAZ720936 SKS720893:SKV720936 SUO720893:SUR720936 TEK720893:TEN720936 TOG720893:TOJ720936 TYC720893:TYF720936 UHY720893:UIB720936 URU720893:URX720936 VBQ720893:VBT720936 VLM720893:VLP720936 VVI720893:VVL720936 WFE720893:WFH720936 WPA720893:WPD720936 WYW720893:WYZ720936 MK786429:MN786472 WG786429:WJ786472 AGC786429:AGF786472 APY786429:AQB786472 AZU786429:AZX786472 BJQ786429:BJT786472 BTM786429:BTP786472 CDI786429:CDL786472 CNE786429:CNH786472 CXA786429:CXD786472 DGW786429:DGZ786472 DQS786429:DQV786472 EAO786429:EAR786472 EKK786429:EKN786472 EUG786429:EUJ786472 FEC786429:FEF786472 FNY786429:FOB786472 FXU786429:FXX786472 GHQ786429:GHT786472 GRM786429:GRP786472 HBI786429:HBL786472 HLE786429:HLH786472 HVA786429:HVD786472 IEW786429:IEZ786472 IOS786429:IOV786472 IYO786429:IYR786472 JIK786429:JIN786472 JSG786429:JSJ786472 KCC786429:KCF786472 KLY786429:KMB786472 KVU786429:KVX786472 LFQ786429:LFT786472 LPM786429:LPP786472 LZI786429:LZL786472 MJE786429:MJH786472 MTA786429:MTD786472 NCW786429:NCZ786472 NMS786429:NMV786472 NWO786429:NWR786472 OGK786429:OGN786472 OQG786429:OQJ786472 PAC786429:PAF786472 PJY786429:PKB786472 PTU786429:PTX786472 QDQ786429:QDT786472 QNM786429:QNP786472 QXI786429:QXL786472 RHE786429:RHH786472 RRA786429:RRD786472 SAW786429:SAZ786472 SKS786429:SKV786472 SUO786429:SUR786472 TEK786429:TEN786472 TOG786429:TOJ786472 TYC786429:TYF786472 UHY786429:UIB786472 URU786429:URX786472 VBQ786429:VBT786472 VLM786429:VLP786472 VVI786429:VVL786472 WFE786429:WFH786472 WPA786429:WPD786472 WYW786429:WYZ786472 MK851965:MN852008 WG851965:WJ852008 AGC851965:AGF852008 APY851965:AQB852008 AZU851965:AZX852008 BJQ851965:BJT852008 BTM851965:BTP852008 CDI851965:CDL852008 CNE851965:CNH852008 CXA851965:CXD852008 DGW851965:DGZ852008 DQS851965:DQV852008 EAO851965:EAR852008 EKK851965:EKN852008 EUG851965:EUJ852008 FEC851965:FEF852008 FNY851965:FOB852008 FXU851965:FXX852008 GHQ851965:GHT852008 GRM851965:GRP852008 HBI851965:HBL852008 HLE851965:HLH852008 HVA851965:HVD852008 IEW851965:IEZ852008 IOS851965:IOV852008 IYO851965:IYR852008 JIK851965:JIN852008 JSG851965:JSJ852008 KCC851965:KCF852008 KLY851965:KMB852008 KVU851965:KVX852008 LFQ851965:LFT852008 LPM851965:LPP852008 LZI851965:LZL852008 MJE851965:MJH852008 MTA851965:MTD852008 NCW851965:NCZ852008 NMS851965:NMV852008 NWO851965:NWR852008 OGK851965:OGN852008 OQG851965:OQJ852008 PAC851965:PAF852008 PJY851965:PKB852008 PTU851965:PTX852008 QDQ851965:QDT852008 QNM851965:QNP852008 QXI851965:QXL852008 RHE851965:RHH852008 RRA851965:RRD852008 SAW851965:SAZ852008 SKS851965:SKV852008 SUO851965:SUR852008 TEK851965:TEN852008 TOG851965:TOJ852008 TYC851965:TYF852008 UHY851965:UIB852008 URU851965:URX852008 VBQ851965:VBT852008 VLM851965:VLP852008 VVI851965:VVL852008 WFE851965:WFH852008 WPA851965:WPD852008 WYW851965:WYZ852008 MK917501:MN917544 WG917501:WJ917544 AGC917501:AGF917544 APY917501:AQB917544 AZU917501:AZX917544 BJQ917501:BJT917544 BTM917501:BTP917544 CDI917501:CDL917544 CNE917501:CNH917544 CXA917501:CXD917544 DGW917501:DGZ917544 DQS917501:DQV917544 EAO917501:EAR917544 EKK917501:EKN917544 EUG917501:EUJ917544 FEC917501:FEF917544 FNY917501:FOB917544 FXU917501:FXX917544 GHQ917501:GHT917544 GRM917501:GRP917544 HBI917501:HBL917544 HLE917501:HLH917544 HVA917501:HVD917544 IEW917501:IEZ917544 IOS917501:IOV917544 IYO917501:IYR917544 JIK917501:JIN917544 JSG917501:JSJ917544 KCC917501:KCF917544 KLY917501:KMB917544 KVU917501:KVX917544 LFQ917501:LFT917544 LPM917501:LPP917544 LZI917501:LZL917544 MJE917501:MJH917544 MTA917501:MTD917544 NCW917501:NCZ917544 NMS917501:NMV917544 NWO917501:NWR917544 OGK917501:OGN917544 OQG917501:OQJ917544 PAC917501:PAF917544 PJY917501:PKB917544 PTU917501:PTX917544 QDQ917501:QDT917544 QNM917501:QNP917544 QXI917501:QXL917544 RHE917501:RHH917544 RRA917501:RRD917544 SAW917501:SAZ917544 SKS917501:SKV917544 SUO917501:SUR917544 TEK917501:TEN917544 TOG917501:TOJ917544 TYC917501:TYF917544 UHY917501:UIB917544 URU917501:URX917544 VBQ917501:VBT917544 VLM917501:VLP917544 VVI917501:VVL917544 WFE917501:WFH917544 WPA917501:WPD917544 WYW917501:WYZ917544 MK983037:MN983080 WG983037:WJ983080 AGC983037:AGF983080 APY983037:AQB983080 AZU983037:AZX983080 BJQ983037:BJT983080 BTM983037:BTP983080 CDI983037:CDL983080 CNE983037:CNH983080 CXA983037:CXD983080 DGW983037:DGZ983080 DQS983037:DQV983080 EAO983037:EAR983080 EKK983037:EKN983080 EUG983037:EUJ983080 FEC983037:FEF983080 FNY983037:FOB983080 FXU983037:FXX983080 GHQ983037:GHT983080 GRM983037:GRP983080 HBI983037:HBL983080 HLE983037:HLH983080 HVA983037:HVD983080 IEW983037:IEZ983080 IOS983037:IOV983080 IYO983037:IYR983080 JIK983037:JIN983080 JSG983037:JSJ983080 KCC983037:KCF983080 KLY983037:KMB983080 KVU983037:KVX983080 LFQ983037:LFT983080 LPM983037:LPP983080 LZI983037:LZL983080 MJE983037:MJH983080 MTA983037:MTD983080 NCW983037:NCZ983080 NMS983037:NMV983080 NWO983037:NWR983080 OGK983037:OGN983080 OQG983037:OQJ983080 PAC983037:PAF983080 PJY983037:PKB983080 PTU983037:PTX983080 QDQ983037:QDT983080 QNM983037:QNP983080 QXI983037:QXL983080 RHE983037:RHH983080 RRA983037:RRD983080 SAW983037:SAZ983080 SKS983037:SKV983080 SUO983037:SUR983080 TEK983037:TEN983080 TOG983037:TOJ983080 TYC983037:TYF983080 UHY983037:UIB983080 URU983037:URX983080 VBQ983037:VBT983080 VLM983037:VLP983080 VVI983037:VVL983080 WFE983037:WFH983080 WPA983037:WPD983080 WYW983037:WYZ983080 M65533:P65576 MF65533:MI65576 WB65533:WE65576 AFX65533:AGA65576 APT65533:APW65576 AZP65533:AZS65576 BJL65533:BJO65576 BTH65533:BTK65576 CDD65533:CDG65576 CMZ65533:CNC65576 CWV65533:CWY65576 DGR65533:DGU65576 DQN65533:DQQ65576 EAJ65533:EAM65576 EKF65533:EKI65576 EUB65533:EUE65576 FDX65533:FEA65576 FNT65533:FNW65576 FXP65533:FXS65576 GHL65533:GHO65576 GRH65533:GRK65576 HBD65533:HBG65576 HKZ65533:HLC65576 HUV65533:HUY65576 IER65533:IEU65576 ION65533:IOQ65576 IYJ65533:IYM65576 JIF65533:JII65576 JSB65533:JSE65576 KBX65533:KCA65576 KLT65533:KLW65576 KVP65533:KVS65576 LFL65533:LFO65576 LPH65533:LPK65576 LZD65533:LZG65576 MIZ65533:MJC65576 MSV65533:MSY65576 NCR65533:NCU65576 NMN65533:NMQ65576 NWJ65533:NWM65576 OGF65533:OGI65576 OQB65533:OQE65576 OZX65533:PAA65576 PJT65533:PJW65576 PTP65533:PTS65576 QDL65533:QDO65576 QNH65533:QNK65576 QXD65533:QXG65576 RGZ65533:RHC65576 RQV65533:RQY65576 SAR65533:SAU65576 SKN65533:SKQ65576 SUJ65533:SUM65576 TEF65533:TEI65576 TOB65533:TOE65576 TXX65533:TYA65576 UHT65533:UHW65576 URP65533:URS65576 VBL65533:VBO65576 VLH65533:VLK65576 VVD65533:VVG65576 WEZ65533:WFC65576 WOV65533:WOY65576 WYR65533:WYU65576 M131069:P131112 MF131069:MI131112 WB131069:WE131112 AFX131069:AGA131112 APT131069:APW131112 AZP131069:AZS131112 BJL131069:BJO131112 BTH131069:BTK131112 CDD131069:CDG131112 CMZ131069:CNC131112 CWV131069:CWY131112 DGR131069:DGU131112 DQN131069:DQQ131112 EAJ131069:EAM131112 EKF131069:EKI131112 EUB131069:EUE131112 FDX131069:FEA131112 FNT131069:FNW131112 FXP131069:FXS131112 GHL131069:GHO131112 GRH131069:GRK131112 HBD131069:HBG131112 HKZ131069:HLC131112 HUV131069:HUY131112 IER131069:IEU131112 ION131069:IOQ131112 IYJ131069:IYM131112 JIF131069:JII131112 JSB131069:JSE131112 KBX131069:KCA131112 KLT131069:KLW131112 KVP131069:KVS131112 LFL131069:LFO131112 LPH131069:LPK131112 LZD131069:LZG131112 MIZ131069:MJC131112 MSV131069:MSY131112 NCR131069:NCU131112 NMN131069:NMQ131112 NWJ131069:NWM131112 OGF131069:OGI131112 OQB131069:OQE131112 OZX131069:PAA131112 PJT131069:PJW131112 PTP131069:PTS131112 QDL131069:QDO131112 QNH131069:QNK131112 QXD131069:QXG131112 RGZ131069:RHC131112 RQV131069:RQY131112 SAR131069:SAU131112 SKN131069:SKQ131112 SUJ131069:SUM131112 TEF131069:TEI131112 TOB131069:TOE131112 TXX131069:TYA131112 UHT131069:UHW131112 URP131069:URS131112 VBL131069:VBO131112 VLH131069:VLK131112 VVD131069:VVG131112 WEZ131069:WFC131112 WOV131069:WOY131112 WYR131069:WYU131112 M196605:P196648 MF196605:MI196648 WB196605:WE196648 AFX196605:AGA196648 APT196605:APW196648 AZP196605:AZS196648 BJL196605:BJO196648 BTH196605:BTK196648 CDD196605:CDG196648 CMZ196605:CNC196648 CWV196605:CWY196648 DGR196605:DGU196648 DQN196605:DQQ196648 EAJ196605:EAM196648 EKF196605:EKI196648 EUB196605:EUE196648 FDX196605:FEA196648 FNT196605:FNW196648 FXP196605:FXS196648 GHL196605:GHO196648 GRH196605:GRK196648 HBD196605:HBG196648 HKZ196605:HLC196648 HUV196605:HUY196648 IER196605:IEU196648 ION196605:IOQ196648 IYJ196605:IYM196648 JIF196605:JII196648 JSB196605:JSE196648 KBX196605:KCA196648 KLT196605:KLW196648 KVP196605:KVS196648 LFL196605:LFO196648 LPH196605:LPK196648 LZD196605:LZG196648 MIZ196605:MJC196648 MSV196605:MSY196648 NCR196605:NCU196648 NMN196605:NMQ196648 NWJ196605:NWM196648 OGF196605:OGI196648 OQB196605:OQE196648 OZX196605:PAA196648 PJT196605:PJW196648 PTP196605:PTS196648 QDL196605:QDO196648 QNH196605:QNK196648 QXD196605:QXG196648 RGZ196605:RHC196648 RQV196605:RQY196648 SAR196605:SAU196648 SKN196605:SKQ196648 SUJ196605:SUM196648 TEF196605:TEI196648 TOB196605:TOE196648 TXX196605:TYA196648 UHT196605:UHW196648 URP196605:URS196648 VBL196605:VBO196648 VLH196605:VLK196648 VVD196605:VVG196648 WEZ196605:WFC196648 WOV196605:WOY196648 WYR196605:WYU196648 M262141:P262184 MF262141:MI262184 WB262141:WE262184 AFX262141:AGA262184 APT262141:APW262184 AZP262141:AZS262184 BJL262141:BJO262184 BTH262141:BTK262184 CDD262141:CDG262184 CMZ262141:CNC262184 CWV262141:CWY262184 DGR262141:DGU262184 DQN262141:DQQ262184 EAJ262141:EAM262184 EKF262141:EKI262184 EUB262141:EUE262184 FDX262141:FEA262184 FNT262141:FNW262184 FXP262141:FXS262184 GHL262141:GHO262184 GRH262141:GRK262184 HBD262141:HBG262184 HKZ262141:HLC262184 HUV262141:HUY262184 IER262141:IEU262184 ION262141:IOQ262184 IYJ262141:IYM262184 JIF262141:JII262184 JSB262141:JSE262184 KBX262141:KCA262184 KLT262141:KLW262184 KVP262141:KVS262184 LFL262141:LFO262184 LPH262141:LPK262184 LZD262141:LZG262184 MIZ262141:MJC262184 MSV262141:MSY262184 NCR262141:NCU262184 NMN262141:NMQ262184 NWJ262141:NWM262184 OGF262141:OGI262184 OQB262141:OQE262184 OZX262141:PAA262184 PJT262141:PJW262184 PTP262141:PTS262184 QDL262141:QDO262184 QNH262141:QNK262184 QXD262141:QXG262184 RGZ262141:RHC262184 RQV262141:RQY262184 SAR262141:SAU262184 SKN262141:SKQ262184 SUJ262141:SUM262184 TEF262141:TEI262184 TOB262141:TOE262184 TXX262141:TYA262184 UHT262141:UHW262184 URP262141:URS262184 VBL262141:VBO262184 VLH262141:VLK262184 VVD262141:VVG262184 WEZ262141:WFC262184 WOV262141:WOY262184 WYR262141:WYU262184 M327677:P327720 MF327677:MI327720 WB327677:WE327720 AFX327677:AGA327720 APT327677:APW327720 AZP327677:AZS327720 BJL327677:BJO327720 BTH327677:BTK327720 CDD327677:CDG327720 CMZ327677:CNC327720 CWV327677:CWY327720 DGR327677:DGU327720 DQN327677:DQQ327720 EAJ327677:EAM327720 EKF327677:EKI327720 EUB327677:EUE327720 FDX327677:FEA327720 FNT327677:FNW327720 FXP327677:FXS327720 GHL327677:GHO327720 GRH327677:GRK327720 HBD327677:HBG327720 HKZ327677:HLC327720 HUV327677:HUY327720 IER327677:IEU327720 ION327677:IOQ327720 IYJ327677:IYM327720 JIF327677:JII327720 JSB327677:JSE327720 KBX327677:KCA327720 KLT327677:KLW327720 KVP327677:KVS327720 LFL327677:LFO327720 LPH327677:LPK327720 LZD327677:LZG327720 MIZ327677:MJC327720 MSV327677:MSY327720 NCR327677:NCU327720 NMN327677:NMQ327720 NWJ327677:NWM327720 OGF327677:OGI327720 OQB327677:OQE327720 OZX327677:PAA327720 PJT327677:PJW327720 PTP327677:PTS327720 QDL327677:QDO327720 QNH327677:QNK327720 QXD327677:QXG327720 RGZ327677:RHC327720 RQV327677:RQY327720 SAR327677:SAU327720 SKN327677:SKQ327720 SUJ327677:SUM327720 TEF327677:TEI327720 TOB327677:TOE327720 TXX327677:TYA327720 UHT327677:UHW327720 URP327677:URS327720 VBL327677:VBO327720 VLH327677:VLK327720 VVD327677:VVG327720 WEZ327677:WFC327720 WOV327677:WOY327720 WYR327677:WYU327720 M393213:P393256 MF393213:MI393256 WB393213:WE393256 AFX393213:AGA393256 APT393213:APW393256 AZP393213:AZS393256 BJL393213:BJO393256 BTH393213:BTK393256 CDD393213:CDG393256 CMZ393213:CNC393256 CWV393213:CWY393256 DGR393213:DGU393256 DQN393213:DQQ393256 EAJ393213:EAM393256 EKF393213:EKI393256 EUB393213:EUE393256 FDX393213:FEA393256 FNT393213:FNW393256 FXP393213:FXS393256 GHL393213:GHO393256 GRH393213:GRK393256 HBD393213:HBG393256 HKZ393213:HLC393256 HUV393213:HUY393256 IER393213:IEU393256 ION393213:IOQ393256 IYJ393213:IYM393256 JIF393213:JII393256 JSB393213:JSE393256 KBX393213:KCA393256 KLT393213:KLW393256 KVP393213:KVS393256 LFL393213:LFO393256 LPH393213:LPK393256 LZD393213:LZG393256 MIZ393213:MJC393256 MSV393213:MSY393256 NCR393213:NCU393256 NMN393213:NMQ393256 NWJ393213:NWM393256 OGF393213:OGI393256 OQB393213:OQE393256 OZX393213:PAA393256 PJT393213:PJW393256 PTP393213:PTS393256 QDL393213:QDO393256 QNH393213:QNK393256 QXD393213:QXG393256 RGZ393213:RHC393256 RQV393213:RQY393256 SAR393213:SAU393256 SKN393213:SKQ393256 SUJ393213:SUM393256 TEF393213:TEI393256 TOB393213:TOE393256 TXX393213:TYA393256 UHT393213:UHW393256 URP393213:URS393256 VBL393213:VBO393256 VLH393213:VLK393256 VVD393213:VVG393256 WEZ393213:WFC393256 WOV393213:WOY393256 WYR393213:WYU393256 M458749:P458792 MF458749:MI458792 WB458749:WE458792 AFX458749:AGA458792 APT458749:APW458792 AZP458749:AZS458792 BJL458749:BJO458792 BTH458749:BTK458792 CDD458749:CDG458792 CMZ458749:CNC458792 CWV458749:CWY458792 DGR458749:DGU458792 DQN458749:DQQ458792 EAJ458749:EAM458792 EKF458749:EKI458792 EUB458749:EUE458792 FDX458749:FEA458792 FNT458749:FNW458792 FXP458749:FXS458792 GHL458749:GHO458792 GRH458749:GRK458792 HBD458749:HBG458792 HKZ458749:HLC458792 HUV458749:HUY458792 IER458749:IEU458792 ION458749:IOQ458792 IYJ458749:IYM458792 JIF458749:JII458792 JSB458749:JSE458792 KBX458749:KCA458792 KLT458749:KLW458792 KVP458749:KVS458792 LFL458749:LFO458792 LPH458749:LPK458792 LZD458749:LZG458792 MIZ458749:MJC458792 MSV458749:MSY458792 NCR458749:NCU458792 NMN458749:NMQ458792 NWJ458749:NWM458792 OGF458749:OGI458792 OQB458749:OQE458792 OZX458749:PAA458792 PJT458749:PJW458792 PTP458749:PTS458792 QDL458749:QDO458792 QNH458749:QNK458792 QXD458749:QXG458792 RGZ458749:RHC458792 RQV458749:RQY458792 SAR458749:SAU458792 SKN458749:SKQ458792 SUJ458749:SUM458792 TEF458749:TEI458792 TOB458749:TOE458792 TXX458749:TYA458792 UHT458749:UHW458792 URP458749:URS458792 VBL458749:VBO458792 VLH458749:VLK458792 VVD458749:VVG458792 WEZ458749:WFC458792 WOV458749:WOY458792 WYR458749:WYU458792 M524285:P524328 MF524285:MI524328 WB524285:WE524328 AFX524285:AGA524328 APT524285:APW524328 AZP524285:AZS524328 BJL524285:BJO524328 BTH524285:BTK524328 CDD524285:CDG524328 CMZ524285:CNC524328 CWV524285:CWY524328 DGR524285:DGU524328 DQN524285:DQQ524328 EAJ524285:EAM524328 EKF524285:EKI524328 EUB524285:EUE524328 FDX524285:FEA524328 FNT524285:FNW524328 FXP524285:FXS524328 GHL524285:GHO524328 GRH524285:GRK524328 HBD524285:HBG524328 HKZ524285:HLC524328 HUV524285:HUY524328 IER524285:IEU524328 ION524285:IOQ524328 IYJ524285:IYM524328 JIF524285:JII524328 JSB524285:JSE524328 KBX524285:KCA524328 KLT524285:KLW524328 KVP524285:KVS524328 LFL524285:LFO524328 LPH524285:LPK524328 LZD524285:LZG524328 MIZ524285:MJC524328 MSV524285:MSY524328 NCR524285:NCU524328 NMN524285:NMQ524328 NWJ524285:NWM524328 OGF524285:OGI524328 OQB524285:OQE524328 OZX524285:PAA524328 PJT524285:PJW524328 PTP524285:PTS524328 QDL524285:QDO524328 QNH524285:QNK524328 QXD524285:QXG524328 RGZ524285:RHC524328 RQV524285:RQY524328 SAR524285:SAU524328 SKN524285:SKQ524328 SUJ524285:SUM524328 TEF524285:TEI524328 TOB524285:TOE524328 TXX524285:TYA524328 UHT524285:UHW524328 URP524285:URS524328 VBL524285:VBO524328 VLH524285:VLK524328 VVD524285:VVG524328 WEZ524285:WFC524328 WOV524285:WOY524328 WYR524285:WYU524328 M589821:P589864 MF589821:MI589864 WB589821:WE589864 AFX589821:AGA589864 APT589821:APW589864 AZP589821:AZS589864 BJL589821:BJO589864 BTH589821:BTK589864 CDD589821:CDG589864 CMZ589821:CNC589864 CWV589821:CWY589864 DGR589821:DGU589864 DQN589821:DQQ589864 EAJ589821:EAM589864 EKF589821:EKI589864 EUB589821:EUE589864 FDX589821:FEA589864 FNT589821:FNW589864 FXP589821:FXS589864 GHL589821:GHO589864 GRH589821:GRK589864 HBD589821:HBG589864 HKZ589821:HLC589864 HUV589821:HUY589864 IER589821:IEU589864 ION589821:IOQ589864 IYJ589821:IYM589864 JIF589821:JII589864 JSB589821:JSE589864 KBX589821:KCA589864 KLT589821:KLW589864 KVP589821:KVS589864 LFL589821:LFO589864 LPH589821:LPK589864 LZD589821:LZG589864 MIZ589821:MJC589864 MSV589821:MSY589864 NCR589821:NCU589864 NMN589821:NMQ589864 NWJ589821:NWM589864 OGF589821:OGI589864 OQB589821:OQE589864 OZX589821:PAA589864 PJT589821:PJW589864 PTP589821:PTS589864 QDL589821:QDO589864 QNH589821:QNK589864 QXD589821:QXG589864 RGZ589821:RHC589864 RQV589821:RQY589864 SAR589821:SAU589864 SKN589821:SKQ589864 SUJ589821:SUM589864 TEF589821:TEI589864 TOB589821:TOE589864 TXX589821:TYA589864 UHT589821:UHW589864 URP589821:URS589864 VBL589821:VBO589864 VLH589821:VLK589864 VVD589821:VVG589864 WEZ589821:WFC589864 WOV589821:WOY589864 WYR589821:WYU589864 M655357:P655400 MF655357:MI655400 WB655357:WE655400 AFX655357:AGA655400 APT655357:APW655400 AZP655357:AZS655400 BJL655357:BJO655400 BTH655357:BTK655400 CDD655357:CDG655400 CMZ655357:CNC655400 CWV655357:CWY655400 DGR655357:DGU655400 DQN655357:DQQ655400 EAJ655357:EAM655400 EKF655357:EKI655400 EUB655357:EUE655400 FDX655357:FEA655400 FNT655357:FNW655400 FXP655357:FXS655400 GHL655357:GHO655400 GRH655357:GRK655400 HBD655357:HBG655400 HKZ655357:HLC655400 HUV655357:HUY655400 IER655357:IEU655400 ION655357:IOQ655400 IYJ655357:IYM655400 JIF655357:JII655400 JSB655357:JSE655400 KBX655357:KCA655400 KLT655357:KLW655400 KVP655357:KVS655400 LFL655357:LFO655400 LPH655357:LPK655400 LZD655357:LZG655400 MIZ655357:MJC655400 MSV655357:MSY655400 NCR655357:NCU655400 NMN655357:NMQ655400 NWJ655357:NWM655400 OGF655357:OGI655400 OQB655357:OQE655400 OZX655357:PAA655400 PJT655357:PJW655400 PTP655357:PTS655400 QDL655357:QDO655400 QNH655357:QNK655400 QXD655357:QXG655400 RGZ655357:RHC655400 RQV655357:RQY655400 SAR655357:SAU655400 SKN655357:SKQ655400 SUJ655357:SUM655400 TEF655357:TEI655400 TOB655357:TOE655400 TXX655357:TYA655400 UHT655357:UHW655400 URP655357:URS655400 VBL655357:VBO655400 VLH655357:VLK655400 VVD655357:VVG655400 WEZ655357:WFC655400 WOV655357:WOY655400 WYR655357:WYU655400 M720893:P720936 MF720893:MI720936 WB720893:WE720936 AFX720893:AGA720936 APT720893:APW720936 AZP720893:AZS720936 BJL720893:BJO720936 BTH720893:BTK720936 CDD720893:CDG720936 CMZ720893:CNC720936 CWV720893:CWY720936 DGR720893:DGU720936 DQN720893:DQQ720936 EAJ720893:EAM720936 EKF720893:EKI720936 EUB720893:EUE720936 FDX720893:FEA720936 FNT720893:FNW720936 FXP720893:FXS720936 GHL720893:GHO720936 GRH720893:GRK720936 HBD720893:HBG720936 HKZ720893:HLC720936 HUV720893:HUY720936 IER720893:IEU720936 ION720893:IOQ720936 IYJ720893:IYM720936 JIF720893:JII720936 JSB720893:JSE720936 KBX720893:KCA720936 KLT720893:KLW720936 KVP720893:KVS720936 LFL720893:LFO720936 LPH720893:LPK720936 LZD720893:LZG720936 MIZ720893:MJC720936 MSV720893:MSY720936 NCR720893:NCU720936 NMN720893:NMQ720936 NWJ720893:NWM720936 OGF720893:OGI720936 OQB720893:OQE720936 OZX720893:PAA720936 PJT720893:PJW720936 PTP720893:PTS720936 QDL720893:QDO720936 QNH720893:QNK720936 QXD720893:QXG720936 RGZ720893:RHC720936 RQV720893:RQY720936 SAR720893:SAU720936 SKN720893:SKQ720936 SUJ720893:SUM720936 TEF720893:TEI720936 TOB720893:TOE720936 TXX720893:TYA720936 UHT720893:UHW720936 URP720893:URS720936 VBL720893:VBO720936 VLH720893:VLK720936 VVD720893:VVG720936 WEZ720893:WFC720936 WOV720893:WOY720936 WYR720893:WYU720936 M786429:P786472 MF786429:MI786472 WB786429:WE786472 AFX786429:AGA786472 APT786429:APW786472 AZP786429:AZS786472 BJL786429:BJO786472 BTH786429:BTK786472 CDD786429:CDG786472 CMZ786429:CNC786472 CWV786429:CWY786472 DGR786429:DGU786472 DQN786429:DQQ786472 EAJ786429:EAM786472 EKF786429:EKI786472 EUB786429:EUE786472 FDX786429:FEA786472 FNT786429:FNW786472 FXP786429:FXS786472 GHL786429:GHO786472 GRH786429:GRK786472 HBD786429:HBG786472 HKZ786429:HLC786472 HUV786429:HUY786472 IER786429:IEU786472 ION786429:IOQ786472 IYJ786429:IYM786472 JIF786429:JII786472 JSB786429:JSE786472 KBX786429:KCA786472 KLT786429:KLW786472 KVP786429:KVS786472 LFL786429:LFO786472 LPH786429:LPK786472 LZD786429:LZG786472 MIZ786429:MJC786472 MSV786429:MSY786472 NCR786429:NCU786472 NMN786429:NMQ786472 NWJ786429:NWM786472 OGF786429:OGI786472 OQB786429:OQE786472 OZX786429:PAA786472 PJT786429:PJW786472 PTP786429:PTS786472 QDL786429:QDO786472 QNH786429:QNK786472 QXD786429:QXG786472 RGZ786429:RHC786472 RQV786429:RQY786472 SAR786429:SAU786472 SKN786429:SKQ786472 SUJ786429:SUM786472 TEF786429:TEI786472 TOB786429:TOE786472 TXX786429:TYA786472 UHT786429:UHW786472 URP786429:URS786472 VBL786429:VBO786472 VLH786429:VLK786472 VVD786429:VVG786472 WEZ786429:WFC786472 WOV786429:WOY786472 WYR786429:WYU786472 M851965:P852008 MF851965:MI852008 WB851965:WE852008 AFX851965:AGA852008 APT851965:APW852008 AZP851965:AZS852008 BJL851965:BJO852008 BTH851965:BTK852008 CDD851965:CDG852008 CMZ851965:CNC852008 CWV851965:CWY852008 DGR851965:DGU852008 DQN851965:DQQ852008 EAJ851965:EAM852008 EKF851965:EKI852008 EUB851965:EUE852008 FDX851965:FEA852008 FNT851965:FNW852008 FXP851965:FXS852008 GHL851965:GHO852008 GRH851965:GRK852008 HBD851965:HBG852008 HKZ851965:HLC852008 HUV851965:HUY852008 IER851965:IEU852008 ION851965:IOQ852008 IYJ851965:IYM852008 JIF851965:JII852008 JSB851965:JSE852008 KBX851965:KCA852008 KLT851965:KLW852008 KVP851965:KVS852008 LFL851965:LFO852008 LPH851965:LPK852008 LZD851965:LZG852008 MIZ851965:MJC852008 MSV851965:MSY852008 NCR851965:NCU852008 NMN851965:NMQ852008 NWJ851965:NWM852008 OGF851965:OGI852008 OQB851965:OQE852008 OZX851965:PAA852008 PJT851965:PJW852008 PTP851965:PTS852008 QDL851965:QDO852008 QNH851965:QNK852008 QXD851965:QXG852008 RGZ851965:RHC852008 RQV851965:RQY852008 SAR851965:SAU852008 SKN851965:SKQ852008 SUJ851965:SUM852008 TEF851965:TEI852008 TOB851965:TOE852008 TXX851965:TYA852008 UHT851965:UHW852008 URP851965:URS852008 VBL851965:VBO852008 VLH851965:VLK852008 VVD851965:VVG852008 WEZ851965:WFC852008 WOV851965:WOY852008 WYR851965:WYU852008 M917501:P917544 MF917501:MI917544 WB917501:WE917544 AFX917501:AGA917544 APT917501:APW917544 AZP917501:AZS917544 BJL917501:BJO917544 BTH917501:BTK917544 CDD917501:CDG917544 CMZ917501:CNC917544 CWV917501:CWY917544 DGR917501:DGU917544 DQN917501:DQQ917544 EAJ917501:EAM917544 EKF917501:EKI917544 EUB917501:EUE917544 FDX917501:FEA917544 FNT917501:FNW917544 FXP917501:FXS917544 GHL917501:GHO917544 GRH917501:GRK917544 HBD917501:HBG917544 HKZ917501:HLC917544 HUV917501:HUY917544 IER917501:IEU917544 ION917501:IOQ917544 IYJ917501:IYM917544 JIF917501:JII917544 JSB917501:JSE917544 KBX917501:KCA917544 KLT917501:KLW917544 KVP917501:KVS917544 LFL917501:LFO917544 LPH917501:LPK917544 LZD917501:LZG917544 MIZ917501:MJC917544 MSV917501:MSY917544 NCR917501:NCU917544 NMN917501:NMQ917544 NWJ917501:NWM917544 OGF917501:OGI917544 OQB917501:OQE917544 OZX917501:PAA917544 PJT917501:PJW917544 PTP917501:PTS917544 QDL917501:QDO917544 QNH917501:QNK917544 QXD917501:QXG917544 RGZ917501:RHC917544 RQV917501:RQY917544 SAR917501:SAU917544 SKN917501:SKQ917544 SUJ917501:SUM917544 TEF917501:TEI917544 TOB917501:TOE917544 TXX917501:TYA917544 UHT917501:UHW917544 URP917501:URS917544 VBL917501:VBO917544 VLH917501:VLK917544 VVD917501:VVG917544 WEZ917501:WFC917544 WOV917501:WOY917544 WYR917501:WYU917544 M983037:P983080 MF983037:MI983080 WB983037:WE983080 AFX983037:AGA983080 APT983037:APW983080 AZP983037:AZS983080 BJL983037:BJO983080 BTH983037:BTK983080 CDD983037:CDG983080 CMZ983037:CNC983080 CWV983037:CWY983080 DGR983037:DGU983080 DQN983037:DQQ983080 EAJ983037:EAM983080 EKF983037:EKI983080 EUB983037:EUE983080 FDX983037:FEA983080 FNT983037:FNW983080 FXP983037:FXS983080 GHL983037:GHO983080 GRH983037:GRK983080 HBD983037:HBG983080 HKZ983037:HLC983080 HUV983037:HUY983080 IER983037:IEU983080 ION983037:IOQ983080 IYJ983037:IYM983080 JIF983037:JII983080 JSB983037:JSE983080 KBX983037:KCA983080 KLT983037:KLW983080 KVP983037:KVS983080 LFL983037:LFO983080 LPH983037:LPK983080 LZD983037:LZG983080 MIZ983037:MJC983080 MSV983037:MSY983080 NCR983037:NCU983080 NMN983037:NMQ983080 NWJ983037:NWM983080 OGF983037:OGI983080 OQB983037:OQE983080 OZX983037:PAA983080 PJT983037:PJW983080 PTP983037:PTS983080 QDL983037:QDO983080 QNH983037:QNK983080 QXD983037:QXG983080 RGZ983037:RHC983080 RQV983037:RQY983080 SAR983037:SAU983080 SKN983037:SKQ983080 SUJ983037:SUM983080 TEF983037:TEI983080 TOB983037:TOE983080 TXX983037:TYA983080 UHT983037:UHW983080 URP983037:URS983080 VBL983037:VBO983080 VLH983037:VLK983080 VVD983037:VVG983080 WEZ983037:WFC983080 WOV983037:WOY983080 WYR983037:WYU983080 MU20:MX40 WQ20:WT40 AGM20:AGP40 AQI20:AQL40 BAE20:BAH40 BKA20:BKD40 BTW20:BTZ40 CDS20:CDV40 CNO20:CNR40 CXK20:CXN40 DHG20:DHJ40 DRC20:DRF40 EAY20:EBB40 EKU20:EKX40 EUQ20:EUT40 FEM20:FEP40 FOI20:FOL40 FYE20:FYH40 GIA20:GID40 GRW20:GRZ40 HBS20:HBV40 HLO20:HLR40 HVK20:HVN40 IFG20:IFJ40 IPC20:IPF40 IYY20:IZB40 JIU20:JIX40 JSQ20:JST40 KCM20:KCP40 KMI20:KML40 KWE20:KWH40 LGA20:LGD40 LPW20:LPZ40 LZS20:LZV40 MJO20:MJR40 MTK20:MTN40 NDG20:NDJ40 NNC20:NNF40 NWY20:NXB40 OGU20:OGX40 OQQ20:OQT40 PAM20:PAP40 PKI20:PKL40 PUE20:PUH40 QEA20:QED40 QNW20:QNZ40 QXS20:QXV40 RHO20:RHR40 RRK20:RRN40 SBG20:SBJ40 SLC20:SLF40 SUY20:SVB40 TEU20:TEX40 TOQ20:TOT40 TYM20:TYP40 UII20:UIL40 USE20:USH40 VCA20:VCD40 VLW20:VLZ40 VVS20:VVV40 WFO20:WFR40 WPK20:WPN40 WZG20:WZJ40 MP20:MS40 WL20:WO40 AGH20:AGK40 AQD20:AQG40 AZZ20:BAC40 BJV20:BJY40 BTR20:BTU40 CDN20:CDQ40 CNJ20:CNM40 CXF20:CXI40 DHB20:DHE40 DQX20:DRA40 EAT20:EAW40 EKP20:EKS40 EUL20:EUO40 FEH20:FEK40 FOD20:FOG40 FXZ20:FYC40 GHV20:GHY40 GRR20:GRU40 HBN20:HBQ40 HLJ20:HLM40 HVF20:HVI40 IFB20:IFE40 IOX20:IPA40 IYT20:IYW40 JIP20:JIS40 JSL20:JSO40 KCH20:KCK40 KMD20:KMG40 KVZ20:KWC40 LFV20:LFY40 LPR20:LPU40 LZN20:LZQ40 MJJ20:MJM40 MTF20:MTI40 NDB20:NDE40 NMX20:NNA40 NWT20:NWW40 OGP20:OGS40 OQL20:OQO40 PAH20:PAK40 PKD20:PKG40 PTZ20:PUC40 QDV20:QDY40 QNR20:QNU40 QXN20:QXQ40 RHJ20:RHM40 RRF20:RRI40 SBB20:SBE40 SKX20:SLA40 SUT20:SUW40 TEP20:TES40 TOL20:TOO40 TYH20:TYK40 UID20:UIG40 URZ20:USC40 VBV20:VBY40 VLR20:VLU40 VVN20:VVQ40 WFJ20:WFM40 WPF20:WPI40 WZB20:WZE40 WYR20:WYU40 MK20:MN40 WG20:WJ40 AGC20:AGF40 APY20:AQB40 AZU20:AZX40 BJQ20:BJT40 BTM20:BTP40 CDI20:CDL40 CNE20:CNH40 CXA20:CXD40 DGW20:DGZ40 DQS20:DQV40 EAO20:EAR40 EKK20:EKN40 EUG20:EUJ40 FEC20:FEF40 FNY20:FOB40 FXU20:FXX40 GHQ20:GHT40 GRM20:GRP40 HBI20:HBL40 HLE20:HLH40 HVA20:HVD40 IEW20:IEZ40 IOS20:IOV40 IYO20:IYR40 JIK20:JIN40 JSG20:JSJ40 KCC20:KCF40 KLY20:KMB40 KVU20:KVX40 LFQ20:LFT40 LPM20:LPP40 LZI20:LZL40 MJE20:MJH40 MTA20:MTD40 NCW20:NCZ40 NMS20:NMV40 NWO20:NWR40 OGK20:OGN40 OQG20:OQJ40 PAC20:PAF40 PJY20:PKB40 PTU20:PTX40 QDQ20:QDT40 QNM20:QNP40 QXI20:QXL40 RHE20:RHH40 RRA20:RRD40 SAW20:SAZ40 SKS20:SKV40 SUO20:SUR40 TEK20:TEN40 TOG20:TOJ40 TYC20:TYF40 UHY20:UIB40 URU20:URX40 VBQ20:VBT40 VLM20:VLP40 VVI20:VVL40 WFE20:WFH40 WPA20:WPD40 WYW20:WYZ40 M20:P40 MF20:MI40 WB20:WE40 AFX20:AGA40 APT20:APW40 AZP20:AZS40 BJL20:BJO40 BTH20:BTK40 CDD20:CDG40 CMZ20:CNC40 CWV20:CWY40 DGR20:DGU40 DQN20:DQQ40 EAJ20:EAM40 EKF20:EKI40 EUB20:EUE40 FDX20:FEA40 FNT20:FNW40 FXP20:FXS40 GHL20:GHO40 GRH20:GRK40 HBD20:HBG40 HKZ20:HLC40 HUV20:HUY40 IER20:IEU40 ION20:IOQ40 IYJ20:IYM40 JIF20:JII40 JSB20:JSE40 KBX20:KCA40 KLT20:KLW40 KVP20:KVS40 LFL20:LFO40 LPH20:LPK40 LZD20:LZG40 MIZ20:MJC40 MSV20:MSY40 NCR20:NCU40 NMN20:NMQ40 NWJ20:NWM40 OGF20:OGI40 OQB20:OQE40 OZX20:PAA40 PJT20:PJW40 PTP20:PTS40 QDL20:QDO40 QNH20:QNK40 QXD20:QXG40 RGZ20:RHC40 RQV20:RQY40 SAR20:SAU40 SKN20:SKQ40 SUJ20:SUM40 TEF20:TEI40 TOB20:TOE40 TXX20:TYA40 UHT20:UHW40 URP20:URS40 VBL20:VBO40 VLH20:VLK40 VVD20:VVG40 WEZ20:WFC40 WOV20:WOY40 DD41 S20:AG40 AM20:AM41 AI20:AL40 BD20:BG40 BH20:BH41 CC20:CC41 BI20:BW40 BY20:CB40 CD20:CR40 CX20:CX41 CT20:CW40 DA41 AN20:BB40 S196605:DD196648 S262141:DD262184 S327677:DD327720 S393213:DD393256 S458749:DD458792 S524285:DD524328 S589821:DD589864 S655357:DD655400 S720893:DD720936 S786429:DD786472 S851965:DD852008 S917501:DD917544 S983037:DD983080 S65533:DD65576 S131069:DD131112">
      <formula1>0</formula1>
      <formula2>99999999</formula2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32" fitToHeight="0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DJ44"/>
  <sheetViews>
    <sheetView showGridLines="0" showZeros="0" topLeftCell="C18" zoomScale="55" zoomScaleNormal="55" zoomScaleSheetLayoutView="55" workbookViewId="0">
      <pane xSplit="58" ySplit="2" topLeftCell="CB20" activePane="bottomRight" state="frozen"/>
      <selection activeCell="C18" sqref="C18"/>
      <selection pane="topRight" activeCell="BI18" sqref="BI18"/>
      <selection pane="bottomLeft" activeCell="C20" sqref="C20"/>
      <selection pane="bottomRight" activeCell="CI24" sqref="CI24"/>
    </sheetView>
  </sheetViews>
  <sheetFormatPr baseColWidth="10" defaultRowHeight="15"/>
  <cols>
    <col min="1" max="1" width="9.140625" style="277" hidden="1" customWidth="1"/>
    <col min="2" max="2" width="10" style="277" hidden="1" customWidth="1"/>
    <col min="3" max="3" width="34.7109375" style="277" customWidth="1"/>
    <col min="4" max="4" width="24.5703125" style="277" customWidth="1"/>
    <col min="5" max="5" width="27.28515625" style="277" customWidth="1"/>
    <col min="6" max="6" width="16.7109375" style="277" hidden="1" customWidth="1"/>
    <col min="7" max="7" width="14.7109375" style="277" hidden="1" customWidth="1"/>
    <col min="8" max="9" width="11.42578125" style="277" hidden="1" customWidth="1"/>
    <col min="10" max="10" width="7.42578125" style="277" hidden="1" customWidth="1"/>
    <col min="11" max="11" width="7.28515625" style="277" hidden="1" customWidth="1"/>
    <col min="12" max="12" width="12.7109375" style="277" hidden="1" customWidth="1"/>
    <col min="13" max="13" width="16.85546875" style="277" hidden="1" customWidth="1"/>
    <col min="14" max="14" width="10.7109375" style="277" hidden="1" customWidth="1"/>
    <col min="15" max="15" width="21.42578125" style="277" hidden="1" customWidth="1"/>
    <col min="16" max="16" width="13.7109375" style="277" hidden="1" customWidth="1"/>
    <col min="17" max="17" width="14.5703125" style="277" hidden="1" customWidth="1"/>
    <col min="18" max="19" width="13.5703125" style="277" hidden="1" customWidth="1"/>
    <col min="20" max="20" width="16" style="277" hidden="1" customWidth="1"/>
    <col min="21" max="21" width="16.5703125" style="279" hidden="1" customWidth="1"/>
    <col min="22" max="22" width="12.42578125" style="277" hidden="1" customWidth="1"/>
    <col min="23" max="23" width="15.28515625" style="277" hidden="1" customWidth="1"/>
    <col min="24" max="24" width="13.5703125" style="277" hidden="1" customWidth="1"/>
    <col min="25" max="25" width="16" style="277" hidden="1" customWidth="1"/>
    <col min="26" max="26" width="16.5703125" style="279" hidden="1" customWidth="1"/>
    <col min="27" max="27" width="12.42578125" style="277" hidden="1" customWidth="1"/>
    <col min="28" max="28" width="15.28515625" style="277" hidden="1" customWidth="1"/>
    <col min="29" max="29" width="13.5703125" style="277" hidden="1" customWidth="1"/>
    <col min="30" max="30" width="16" style="277" hidden="1" customWidth="1"/>
    <col min="31" max="31" width="16.5703125" style="279" hidden="1" customWidth="1"/>
    <col min="32" max="32" width="12.42578125" style="277" hidden="1" customWidth="1"/>
    <col min="33" max="33" width="10.7109375" style="277" hidden="1" customWidth="1"/>
    <col min="34" max="34" width="14.5703125" style="277" hidden="1" customWidth="1"/>
    <col min="35" max="35" width="16.7109375" style="277" hidden="1" customWidth="1"/>
    <col min="36" max="36" width="17.5703125" style="279" hidden="1" customWidth="1"/>
    <col min="37" max="37" width="12.7109375" style="277" hidden="1" customWidth="1"/>
    <col min="38" max="38" width="15.85546875" style="277" hidden="1" customWidth="1"/>
    <col min="39" max="39" width="10.7109375" style="277" hidden="1" customWidth="1"/>
    <col min="40" max="40" width="13.5703125" style="277" hidden="1" customWidth="1"/>
    <col min="41" max="41" width="16" style="277" hidden="1" customWidth="1"/>
    <col min="42" max="42" width="16.5703125" style="279" hidden="1" customWidth="1"/>
    <col min="43" max="43" width="14.42578125" style="277" hidden="1" customWidth="1"/>
    <col min="44" max="44" width="15.28515625" style="277" hidden="1" customWidth="1"/>
    <col min="45" max="45" width="20.140625" style="277" hidden="1" customWidth="1"/>
    <col min="46" max="46" width="16" style="277" hidden="1" customWidth="1"/>
    <col min="47" max="47" width="16.5703125" style="279" hidden="1" customWidth="1"/>
    <col min="48" max="48" width="10.7109375" style="277" hidden="1" customWidth="1"/>
    <col min="49" max="49" width="15.28515625" style="277" hidden="1" customWidth="1"/>
    <col min="50" max="50" width="13.5703125" style="277" hidden="1" customWidth="1"/>
    <col min="51" max="51" width="14.85546875" style="277" hidden="1" customWidth="1"/>
    <col min="52" max="52" width="17.140625" style="279" hidden="1" customWidth="1"/>
    <col min="53" max="53" width="10.7109375" style="277" hidden="1" customWidth="1"/>
    <col min="54" max="54" width="15.28515625" style="277" hidden="1" customWidth="1"/>
    <col min="55" max="55" width="13.5703125" style="277" hidden="1" customWidth="1"/>
    <col min="56" max="56" width="16" style="277" hidden="1" customWidth="1"/>
    <col min="57" max="57" width="17.5703125" style="279" hidden="1" customWidth="1"/>
    <col min="58" max="58" width="12.42578125" style="277" hidden="1" customWidth="1"/>
    <col min="59" max="59" width="15.28515625" style="277" hidden="1" customWidth="1"/>
    <col min="60" max="60" width="10.7109375" style="277" hidden="1" customWidth="1"/>
    <col min="61" max="62" width="17" style="277" bestFit="1" customWidth="1"/>
    <col min="63" max="63" width="13.42578125" style="279" customWidth="1"/>
    <col min="64" max="64" width="20.85546875" style="277" bestFit="1" customWidth="1"/>
    <col min="65" max="65" width="17" style="277" bestFit="1" customWidth="1"/>
    <col min="66" max="66" width="18.7109375" style="277" customWidth="1"/>
    <col min="67" max="67" width="18.42578125" style="277" bestFit="1" customWidth="1"/>
    <col min="68" max="68" width="14" style="318" customWidth="1"/>
    <col min="69" max="69" width="17.5703125" style="277" bestFit="1" customWidth="1"/>
    <col min="70" max="70" width="17.42578125" style="277" customWidth="1"/>
    <col min="71" max="71" width="20.42578125" style="277" bestFit="1" customWidth="1"/>
    <col min="72" max="72" width="19" style="277" bestFit="1" customWidth="1"/>
    <col min="73" max="73" width="14" style="279" customWidth="1"/>
    <col min="74" max="74" width="20.5703125" style="277" bestFit="1" customWidth="1"/>
    <col min="75" max="75" width="19.28515625" style="277" customWidth="1"/>
    <col min="76" max="76" width="19.42578125" style="277" bestFit="1" customWidth="1"/>
    <col min="77" max="77" width="22" style="277" bestFit="1" customWidth="1"/>
    <col min="78" max="78" width="14.28515625" style="279" customWidth="1"/>
    <col min="79" max="79" width="20.140625" style="277" bestFit="1" customWidth="1"/>
    <col min="80" max="80" width="20.5703125" style="277" bestFit="1" customWidth="1"/>
    <col min="81" max="81" width="10.7109375" style="277" customWidth="1"/>
    <col min="82" max="82" width="19" style="277" bestFit="1" customWidth="1"/>
    <col min="83" max="83" width="18.42578125" style="277" bestFit="1" customWidth="1"/>
    <col min="84" max="84" width="12.85546875" style="279" customWidth="1"/>
    <col min="85" max="85" width="20.28515625" style="277" bestFit="1" customWidth="1"/>
    <col min="86" max="86" width="19.42578125" style="277" bestFit="1" customWidth="1"/>
    <col min="87" max="87" width="10.7109375" style="277" customWidth="1"/>
    <col min="88" max="89" width="17" style="277" bestFit="1" customWidth="1"/>
    <col min="90" max="90" width="15.42578125" style="277" bestFit="1" customWidth="1"/>
    <col min="91" max="91" width="19" style="277" bestFit="1" customWidth="1"/>
    <col min="92" max="92" width="19.42578125" style="277" bestFit="1" customWidth="1"/>
    <col min="93" max="93" width="12.5703125" style="277" customWidth="1"/>
    <col min="94" max="97" width="5.5703125" style="277" bestFit="1" customWidth="1"/>
    <col min="98" max="101" width="7.85546875" style="277" bestFit="1" customWidth="1"/>
    <col min="102" max="102" width="7.85546875" style="277" customWidth="1"/>
    <col min="103" max="103" width="11" style="277" customWidth="1"/>
    <col min="104" max="104" width="10.85546875" style="277" customWidth="1"/>
    <col min="105" max="106" width="2" style="277" bestFit="1" customWidth="1"/>
    <col min="107" max="108" width="7.5703125" style="277" customWidth="1"/>
    <col min="109" max="109" width="6.85546875" style="277" customWidth="1"/>
    <col min="110" max="110" width="15.42578125" style="277" customWidth="1"/>
    <col min="111" max="111" width="18.7109375" style="277" customWidth="1"/>
    <col min="112" max="112" width="16.5703125" style="277" customWidth="1"/>
    <col min="113" max="113" width="15.42578125" style="277" customWidth="1"/>
    <col min="114" max="114" width="14.85546875" style="277" customWidth="1"/>
    <col min="115" max="115" width="2.140625" style="277" customWidth="1"/>
    <col min="116" max="316" width="11.42578125" style="277"/>
    <col min="317" max="317" width="8.140625" style="277" customWidth="1"/>
    <col min="318" max="318" width="15.7109375" style="277" customWidth="1"/>
    <col min="319" max="319" width="18.85546875" style="277" customWidth="1"/>
    <col min="320" max="320" width="16" style="277" customWidth="1"/>
    <col min="321" max="321" width="14.7109375" style="277" customWidth="1"/>
    <col min="322" max="322" width="16.7109375" style="277" customWidth="1"/>
    <col min="323" max="323" width="14.7109375" style="277" customWidth="1"/>
    <col min="324" max="324" width="11.42578125" style="277"/>
    <col min="325" max="325" width="11.42578125" style="277" customWidth="1"/>
    <col min="326" max="326" width="7.42578125" style="277" customWidth="1"/>
    <col min="327" max="327" width="7.28515625" style="277" customWidth="1"/>
    <col min="328" max="328" width="12.7109375" style="277" customWidth="1"/>
    <col min="329" max="330" width="10.7109375" style="277" customWidth="1"/>
    <col min="331" max="331" width="13.7109375" style="277" customWidth="1"/>
    <col min="332" max="332" width="12.28515625" style="277" customWidth="1"/>
    <col min="333" max="333" width="13.5703125" style="277" customWidth="1"/>
    <col min="334" max="349" width="10.7109375" style="277" customWidth="1"/>
    <col min="350" max="353" width="5.5703125" style="277" bestFit="1" customWidth="1"/>
    <col min="354" max="357" width="7.85546875" style="277" bestFit="1" customWidth="1"/>
    <col min="358" max="358" width="7.85546875" style="277" customWidth="1"/>
    <col min="359" max="359" width="11" style="277" customWidth="1"/>
    <col min="360" max="360" width="10.85546875" style="277" customWidth="1"/>
    <col min="361" max="362" width="2" style="277" bestFit="1" customWidth="1"/>
    <col min="363" max="364" width="7.5703125" style="277" customWidth="1"/>
    <col min="365" max="365" width="6.85546875" style="277" customWidth="1"/>
    <col min="366" max="366" width="15.42578125" style="277" customWidth="1"/>
    <col min="367" max="367" width="18.7109375" style="277" customWidth="1"/>
    <col min="368" max="368" width="16.5703125" style="277" customWidth="1"/>
    <col min="369" max="369" width="15.42578125" style="277" customWidth="1"/>
    <col min="370" max="370" width="14.85546875" style="277" customWidth="1"/>
    <col min="371" max="371" width="2.140625" style="277" customWidth="1"/>
    <col min="372" max="572" width="11.42578125" style="277"/>
    <col min="573" max="573" width="8.140625" style="277" customWidth="1"/>
    <col min="574" max="574" width="15.7109375" style="277" customWidth="1"/>
    <col min="575" max="575" width="18.85546875" style="277" customWidth="1"/>
    <col min="576" max="576" width="16" style="277" customWidth="1"/>
    <col min="577" max="577" width="14.7109375" style="277" customWidth="1"/>
    <col min="578" max="578" width="16.7109375" style="277" customWidth="1"/>
    <col min="579" max="579" width="14.7109375" style="277" customWidth="1"/>
    <col min="580" max="580" width="11.42578125" style="277"/>
    <col min="581" max="581" width="11.42578125" style="277" customWidth="1"/>
    <col min="582" max="582" width="7.42578125" style="277" customWidth="1"/>
    <col min="583" max="583" width="7.28515625" style="277" customWidth="1"/>
    <col min="584" max="584" width="12.7109375" style="277" customWidth="1"/>
    <col min="585" max="586" width="10.7109375" style="277" customWidth="1"/>
    <col min="587" max="587" width="13.7109375" style="277" customWidth="1"/>
    <col min="588" max="588" width="12.28515625" style="277" customWidth="1"/>
    <col min="589" max="589" width="13.5703125" style="277" customWidth="1"/>
    <col min="590" max="605" width="10.7109375" style="277" customWidth="1"/>
    <col min="606" max="609" width="5.5703125" style="277" bestFit="1" customWidth="1"/>
    <col min="610" max="613" width="7.85546875" style="277" bestFit="1" customWidth="1"/>
    <col min="614" max="614" width="7.85546875" style="277" customWidth="1"/>
    <col min="615" max="615" width="11" style="277" customWidth="1"/>
    <col min="616" max="616" width="10.85546875" style="277" customWidth="1"/>
    <col min="617" max="618" width="2" style="277" bestFit="1" customWidth="1"/>
    <col min="619" max="620" width="7.5703125" style="277" customWidth="1"/>
    <col min="621" max="621" width="6.85546875" style="277" customWidth="1"/>
    <col min="622" max="622" width="15.42578125" style="277" customWidth="1"/>
    <col min="623" max="623" width="18.7109375" style="277" customWidth="1"/>
    <col min="624" max="624" width="16.5703125" style="277" customWidth="1"/>
    <col min="625" max="625" width="15.42578125" style="277" customWidth="1"/>
    <col min="626" max="626" width="14.85546875" style="277" customWidth="1"/>
    <col min="627" max="627" width="2.140625" style="277" customWidth="1"/>
    <col min="628" max="828" width="11.42578125" style="277"/>
    <col min="829" max="829" width="8.140625" style="277" customWidth="1"/>
    <col min="830" max="830" width="15.7109375" style="277" customWidth="1"/>
    <col min="831" max="831" width="18.85546875" style="277" customWidth="1"/>
    <col min="832" max="832" width="16" style="277" customWidth="1"/>
    <col min="833" max="833" width="14.7109375" style="277" customWidth="1"/>
    <col min="834" max="834" width="16.7109375" style="277" customWidth="1"/>
    <col min="835" max="835" width="14.7109375" style="277" customWidth="1"/>
    <col min="836" max="836" width="11.42578125" style="277"/>
    <col min="837" max="837" width="11.42578125" style="277" customWidth="1"/>
    <col min="838" max="838" width="7.42578125" style="277" customWidth="1"/>
    <col min="839" max="839" width="7.28515625" style="277" customWidth="1"/>
    <col min="840" max="840" width="12.7109375" style="277" customWidth="1"/>
    <col min="841" max="842" width="10.7109375" style="277" customWidth="1"/>
    <col min="843" max="843" width="13.7109375" style="277" customWidth="1"/>
    <col min="844" max="844" width="12.28515625" style="277" customWidth="1"/>
    <col min="845" max="845" width="13.5703125" style="277" customWidth="1"/>
    <col min="846" max="861" width="10.7109375" style="277" customWidth="1"/>
    <col min="862" max="865" width="5.5703125" style="277" bestFit="1" customWidth="1"/>
    <col min="866" max="869" width="7.85546875" style="277" bestFit="1" customWidth="1"/>
    <col min="870" max="870" width="7.85546875" style="277" customWidth="1"/>
    <col min="871" max="871" width="11" style="277" customWidth="1"/>
    <col min="872" max="872" width="10.85546875" style="277" customWidth="1"/>
    <col min="873" max="874" width="2" style="277" bestFit="1" customWidth="1"/>
    <col min="875" max="876" width="7.5703125" style="277" customWidth="1"/>
    <col min="877" max="877" width="6.85546875" style="277" customWidth="1"/>
    <col min="878" max="878" width="15.42578125" style="277" customWidth="1"/>
    <col min="879" max="879" width="18.7109375" style="277" customWidth="1"/>
    <col min="880" max="880" width="16.5703125" style="277" customWidth="1"/>
    <col min="881" max="881" width="15.42578125" style="277" customWidth="1"/>
    <col min="882" max="882" width="14.85546875" style="277" customWidth="1"/>
    <col min="883" max="883" width="2.140625" style="277" customWidth="1"/>
    <col min="884" max="1084" width="11.42578125" style="277"/>
    <col min="1085" max="1085" width="8.140625" style="277" customWidth="1"/>
    <col min="1086" max="1086" width="15.7109375" style="277" customWidth="1"/>
    <col min="1087" max="1087" width="18.85546875" style="277" customWidth="1"/>
    <col min="1088" max="1088" width="16" style="277" customWidth="1"/>
    <col min="1089" max="1089" width="14.7109375" style="277" customWidth="1"/>
    <col min="1090" max="1090" width="16.7109375" style="277" customWidth="1"/>
    <col min="1091" max="1091" width="14.7109375" style="277" customWidth="1"/>
    <col min="1092" max="1092" width="11.42578125" style="277"/>
    <col min="1093" max="1093" width="11.42578125" style="277" customWidth="1"/>
    <col min="1094" max="1094" width="7.42578125" style="277" customWidth="1"/>
    <col min="1095" max="1095" width="7.28515625" style="277" customWidth="1"/>
    <col min="1096" max="1096" width="12.7109375" style="277" customWidth="1"/>
    <col min="1097" max="1098" width="10.7109375" style="277" customWidth="1"/>
    <col min="1099" max="1099" width="13.7109375" style="277" customWidth="1"/>
    <col min="1100" max="1100" width="12.28515625" style="277" customWidth="1"/>
    <col min="1101" max="1101" width="13.5703125" style="277" customWidth="1"/>
    <col min="1102" max="1117" width="10.7109375" style="277" customWidth="1"/>
    <col min="1118" max="1121" width="5.5703125" style="277" bestFit="1" customWidth="1"/>
    <col min="1122" max="1125" width="7.85546875" style="277" bestFit="1" customWidth="1"/>
    <col min="1126" max="1126" width="7.85546875" style="277" customWidth="1"/>
    <col min="1127" max="1127" width="11" style="277" customWidth="1"/>
    <col min="1128" max="1128" width="10.85546875" style="277" customWidth="1"/>
    <col min="1129" max="1130" width="2" style="277" bestFit="1" customWidth="1"/>
    <col min="1131" max="1132" width="7.5703125" style="277" customWidth="1"/>
    <col min="1133" max="1133" width="6.85546875" style="277" customWidth="1"/>
    <col min="1134" max="1134" width="15.42578125" style="277" customWidth="1"/>
    <col min="1135" max="1135" width="18.7109375" style="277" customWidth="1"/>
    <col min="1136" max="1136" width="16.5703125" style="277" customWidth="1"/>
    <col min="1137" max="1137" width="15.42578125" style="277" customWidth="1"/>
    <col min="1138" max="1138" width="14.85546875" style="277" customWidth="1"/>
    <col min="1139" max="1139" width="2.140625" style="277" customWidth="1"/>
    <col min="1140" max="1340" width="11.42578125" style="277"/>
    <col min="1341" max="1341" width="8.140625" style="277" customWidth="1"/>
    <col min="1342" max="1342" width="15.7109375" style="277" customWidth="1"/>
    <col min="1343" max="1343" width="18.85546875" style="277" customWidth="1"/>
    <col min="1344" max="1344" width="16" style="277" customWidth="1"/>
    <col min="1345" max="1345" width="14.7109375" style="277" customWidth="1"/>
    <col min="1346" max="1346" width="16.7109375" style="277" customWidth="1"/>
    <col min="1347" max="1347" width="14.7109375" style="277" customWidth="1"/>
    <col min="1348" max="1348" width="11.42578125" style="277"/>
    <col min="1349" max="1349" width="11.42578125" style="277" customWidth="1"/>
    <col min="1350" max="1350" width="7.42578125" style="277" customWidth="1"/>
    <col min="1351" max="1351" width="7.28515625" style="277" customWidth="1"/>
    <col min="1352" max="1352" width="12.7109375" style="277" customWidth="1"/>
    <col min="1353" max="1354" width="10.7109375" style="277" customWidth="1"/>
    <col min="1355" max="1355" width="13.7109375" style="277" customWidth="1"/>
    <col min="1356" max="1356" width="12.28515625" style="277" customWidth="1"/>
    <col min="1357" max="1357" width="13.5703125" style="277" customWidth="1"/>
    <col min="1358" max="1373" width="10.7109375" style="277" customWidth="1"/>
    <col min="1374" max="1377" width="5.5703125" style="277" bestFit="1" customWidth="1"/>
    <col min="1378" max="1381" width="7.85546875" style="277" bestFit="1" customWidth="1"/>
    <col min="1382" max="1382" width="7.85546875" style="277" customWidth="1"/>
    <col min="1383" max="1383" width="11" style="277" customWidth="1"/>
    <col min="1384" max="1384" width="10.85546875" style="277" customWidth="1"/>
    <col min="1385" max="1386" width="2" style="277" bestFit="1" customWidth="1"/>
    <col min="1387" max="1388" width="7.5703125" style="277" customWidth="1"/>
    <col min="1389" max="1389" width="6.85546875" style="277" customWidth="1"/>
    <col min="1390" max="1390" width="15.42578125" style="277" customWidth="1"/>
    <col min="1391" max="1391" width="18.7109375" style="277" customWidth="1"/>
    <col min="1392" max="1392" width="16.5703125" style="277" customWidth="1"/>
    <col min="1393" max="1393" width="15.42578125" style="277" customWidth="1"/>
    <col min="1394" max="1394" width="14.85546875" style="277" customWidth="1"/>
    <col min="1395" max="1395" width="2.140625" style="277" customWidth="1"/>
    <col min="1396" max="1596" width="11.42578125" style="277"/>
    <col min="1597" max="1597" width="8.140625" style="277" customWidth="1"/>
    <col min="1598" max="1598" width="15.7109375" style="277" customWidth="1"/>
    <col min="1599" max="1599" width="18.85546875" style="277" customWidth="1"/>
    <col min="1600" max="1600" width="16" style="277" customWidth="1"/>
    <col min="1601" max="1601" width="14.7109375" style="277" customWidth="1"/>
    <col min="1602" max="1602" width="16.7109375" style="277" customWidth="1"/>
    <col min="1603" max="1603" width="14.7109375" style="277" customWidth="1"/>
    <col min="1604" max="1604" width="11.42578125" style="277"/>
    <col min="1605" max="1605" width="11.42578125" style="277" customWidth="1"/>
    <col min="1606" max="1606" width="7.42578125" style="277" customWidth="1"/>
    <col min="1607" max="1607" width="7.28515625" style="277" customWidth="1"/>
    <col min="1608" max="1608" width="12.7109375" style="277" customWidth="1"/>
    <col min="1609" max="1610" width="10.7109375" style="277" customWidth="1"/>
    <col min="1611" max="1611" width="13.7109375" style="277" customWidth="1"/>
    <col min="1612" max="1612" width="12.28515625" style="277" customWidth="1"/>
    <col min="1613" max="1613" width="13.5703125" style="277" customWidth="1"/>
    <col min="1614" max="1629" width="10.7109375" style="277" customWidth="1"/>
    <col min="1630" max="1633" width="5.5703125" style="277" bestFit="1" customWidth="1"/>
    <col min="1634" max="1637" width="7.85546875" style="277" bestFit="1" customWidth="1"/>
    <col min="1638" max="1638" width="7.85546875" style="277" customWidth="1"/>
    <col min="1639" max="1639" width="11" style="277" customWidth="1"/>
    <col min="1640" max="1640" width="10.85546875" style="277" customWidth="1"/>
    <col min="1641" max="1642" width="2" style="277" bestFit="1" customWidth="1"/>
    <col min="1643" max="1644" width="7.5703125" style="277" customWidth="1"/>
    <col min="1645" max="1645" width="6.85546875" style="277" customWidth="1"/>
    <col min="1646" max="1646" width="15.42578125" style="277" customWidth="1"/>
    <col min="1647" max="1647" width="18.7109375" style="277" customWidth="1"/>
    <col min="1648" max="1648" width="16.5703125" style="277" customWidth="1"/>
    <col min="1649" max="1649" width="15.42578125" style="277" customWidth="1"/>
    <col min="1650" max="1650" width="14.85546875" style="277" customWidth="1"/>
    <col min="1651" max="1651" width="2.140625" style="277" customWidth="1"/>
    <col min="1652" max="1852" width="11.42578125" style="277"/>
    <col min="1853" max="1853" width="8.140625" style="277" customWidth="1"/>
    <col min="1854" max="1854" width="15.7109375" style="277" customWidth="1"/>
    <col min="1855" max="1855" width="18.85546875" style="277" customWidth="1"/>
    <col min="1856" max="1856" width="16" style="277" customWidth="1"/>
    <col min="1857" max="1857" width="14.7109375" style="277" customWidth="1"/>
    <col min="1858" max="1858" width="16.7109375" style="277" customWidth="1"/>
    <col min="1859" max="1859" width="14.7109375" style="277" customWidth="1"/>
    <col min="1860" max="1860" width="11.42578125" style="277"/>
    <col min="1861" max="1861" width="11.42578125" style="277" customWidth="1"/>
    <col min="1862" max="1862" width="7.42578125" style="277" customWidth="1"/>
    <col min="1863" max="1863" width="7.28515625" style="277" customWidth="1"/>
    <col min="1864" max="1864" width="12.7109375" style="277" customWidth="1"/>
    <col min="1865" max="1866" width="10.7109375" style="277" customWidth="1"/>
    <col min="1867" max="1867" width="13.7109375" style="277" customWidth="1"/>
    <col min="1868" max="1868" width="12.28515625" style="277" customWidth="1"/>
    <col min="1869" max="1869" width="13.5703125" style="277" customWidth="1"/>
    <col min="1870" max="1885" width="10.7109375" style="277" customWidth="1"/>
    <col min="1886" max="1889" width="5.5703125" style="277" bestFit="1" customWidth="1"/>
    <col min="1890" max="1893" width="7.85546875" style="277" bestFit="1" customWidth="1"/>
    <col min="1894" max="1894" width="7.85546875" style="277" customWidth="1"/>
    <col min="1895" max="1895" width="11" style="277" customWidth="1"/>
    <col min="1896" max="1896" width="10.85546875" style="277" customWidth="1"/>
    <col min="1897" max="1898" width="2" style="277" bestFit="1" customWidth="1"/>
    <col min="1899" max="1900" width="7.5703125" style="277" customWidth="1"/>
    <col min="1901" max="1901" width="6.85546875" style="277" customWidth="1"/>
    <col min="1902" max="1902" width="15.42578125" style="277" customWidth="1"/>
    <col min="1903" max="1903" width="18.7109375" style="277" customWidth="1"/>
    <col min="1904" max="1904" width="16.5703125" style="277" customWidth="1"/>
    <col min="1905" max="1905" width="15.42578125" style="277" customWidth="1"/>
    <col min="1906" max="1906" width="14.85546875" style="277" customWidth="1"/>
    <col min="1907" max="1907" width="2.140625" style="277" customWidth="1"/>
    <col min="1908" max="2108" width="11.42578125" style="277"/>
    <col min="2109" max="2109" width="8.140625" style="277" customWidth="1"/>
    <col min="2110" max="2110" width="15.7109375" style="277" customWidth="1"/>
    <col min="2111" max="2111" width="18.85546875" style="277" customWidth="1"/>
    <col min="2112" max="2112" width="16" style="277" customWidth="1"/>
    <col min="2113" max="2113" width="14.7109375" style="277" customWidth="1"/>
    <col min="2114" max="2114" width="16.7109375" style="277" customWidth="1"/>
    <col min="2115" max="2115" width="14.7109375" style="277" customWidth="1"/>
    <col min="2116" max="2116" width="11.42578125" style="277"/>
    <col min="2117" max="2117" width="11.42578125" style="277" customWidth="1"/>
    <col min="2118" max="2118" width="7.42578125" style="277" customWidth="1"/>
    <col min="2119" max="2119" width="7.28515625" style="277" customWidth="1"/>
    <col min="2120" max="2120" width="12.7109375" style="277" customWidth="1"/>
    <col min="2121" max="2122" width="10.7109375" style="277" customWidth="1"/>
    <col min="2123" max="2123" width="13.7109375" style="277" customWidth="1"/>
    <col min="2124" max="2124" width="12.28515625" style="277" customWidth="1"/>
    <col min="2125" max="2125" width="13.5703125" style="277" customWidth="1"/>
    <col min="2126" max="2141" width="10.7109375" style="277" customWidth="1"/>
    <col min="2142" max="2145" width="5.5703125" style="277" bestFit="1" customWidth="1"/>
    <col min="2146" max="2149" width="7.85546875" style="277" bestFit="1" customWidth="1"/>
    <col min="2150" max="2150" width="7.85546875" style="277" customWidth="1"/>
    <col min="2151" max="2151" width="11" style="277" customWidth="1"/>
    <col min="2152" max="2152" width="10.85546875" style="277" customWidth="1"/>
    <col min="2153" max="2154" width="2" style="277" bestFit="1" customWidth="1"/>
    <col min="2155" max="2156" width="7.5703125" style="277" customWidth="1"/>
    <col min="2157" max="2157" width="6.85546875" style="277" customWidth="1"/>
    <col min="2158" max="2158" width="15.42578125" style="277" customWidth="1"/>
    <col min="2159" max="2159" width="18.7109375" style="277" customWidth="1"/>
    <col min="2160" max="2160" width="16.5703125" style="277" customWidth="1"/>
    <col min="2161" max="2161" width="15.42578125" style="277" customWidth="1"/>
    <col min="2162" max="2162" width="14.85546875" style="277" customWidth="1"/>
    <col min="2163" max="2163" width="2.140625" style="277" customWidth="1"/>
    <col min="2164" max="2364" width="11.42578125" style="277"/>
    <col min="2365" max="2365" width="8.140625" style="277" customWidth="1"/>
    <col min="2366" max="2366" width="15.7109375" style="277" customWidth="1"/>
    <col min="2367" max="2367" width="18.85546875" style="277" customWidth="1"/>
    <col min="2368" max="2368" width="16" style="277" customWidth="1"/>
    <col min="2369" max="2369" width="14.7109375" style="277" customWidth="1"/>
    <col min="2370" max="2370" width="16.7109375" style="277" customWidth="1"/>
    <col min="2371" max="2371" width="14.7109375" style="277" customWidth="1"/>
    <col min="2372" max="2372" width="11.42578125" style="277"/>
    <col min="2373" max="2373" width="11.42578125" style="277" customWidth="1"/>
    <col min="2374" max="2374" width="7.42578125" style="277" customWidth="1"/>
    <col min="2375" max="2375" width="7.28515625" style="277" customWidth="1"/>
    <col min="2376" max="2376" width="12.7109375" style="277" customWidth="1"/>
    <col min="2377" max="2378" width="10.7109375" style="277" customWidth="1"/>
    <col min="2379" max="2379" width="13.7109375" style="277" customWidth="1"/>
    <col min="2380" max="2380" width="12.28515625" style="277" customWidth="1"/>
    <col min="2381" max="2381" width="13.5703125" style="277" customWidth="1"/>
    <col min="2382" max="2397" width="10.7109375" style="277" customWidth="1"/>
    <col min="2398" max="2401" width="5.5703125" style="277" bestFit="1" customWidth="1"/>
    <col min="2402" max="2405" width="7.85546875" style="277" bestFit="1" customWidth="1"/>
    <col min="2406" max="2406" width="7.85546875" style="277" customWidth="1"/>
    <col min="2407" max="2407" width="11" style="277" customWidth="1"/>
    <col min="2408" max="2408" width="10.85546875" style="277" customWidth="1"/>
    <col min="2409" max="2410" width="2" style="277" bestFit="1" customWidth="1"/>
    <col min="2411" max="2412" width="7.5703125" style="277" customWidth="1"/>
    <col min="2413" max="2413" width="6.85546875" style="277" customWidth="1"/>
    <col min="2414" max="2414" width="15.42578125" style="277" customWidth="1"/>
    <col min="2415" max="2415" width="18.7109375" style="277" customWidth="1"/>
    <col min="2416" max="2416" width="16.5703125" style="277" customWidth="1"/>
    <col min="2417" max="2417" width="15.42578125" style="277" customWidth="1"/>
    <col min="2418" max="2418" width="14.85546875" style="277" customWidth="1"/>
    <col min="2419" max="2419" width="2.140625" style="277" customWidth="1"/>
    <col min="2420" max="2620" width="11.42578125" style="277"/>
    <col min="2621" max="2621" width="8.140625" style="277" customWidth="1"/>
    <col min="2622" max="2622" width="15.7109375" style="277" customWidth="1"/>
    <col min="2623" max="2623" width="18.85546875" style="277" customWidth="1"/>
    <col min="2624" max="2624" width="16" style="277" customWidth="1"/>
    <col min="2625" max="2625" width="14.7109375" style="277" customWidth="1"/>
    <col min="2626" max="2626" width="16.7109375" style="277" customWidth="1"/>
    <col min="2627" max="2627" width="14.7109375" style="277" customWidth="1"/>
    <col min="2628" max="2628" width="11.42578125" style="277"/>
    <col min="2629" max="2629" width="11.42578125" style="277" customWidth="1"/>
    <col min="2630" max="2630" width="7.42578125" style="277" customWidth="1"/>
    <col min="2631" max="2631" width="7.28515625" style="277" customWidth="1"/>
    <col min="2632" max="2632" width="12.7109375" style="277" customWidth="1"/>
    <col min="2633" max="2634" width="10.7109375" style="277" customWidth="1"/>
    <col min="2635" max="2635" width="13.7109375" style="277" customWidth="1"/>
    <col min="2636" max="2636" width="12.28515625" style="277" customWidth="1"/>
    <col min="2637" max="2637" width="13.5703125" style="277" customWidth="1"/>
    <col min="2638" max="2653" width="10.7109375" style="277" customWidth="1"/>
    <col min="2654" max="2657" width="5.5703125" style="277" bestFit="1" customWidth="1"/>
    <col min="2658" max="2661" width="7.85546875" style="277" bestFit="1" customWidth="1"/>
    <col min="2662" max="2662" width="7.85546875" style="277" customWidth="1"/>
    <col min="2663" max="2663" width="11" style="277" customWidth="1"/>
    <col min="2664" max="2664" width="10.85546875" style="277" customWidth="1"/>
    <col min="2665" max="2666" width="2" style="277" bestFit="1" customWidth="1"/>
    <col min="2667" max="2668" width="7.5703125" style="277" customWidth="1"/>
    <col min="2669" max="2669" width="6.85546875" style="277" customWidth="1"/>
    <col min="2670" max="2670" width="15.42578125" style="277" customWidth="1"/>
    <col min="2671" max="2671" width="18.7109375" style="277" customWidth="1"/>
    <col min="2672" max="2672" width="16.5703125" style="277" customWidth="1"/>
    <col min="2673" max="2673" width="15.42578125" style="277" customWidth="1"/>
    <col min="2674" max="2674" width="14.85546875" style="277" customWidth="1"/>
    <col min="2675" max="2675" width="2.140625" style="277" customWidth="1"/>
    <col min="2676" max="2876" width="11.42578125" style="277"/>
    <col min="2877" max="2877" width="8.140625" style="277" customWidth="1"/>
    <col min="2878" max="2878" width="15.7109375" style="277" customWidth="1"/>
    <col min="2879" max="2879" width="18.85546875" style="277" customWidth="1"/>
    <col min="2880" max="2880" width="16" style="277" customWidth="1"/>
    <col min="2881" max="2881" width="14.7109375" style="277" customWidth="1"/>
    <col min="2882" max="2882" width="16.7109375" style="277" customWidth="1"/>
    <col min="2883" max="2883" width="14.7109375" style="277" customWidth="1"/>
    <col min="2884" max="2884" width="11.42578125" style="277"/>
    <col min="2885" max="2885" width="11.42578125" style="277" customWidth="1"/>
    <col min="2886" max="2886" width="7.42578125" style="277" customWidth="1"/>
    <col min="2887" max="2887" width="7.28515625" style="277" customWidth="1"/>
    <col min="2888" max="2888" width="12.7109375" style="277" customWidth="1"/>
    <col min="2889" max="2890" width="10.7109375" style="277" customWidth="1"/>
    <col min="2891" max="2891" width="13.7109375" style="277" customWidth="1"/>
    <col min="2892" max="2892" width="12.28515625" style="277" customWidth="1"/>
    <col min="2893" max="2893" width="13.5703125" style="277" customWidth="1"/>
    <col min="2894" max="2909" width="10.7109375" style="277" customWidth="1"/>
    <col min="2910" max="2913" width="5.5703125" style="277" bestFit="1" customWidth="1"/>
    <col min="2914" max="2917" width="7.85546875" style="277" bestFit="1" customWidth="1"/>
    <col min="2918" max="2918" width="7.85546875" style="277" customWidth="1"/>
    <col min="2919" max="2919" width="11" style="277" customWidth="1"/>
    <col min="2920" max="2920" width="10.85546875" style="277" customWidth="1"/>
    <col min="2921" max="2922" width="2" style="277" bestFit="1" customWidth="1"/>
    <col min="2923" max="2924" width="7.5703125" style="277" customWidth="1"/>
    <col min="2925" max="2925" width="6.85546875" style="277" customWidth="1"/>
    <col min="2926" max="2926" width="15.42578125" style="277" customWidth="1"/>
    <col min="2927" max="2927" width="18.7109375" style="277" customWidth="1"/>
    <col min="2928" max="2928" width="16.5703125" style="277" customWidth="1"/>
    <col min="2929" max="2929" width="15.42578125" style="277" customWidth="1"/>
    <col min="2930" max="2930" width="14.85546875" style="277" customWidth="1"/>
    <col min="2931" max="2931" width="2.140625" style="277" customWidth="1"/>
    <col min="2932" max="3132" width="11.42578125" style="277"/>
    <col min="3133" max="3133" width="8.140625" style="277" customWidth="1"/>
    <col min="3134" max="3134" width="15.7109375" style="277" customWidth="1"/>
    <col min="3135" max="3135" width="18.85546875" style="277" customWidth="1"/>
    <col min="3136" max="3136" width="16" style="277" customWidth="1"/>
    <col min="3137" max="3137" width="14.7109375" style="277" customWidth="1"/>
    <col min="3138" max="3138" width="16.7109375" style="277" customWidth="1"/>
    <col min="3139" max="3139" width="14.7109375" style="277" customWidth="1"/>
    <col min="3140" max="3140" width="11.42578125" style="277"/>
    <col min="3141" max="3141" width="11.42578125" style="277" customWidth="1"/>
    <col min="3142" max="3142" width="7.42578125" style="277" customWidth="1"/>
    <col min="3143" max="3143" width="7.28515625" style="277" customWidth="1"/>
    <col min="3144" max="3144" width="12.7109375" style="277" customWidth="1"/>
    <col min="3145" max="3146" width="10.7109375" style="277" customWidth="1"/>
    <col min="3147" max="3147" width="13.7109375" style="277" customWidth="1"/>
    <col min="3148" max="3148" width="12.28515625" style="277" customWidth="1"/>
    <col min="3149" max="3149" width="13.5703125" style="277" customWidth="1"/>
    <col min="3150" max="3165" width="10.7109375" style="277" customWidth="1"/>
    <col min="3166" max="3169" width="5.5703125" style="277" bestFit="1" customWidth="1"/>
    <col min="3170" max="3173" width="7.85546875" style="277" bestFit="1" customWidth="1"/>
    <col min="3174" max="3174" width="7.85546875" style="277" customWidth="1"/>
    <col min="3175" max="3175" width="11" style="277" customWidth="1"/>
    <col min="3176" max="3176" width="10.85546875" style="277" customWidth="1"/>
    <col min="3177" max="3178" width="2" style="277" bestFit="1" customWidth="1"/>
    <col min="3179" max="3180" width="7.5703125" style="277" customWidth="1"/>
    <col min="3181" max="3181" width="6.85546875" style="277" customWidth="1"/>
    <col min="3182" max="3182" width="15.42578125" style="277" customWidth="1"/>
    <col min="3183" max="3183" width="18.7109375" style="277" customWidth="1"/>
    <col min="3184" max="3184" width="16.5703125" style="277" customWidth="1"/>
    <col min="3185" max="3185" width="15.42578125" style="277" customWidth="1"/>
    <col min="3186" max="3186" width="14.85546875" style="277" customWidth="1"/>
    <col min="3187" max="3187" width="2.140625" style="277" customWidth="1"/>
    <col min="3188" max="3388" width="11.42578125" style="277"/>
    <col min="3389" max="3389" width="8.140625" style="277" customWidth="1"/>
    <col min="3390" max="3390" width="15.7109375" style="277" customWidth="1"/>
    <col min="3391" max="3391" width="18.85546875" style="277" customWidth="1"/>
    <col min="3392" max="3392" width="16" style="277" customWidth="1"/>
    <col min="3393" max="3393" width="14.7109375" style="277" customWidth="1"/>
    <col min="3394" max="3394" width="16.7109375" style="277" customWidth="1"/>
    <col min="3395" max="3395" width="14.7109375" style="277" customWidth="1"/>
    <col min="3396" max="3396" width="11.42578125" style="277"/>
    <col min="3397" max="3397" width="11.42578125" style="277" customWidth="1"/>
    <col min="3398" max="3398" width="7.42578125" style="277" customWidth="1"/>
    <col min="3399" max="3399" width="7.28515625" style="277" customWidth="1"/>
    <col min="3400" max="3400" width="12.7109375" style="277" customWidth="1"/>
    <col min="3401" max="3402" width="10.7109375" style="277" customWidth="1"/>
    <col min="3403" max="3403" width="13.7109375" style="277" customWidth="1"/>
    <col min="3404" max="3404" width="12.28515625" style="277" customWidth="1"/>
    <col min="3405" max="3405" width="13.5703125" style="277" customWidth="1"/>
    <col min="3406" max="3421" width="10.7109375" style="277" customWidth="1"/>
    <col min="3422" max="3425" width="5.5703125" style="277" bestFit="1" customWidth="1"/>
    <col min="3426" max="3429" width="7.85546875" style="277" bestFit="1" customWidth="1"/>
    <col min="3430" max="3430" width="7.85546875" style="277" customWidth="1"/>
    <col min="3431" max="3431" width="11" style="277" customWidth="1"/>
    <col min="3432" max="3432" width="10.85546875" style="277" customWidth="1"/>
    <col min="3433" max="3434" width="2" style="277" bestFit="1" customWidth="1"/>
    <col min="3435" max="3436" width="7.5703125" style="277" customWidth="1"/>
    <col min="3437" max="3437" width="6.85546875" style="277" customWidth="1"/>
    <col min="3438" max="3438" width="15.42578125" style="277" customWidth="1"/>
    <col min="3439" max="3439" width="18.7109375" style="277" customWidth="1"/>
    <col min="3440" max="3440" width="16.5703125" style="277" customWidth="1"/>
    <col min="3441" max="3441" width="15.42578125" style="277" customWidth="1"/>
    <col min="3442" max="3442" width="14.85546875" style="277" customWidth="1"/>
    <col min="3443" max="3443" width="2.140625" style="277" customWidth="1"/>
    <col min="3444" max="3644" width="11.42578125" style="277"/>
    <col min="3645" max="3645" width="8.140625" style="277" customWidth="1"/>
    <col min="3646" max="3646" width="15.7109375" style="277" customWidth="1"/>
    <col min="3647" max="3647" width="18.85546875" style="277" customWidth="1"/>
    <col min="3648" max="3648" width="16" style="277" customWidth="1"/>
    <col min="3649" max="3649" width="14.7109375" style="277" customWidth="1"/>
    <col min="3650" max="3650" width="16.7109375" style="277" customWidth="1"/>
    <col min="3651" max="3651" width="14.7109375" style="277" customWidth="1"/>
    <col min="3652" max="3652" width="11.42578125" style="277"/>
    <col min="3653" max="3653" width="11.42578125" style="277" customWidth="1"/>
    <col min="3654" max="3654" width="7.42578125" style="277" customWidth="1"/>
    <col min="3655" max="3655" width="7.28515625" style="277" customWidth="1"/>
    <col min="3656" max="3656" width="12.7109375" style="277" customWidth="1"/>
    <col min="3657" max="3658" width="10.7109375" style="277" customWidth="1"/>
    <col min="3659" max="3659" width="13.7109375" style="277" customWidth="1"/>
    <col min="3660" max="3660" width="12.28515625" style="277" customWidth="1"/>
    <col min="3661" max="3661" width="13.5703125" style="277" customWidth="1"/>
    <col min="3662" max="3677" width="10.7109375" style="277" customWidth="1"/>
    <col min="3678" max="3681" width="5.5703125" style="277" bestFit="1" customWidth="1"/>
    <col min="3682" max="3685" width="7.85546875" style="277" bestFit="1" customWidth="1"/>
    <col min="3686" max="3686" width="7.85546875" style="277" customWidth="1"/>
    <col min="3687" max="3687" width="11" style="277" customWidth="1"/>
    <col min="3688" max="3688" width="10.85546875" style="277" customWidth="1"/>
    <col min="3689" max="3690" width="2" style="277" bestFit="1" customWidth="1"/>
    <col min="3691" max="3692" width="7.5703125" style="277" customWidth="1"/>
    <col min="3693" max="3693" width="6.85546875" style="277" customWidth="1"/>
    <col min="3694" max="3694" width="15.42578125" style="277" customWidth="1"/>
    <col min="3695" max="3695" width="18.7109375" style="277" customWidth="1"/>
    <col min="3696" max="3696" width="16.5703125" style="277" customWidth="1"/>
    <col min="3697" max="3697" width="15.42578125" style="277" customWidth="1"/>
    <col min="3698" max="3698" width="14.85546875" style="277" customWidth="1"/>
    <col min="3699" max="3699" width="2.140625" style="277" customWidth="1"/>
    <col min="3700" max="3900" width="11.42578125" style="277"/>
    <col min="3901" max="3901" width="8.140625" style="277" customWidth="1"/>
    <col min="3902" max="3902" width="15.7109375" style="277" customWidth="1"/>
    <col min="3903" max="3903" width="18.85546875" style="277" customWidth="1"/>
    <col min="3904" max="3904" width="16" style="277" customWidth="1"/>
    <col min="3905" max="3905" width="14.7109375" style="277" customWidth="1"/>
    <col min="3906" max="3906" width="16.7109375" style="277" customWidth="1"/>
    <col min="3907" max="3907" width="14.7109375" style="277" customWidth="1"/>
    <col min="3908" max="3908" width="11.42578125" style="277"/>
    <col min="3909" max="3909" width="11.42578125" style="277" customWidth="1"/>
    <col min="3910" max="3910" width="7.42578125" style="277" customWidth="1"/>
    <col min="3911" max="3911" width="7.28515625" style="277" customWidth="1"/>
    <col min="3912" max="3912" width="12.7109375" style="277" customWidth="1"/>
    <col min="3913" max="3914" width="10.7109375" style="277" customWidth="1"/>
    <col min="3915" max="3915" width="13.7109375" style="277" customWidth="1"/>
    <col min="3916" max="3916" width="12.28515625" style="277" customWidth="1"/>
    <col min="3917" max="3917" width="13.5703125" style="277" customWidth="1"/>
    <col min="3918" max="3933" width="10.7109375" style="277" customWidth="1"/>
    <col min="3934" max="3937" width="5.5703125" style="277" bestFit="1" customWidth="1"/>
    <col min="3938" max="3941" width="7.85546875" style="277" bestFit="1" customWidth="1"/>
    <col min="3942" max="3942" width="7.85546875" style="277" customWidth="1"/>
    <col min="3943" max="3943" width="11" style="277" customWidth="1"/>
    <col min="3944" max="3944" width="10.85546875" style="277" customWidth="1"/>
    <col min="3945" max="3946" width="2" style="277" bestFit="1" customWidth="1"/>
    <col min="3947" max="3948" width="7.5703125" style="277" customWidth="1"/>
    <col min="3949" max="3949" width="6.85546875" style="277" customWidth="1"/>
    <col min="3950" max="3950" width="15.42578125" style="277" customWidth="1"/>
    <col min="3951" max="3951" width="18.7109375" style="277" customWidth="1"/>
    <col min="3952" max="3952" width="16.5703125" style="277" customWidth="1"/>
    <col min="3953" max="3953" width="15.42578125" style="277" customWidth="1"/>
    <col min="3954" max="3954" width="14.85546875" style="277" customWidth="1"/>
    <col min="3955" max="3955" width="2.140625" style="277" customWidth="1"/>
    <col min="3956" max="4156" width="11.42578125" style="277"/>
    <col min="4157" max="4157" width="8.140625" style="277" customWidth="1"/>
    <col min="4158" max="4158" width="15.7109375" style="277" customWidth="1"/>
    <col min="4159" max="4159" width="18.85546875" style="277" customWidth="1"/>
    <col min="4160" max="4160" width="16" style="277" customWidth="1"/>
    <col min="4161" max="4161" width="14.7109375" style="277" customWidth="1"/>
    <col min="4162" max="4162" width="16.7109375" style="277" customWidth="1"/>
    <col min="4163" max="4163" width="14.7109375" style="277" customWidth="1"/>
    <col min="4164" max="4164" width="11.42578125" style="277"/>
    <col min="4165" max="4165" width="11.42578125" style="277" customWidth="1"/>
    <col min="4166" max="4166" width="7.42578125" style="277" customWidth="1"/>
    <col min="4167" max="4167" width="7.28515625" style="277" customWidth="1"/>
    <col min="4168" max="4168" width="12.7109375" style="277" customWidth="1"/>
    <col min="4169" max="4170" width="10.7109375" style="277" customWidth="1"/>
    <col min="4171" max="4171" width="13.7109375" style="277" customWidth="1"/>
    <col min="4172" max="4172" width="12.28515625" style="277" customWidth="1"/>
    <col min="4173" max="4173" width="13.5703125" style="277" customWidth="1"/>
    <col min="4174" max="4189" width="10.7109375" style="277" customWidth="1"/>
    <col min="4190" max="4193" width="5.5703125" style="277" bestFit="1" customWidth="1"/>
    <col min="4194" max="4197" width="7.85546875" style="277" bestFit="1" customWidth="1"/>
    <col min="4198" max="4198" width="7.85546875" style="277" customWidth="1"/>
    <col min="4199" max="4199" width="11" style="277" customWidth="1"/>
    <col min="4200" max="4200" width="10.85546875" style="277" customWidth="1"/>
    <col min="4201" max="4202" width="2" style="277" bestFit="1" customWidth="1"/>
    <col min="4203" max="4204" width="7.5703125" style="277" customWidth="1"/>
    <col min="4205" max="4205" width="6.85546875" style="277" customWidth="1"/>
    <col min="4206" max="4206" width="15.42578125" style="277" customWidth="1"/>
    <col min="4207" max="4207" width="18.7109375" style="277" customWidth="1"/>
    <col min="4208" max="4208" width="16.5703125" style="277" customWidth="1"/>
    <col min="4209" max="4209" width="15.42578125" style="277" customWidth="1"/>
    <col min="4210" max="4210" width="14.85546875" style="277" customWidth="1"/>
    <col min="4211" max="4211" width="2.140625" style="277" customWidth="1"/>
    <col min="4212" max="4412" width="11.42578125" style="277"/>
    <col min="4413" max="4413" width="8.140625" style="277" customWidth="1"/>
    <col min="4414" max="4414" width="15.7109375" style="277" customWidth="1"/>
    <col min="4415" max="4415" width="18.85546875" style="277" customWidth="1"/>
    <col min="4416" max="4416" width="16" style="277" customWidth="1"/>
    <col min="4417" max="4417" width="14.7109375" style="277" customWidth="1"/>
    <col min="4418" max="4418" width="16.7109375" style="277" customWidth="1"/>
    <col min="4419" max="4419" width="14.7109375" style="277" customWidth="1"/>
    <col min="4420" max="4420" width="11.42578125" style="277"/>
    <col min="4421" max="4421" width="11.42578125" style="277" customWidth="1"/>
    <col min="4422" max="4422" width="7.42578125" style="277" customWidth="1"/>
    <col min="4423" max="4423" width="7.28515625" style="277" customWidth="1"/>
    <col min="4424" max="4424" width="12.7109375" style="277" customWidth="1"/>
    <col min="4425" max="4426" width="10.7109375" style="277" customWidth="1"/>
    <col min="4427" max="4427" width="13.7109375" style="277" customWidth="1"/>
    <col min="4428" max="4428" width="12.28515625" style="277" customWidth="1"/>
    <col min="4429" max="4429" width="13.5703125" style="277" customWidth="1"/>
    <col min="4430" max="4445" width="10.7109375" style="277" customWidth="1"/>
    <col min="4446" max="4449" width="5.5703125" style="277" bestFit="1" customWidth="1"/>
    <col min="4450" max="4453" width="7.85546875" style="277" bestFit="1" customWidth="1"/>
    <col min="4454" max="4454" width="7.85546875" style="277" customWidth="1"/>
    <col min="4455" max="4455" width="11" style="277" customWidth="1"/>
    <col min="4456" max="4456" width="10.85546875" style="277" customWidth="1"/>
    <col min="4457" max="4458" width="2" style="277" bestFit="1" customWidth="1"/>
    <col min="4459" max="4460" width="7.5703125" style="277" customWidth="1"/>
    <col min="4461" max="4461" width="6.85546875" style="277" customWidth="1"/>
    <col min="4462" max="4462" width="15.42578125" style="277" customWidth="1"/>
    <col min="4463" max="4463" width="18.7109375" style="277" customWidth="1"/>
    <col min="4464" max="4464" width="16.5703125" style="277" customWidth="1"/>
    <col min="4465" max="4465" width="15.42578125" style="277" customWidth="1"/>
    <col min="4466" max="4466" width="14.85546875" style="277" customWidth="1"/>
    <col min="4467" max="4467" width="2.140625" style="277" customWidth="1"/>
    <col min="4468" max="4668" width="11.42578125" style="277"/>
    <col min="4669" max="4669" width="8.140625" style="277" customWidth="1"/>
    <col min="4670" max="4670" width="15.7109375" style="277" customWidth="1"/>
    <col min="4671" max="4671" width="18.85546875" style="277" customWidth="1"/>
    <col min="4672" max="4672" width="16" style="277" customWidth="1"/>
    <col min="4673" max="4673" width="14.7109375" style="277" customWidth="1"/>
    <col min="4674" max="4674" width="16.7109375" style="277" customWidth="1"/>
    <col min="4675" max="4675" width="14.7109375" style="277" customWidth="1"/>
    <col min="4676" max="4676" width="11.42578125" style="277"/>
    <col min="4677" max="4677" width="11.42578125" style="277" customWidth="1"/>
    <col min="4678" max="4678" width="7.42578125" style="277" customWidth="1"/>
    <col min="4679" max="4679" width="7.28515625" style="277" customWidth="1"/>
    <col min="4680" max="4680" width="12.7109375" style="277" customWidth="1"/>
    <col min="4681" max="4682" width="10.7109375" style="277" customWidth="1"/>
    <col min="4683" max="4683" width="13.7109375" style="277" customWidth="1"/>
    <col min="4684" max="4684" width="12.28515625" style="277" customWidth="1"/>
    <col min="4685" max="4685" width="13.5703125" style="277" customWidth="1"/>
    <col min="4686" max="4701" width="10.7109375" style="277" customWidth="1"/>
    <col min="4702" max="4705" width="5.5703125" style="277" bestFit="1" customWidth="1"/>
    <col min="4706" max="4709" width="7.85546875" style="277" bestFit="1" customWidth="1"/>
    <col min="4710" max="4710" width="7.85546875" style="277" customWidth="1"/>
    <col min="4711" max="4711" width="11" style="277" customWidth="1"/>
    <col min="4712" max="4712" width="10.85546875" style="277" customWidth="1"/>
    <col min="4713" max="4714" width="2" style="277" bestFit="1" customWidth="1"/>
    <col min="4715" max="4716" width="7.5703125" style="277" customWidth="1"/>
    <col min="4717" max="4717" width="6.85546875" style="277" customWidth="1"/>
    <col min="4718" max="4718" width="15.42578125" style="277" customWidth="1"/>
    <col min="4719" max="4719" width="18.7109375" style="277" customWidth="1"/>
    <col min="4720" max="4720" width="16.5703125" style="277" customWidth="1"/>
    <col min="4721" max="4721" width="15.42578125" style="277" customWidth="1"/>
    <col min="4722" max="4722" width="14.85546875" style="277" customWidth="1"/>
    <col min="4723" max="4723" width="2.140625" style="277" customWidth="1"/>
    <col min="4724" max="4924" width="11.42578125" style="277"/>
    <col min="4925" max="4925" width="8.140625" style="277" customWidth="1"/>
    <col min="4926" max="4926" width="15.7109375" style="277" customWidth="1"/>
    <col min="4927" max="4927" width="18.85546875" style="277" customWidth="1"/>
    <col min="4928" max="4928" width="16" style="277" customWidth="1"/>
    <col min="4929" max="4929" width="14.7109375" style="277" customWidth="1"/>
    <col min="4930" max="4930" width="16.7109375" style="277" customWidth="1"/>
    <col min="4931" max="4931" width="14.7109375" style="277" customWidth="1"/>
    <col min="4932" max="4932" width="11.42578125" style="277"/>
    <col min="4933" max="4933" width="11.42578125" style="277" customWidth="1"/>
    <col min="4934" max="4934" width="7.42578125" style="277" customWidth="1"/>
    <col min="4935" max="4935" width="7.28515625" style="277" customWidth="1"/>
    <col min="4936" max="4936" width="12.7109375" style="277" customWidth="1"/>
    <col min="4937" max="4938" width="10.7109375" style="277" customWidth="1"/>
    <col min="4939" max="4939" width="13.7109375" style="277" customWidth="1"/>
    <col min="4940" max="4940" width="12.28515625" style="277" customWidth="1"/>
    <col min="4941" max="4941" width="13.5703125" style="277" customWidth="1"/>
    <col min="4942" max="4957" width="10.7109375" style="277" customWidth="1"/>
    <col min="4958" max="4961" width="5.5703125" style="277" bestFit="1" customWidth="1"/>
    <col min="4962" max="4965" width="7.85546875" style="277" bestFit="1" customWidth="1"/>
    <col min="4966" max="4966" width="7.85546875" style="277" customWidth="1"/>
    <col min="4967" max="4967" width="11" style="277" customWidth="1"/>
    <col min="4968" max="4968" width="10.85546875" style="277" customWidth="1"/>
    <col min="4969" max="4970" width="2" style="277" bestFit="1" customWidth="1"/>
    <col min="4971" max="4972" width="7.5703125" style="277" customWidth="1"/>
    <col min="4973" max="4973" width="6.85546875" style="277" customWidth="1"/>
    <col min="4974" max="4974" width="15.42578125" style="277" customWidth="1"/>
    <col min="4975" max="4975" width="18.7109375" style="277" customWidth="1"/>
    <col min="4976" max="4976" width="16.5703125" style="277" customWidth="1"/>
    <col min="4977" max="4977" width="15.42578125" style="277" customWidth="1"/>
    <col min="4978" max="4978" width="14.85546875" style="277" customWidth="1"/>
    <col min="4979" max="4979" width="2.140625" style="277" customWidth="1"/>
    <col min="4980" max="5180" width="11.42578125" style="277"/>
    <col min="5181" max="5181" width="8.140625" style="277" customWidth="1"/>
    <col min="5182" max="5182" width="15.7109375" style="277" customWidth="1"/>
    <col min="5183" max="5183" width="18.85546875" style="277" customWidth="1"/>
    <col min="5184" max="5184" width="16" style="277" customWidth="1"/>
    <col min="5185" max="5185" width="14.7109375" style="277" customWidth="1"/>
    <col min="5186" max="5186" width="16.7109375" style="277" customWidth="1"/>
    <col min="5187" max="5187" width="14.7109375" style="277" customWidth="1"/>
    <col min="5188" max="5188" width="11.42578125" style="277"/>
    <col min="5189" max="5189" width="11.42578125" style="277" customWidth="1"/>
    <col min="5190" max="5190" width="7.42578125" style="277" customWidth="1"/>
    <col min="5191" max="5191" width="7.28515625" style="277" customWidth="1"/>
    <col min="5192" max="5192" width="12.7109375" style="277" customWidth="1"/>
    <col min="5193" max="5194" width="10.7109375" style="277" customWidth="1"/>
    <col min="5195" max="5195" width="13.7109375" style="277" customWidth="1"/>
    <col min="5196" max="5196" width="12.28515625" style="277" customWidth="1"/>
    <col min="5197" max="5197" width="13.5703125" style="277" customWidth="1"/>
    <col min="5198" max="5213" width="10.7109375" style="277" customWidth="1"/>
    <col min="5214" max="5217" width="5.5703125" style="277" bestFit="1" customWidth="1"/>
    <col min="5218" max="5221" width="7.85546875" style="277" bestFit="1" customWidth="1"/>
    <col min="5222" max="5222" width="7.85546875" style="277" customWidth="1"/>
    <col min="5223" max="5223" width="11" style="277" customWidth="1"/>
    <col min="5224" max="5224" width="10.85546875" style="277" customWidth="1"/>
    <col min="5225" max="5226" width="2" style="277" bestFit="1" customWidth="1"/>
    <col min="5227" max="5228" width="7.5703125" style="277" customWidth="1"/>
    <col min="5229" max="5229" width="6.85546875" style="277" customWidth="1"/>
    <col min="5230" max="5230" width="15.42578125" style="277" customWidth="1"/>
    <col min="5231" max="5231" width="18.7109375" style="277" customWidth="1"/>
    <col min="5232" max="5232" width="16.5703125" style="277" customWidth="1"/>
    <col min="5233" max="5233" width="15.42578125" style="277" customWidth="1"/>
    <col min="5234" max="5234" width="14.85546875" style="277" customWidth="1"/>
    <col min="5235" max="5235" width="2.140625" style="277" customWidth="1"/>
    <col min="5236" max="5436" width="11.42578125" style="277"/>
    <col min="5437" max="5437" width="8.140625" style="277" customWidth="1"/>
    <col min="5438" max="5438" width="15.7109375" style="277" customWidth="1"/>
    <col min="5439" max="5439" width="18.85546875" style="277" customWidth="1"/>
    <col min="5440" max="5440" width="16" style="277" customWidth="1"/>
    <col min="5441" max="5441" width="14.7109375" style="277" customWidth="1"/>
    <col min="5442" max="5442" width="16.7109375" style="277" customWidth="1"/>
    <col min="5443" max="5443" width="14.7109375" style="277" customWidth="1"/>
    <col min="5444" max="5444" width="11.42578125" style="277"/>
    <col min="5445" max="5445" width="11.42578125" style="277" customWidth="1"/>
    <col min="5446" max="5446" width="7.42578125" style="277" customWidth="1"/>
    <col min="5447" max="5447" width="7.28515625" style="277" customWidth="1"/>
    <col min="5448" max="5448" width="12.7109375" style="277" customWidth="1"/>
    <col min="5449" max="5450" width="10.7109375" style="277" customWidth="1"/>
    <col min="5451" max="5451" width="13.7109375" style="277" customWidth="1"/>
    <col min="5452" max="5452" width="12.28515625" style="277" customWidth="1"/>
    <col min="5453" max="5453" width="13.5703125" style="277" customWidth="1"/>
    <col min="5454" max="5469" width="10.7109375" style="277" customWidth="1"/>
    <col min="5470" max="5473" width="5.5703125" style="277" bestFit="1" customWidth="1"/>
    <col min="5474" max="5477" width="7.85546875" style="277" bestFit="1" customWidth="1"/>
    <col min="5478" max="5478" width="7.85546875" style="277" customWidth="1"/>
    <col min="5479" max="5479" width="11" style="277" customWidth="1"/>
    <col min="5480" max="5480" width="10.85546875" style="277" customWidth="1"/>
    <col min="5481" max="5482" width="2" style="277" bestFit="1" customWidth="1"/>
    <col min="5483" max="5484" width="7.5703125" style="277" customWidth="1"/>
    <col min="5485" max="5485" width="6.85546875" style="277" customWidth="1"/>
    <col min="5486" max="5486" width="15.42578125" style="277" customWidth="1"/>
    <col min="5487" max="5487" width="18.7109375" style="277" customWidth="1"/>
    <col min="5488" max="5488" width="16.5703125" style="277" customWidth="1"/>
    <col min="5489" max="5489" width="15.42578125" style="277" customWidth="1"/>
    <col min="5490" max="5490" width="14.85546875" style="277" customWidth="1"/>
    <col min="5491" max="5491" width="2.140625" style="277" customWidth="1"/>
    <col min="5492" max="5692" width="11.42578125" style="277"/>
    <col min="5693" max="5693" width="8.140625" style="277" customWidth="1"/>
    <col min="5694" max="5694" width="15.7109375" style="277" customWidth="1"/>
    <col min="5695" max="5695" width="18.85546875" style="277" customWidth="1"/>
    <col min="5696" max="5696" width="16" style="277" customWidth="1"/>
    <col min="5697" max="5697" width="14.7109375" style="277" customWidth="1"/>
    <col min="5698" max="5698" width="16.7109375" style="277" customWidth="1"/>
    <col min="5699" max="5699" width="14.7109375" style="277" customWidth="1"/>
    <col min="5700" max="5700" width="11.42578125" style="277"/>
    <col min="5701" max="5701" width="11.42578125" style="277" customWidth="1"/>
    <col min="5702" max="5702" width="7.42578125" style="277" customWidth="1"/>
    <col min="5703" max="5703" width="7.28515625" style="277" customWidth="1"/>
    <col min="5704" max="5704" width="12.7109375" style="277" customWidth="1"/>
    <col min="5705" max="5706" width="10.7109375" style="277" customWidth="1"/>
    <col min="5707" max="5707" width="13.7109375" style="277" customWidth="1"/>
    <col min="5708" max="5708" width="12.28515625" style="277" customWidth="1"/>
    <col min="5709" max="5709" width="13.5703125" style="277" customWidth="1"/>
    <col min="5710" max="5725" width="10.7109375" style="277" customWidth="1"/>
    <col min="5726" max="5729" width="5.5703125" style="277" bestFit="1" customWidth="1"/>
    <col min="5730" max="5733" width="7.85546875" style="277" bestFit="1" customWidth="1"/>
    <col min="5734" max="5734" width="7.85546875" style="277" customWidth="1"/>
    <col min="5735" max="5735" width="11" style="277" customWidth="1"/>
    <col min="5736" max="5736" width="10.85546875" style="277" customWidth="1"/>
    <col min="5737" max="5738" width="2" style="277" bestFit="1" customWidth="1"/>
    <col min="5739" max="5740" width="7.5703125" style="277" customWidth="1"/>
    <col min="5741" max="5741" width="6.85546875" style="277" customWidth="1"/>
    <col min="5742" max="5742" width="15.42578125" style="277" customWidth="1"/>
    <col min="5743" max="5743" width="18.7109375" style="277" customWidth="1"/>
    <col min="5744" max="5744" width="16.5703125" style="277" customWidth="1"/>
    <col min="5745" max="5745" width="15.42578125" style="277" customWidth="1"/>
    <col min="5746" max="5746" width="14.85546875" style="277" customWidth="1"/>
    <col min="5747" max="5747" width="2.140625" style="277" customWidth="1"/>
    <col min="5748" max="5948" width="11.42578125" style="277"/>
    <col min="5949" max="5949" width="8.140625" style="277" customWidth="1"/>
    <col min="5950" max="5950" width="15.7109375" style="277" customWidth="1"/>
    <col min="5951" max="5951" width="18.85546875" style="277" customWidth="1"/>
    <col min="5952" max="5952" width="16" style="277" customWidth="1"/>
    <col min="5953" max="5953" width="14.7109375" style="277" customWidth="1"/>
    <col min="5954" max="5954" width="16.7109375" style="277" customWidth="1"/>
    <col min="5955" max="5955" width="14.7109375" style="277" customWidth="1"/>
    <col min="5956" max="5956" width="11.42578125" style="277"/>
    <col min="5957" max="5957" width="11.42578125" style="277" customWidth="1"/>
    <col min="5958" max="5958" width="7.42578125" style="277" customWidth="1"/>
    <col min="5959" max="5959" width="7.28515625" style="277" customWidth="1"/>
    <col min="5960" max="5960" width="12.7109375" style="277" customWidth="1"/>
    <col min="5961" max="5962" width="10.7109375" style="277" customWidth="1"/>
    <col min="5963" max="5963" width="13.7109375" style="277" customWidth="1"/>
    <col min="5964" max="5964" width="12.28515625" style="277" customWidth="1"/>
    <col min="5965" max="5965" width="13.5703125" style="277" customWidth="1"/>
    <col min="5966" max="5981" width="10.7109375" style="277" customWidth="1"/>
    <col min="5982" max="5985" width="5.5703125" style="277" bestFit="1" customWidth="1"/>
    <col min="5986" max="5989" width="7.85546875" style="277" bestFit="1" customWidth="1"/>
    <col min="5990" max="5990" width="7.85546875" style="277" customWidth="1"/>
    <col min="5991" max="5991" width="11" style="277" customWidth="1"/>
    <col min="5992" max="5992" width="10.85546875" style="277" customWidth="1"/>
    <col min="5993" max="5994" width="2" style="277" bestFit="1" customWidth="1"/>
    <col min="5995" max="5996" width="7.5703125" style="277" customWidth="1"/>
    <col min="5997" max="5997" width="6.85546875" style="277" customWidth="1"/>
    <col min="5998" max="5998" width="15.42578125" style="277" customWidth="1"/>
    <col min="5999" max="5999" width="18.7109375" style="277" customWidth="1"/>
    <col min="6000" max="6000" width="16.5703125" style="277" customWidth="1"/>
    <col min="6001" max="6001" width="15.42578125" style="277" customWidth="1"/>
    <col min="6002" max="6002" width="14.85546875" style="277" customWidth="1"/>
    <col min="6003" max="6003" width="2.140625" style="277" customWidth="1"/>
    <col min="6004" max="6204" width="11.42578125" style="277"/>
    <col min="6205" max="6205" width="8.140625" style="277" customWidth="1"/>
    <col min="6206" max="6206" width="15.7109375" style="277" customWidth="1"/>
    <col min="6207" max="6207" width="18.85546875" style="277" customWidth="1"/>
    <col min="6208" max="6208" width="16" style="277" customWidth="1"/>
    <col min="6209" max="6209" width="14.7109375" style="277" customWidth="1"/>
    <col min="6210" max="6210" width="16.7109375" style="277" customWidth="1"/>
    <col min="6211" max="6211" width="14.7109375" style="277" customWidth="1"/>
    <col min="6212" max="6212" width="11.42578125" style="277"/>
    <col min="6213" max="6213" width="11.42578125" style="277" customWidth="1"/>
    <col min="6214" max="6214" width="7.42578125" style="277" customWidth="1"/>
    <col min="6215" max="6215" width="7.28515625" style="277" customWidth="1"/>
    <col min="6216" max="6216" width="12.7109375" style="277" customWidth="1"/>
    <col min="6217" max="6218" width="10.7109375" style="277" customWidth="1"/>
    <col min="6219" max="6219" width="13.7109375" style="277" customWidth="1"/>
    <col min="6220" max="6220" width="12.28515625" style="277" customWidth="1"/>
    <col min="6221" max="6221" width="13.5703125" style="277" customWidth="1"/>
    <col min="6222" max="6237" width="10.7109375" style="277" customWidth="1"/>
    <col min="6238" max="6241" width="5.5703125" style="277" bestFit="1" customWidth="1"/>
    <col min="6242" max="6245" width="7.85546875" style="277" bestFit="1" customWidth="1"/>
    <col min="6246" max="6246" width="7.85546875" style="277" customWidth="1"/>
    <col min="6247" max="6247" width="11" style="277" customWidth="1"/>
    <col min="6248" max="6248" width="10.85546875" style="277" customWidth="1"/>
    <col min="6249" max="6250" width="2" style="277" bestFit="1" customWidth="1"/>
    <col min="6251" max="6252" width="7.5703125" style="277" customWidth="1"/>
    <col min="6253" max="6253" width="6.85546875" style="277" customWidth="1"/>
    <col min="6254" max="6254" width="15.42578125" style="277" customWidth="1"/>
    <col min="6255" max="6255" width="18.7109375" style="277" customWidth="1"/>
    <col min="6256" max="6256" width="16.5703125" style="277" customWidth="1"/>
    <col min="6257" max="6257" width="15.42578125" style="277" customWidth="1"/>
    <col min="6258" max="6258" width="14.85546875" style="277" customWidth="1"/>
    <col min="6259" max="6259" width="2.140625" style="277" customWidth="1"/>
    <col min="6260" max="6460" width="11.42578125" style="277"/>
    <col min="6461" max="6461" width="8.140625" style="277" customWidth="1"/>
    <col min="6462" max="6462" width="15.7109375" style="277" customWidth="1"/>
    <col min="6463" max="6463" width="18.85546875" style="277" customWidth="1"/>
    <col min="6464" max="6464" width="16" style="277" customWidth="1"/>
    <col min="6465" max="6465" width="14.7109375" style="277" customWidth="1"/>
    <col min="6466" max="6466" width="16.7109375" style="277" customWidth="1"/>
    <col min="6467" max="6467" width="14.7109375" style="277" customWidth="1"/>
    <col min="6468" max="6468" width="11.42578125" style="277"/>
    <col min="6469" max="6469" width="11.42578125" style="277" customWidth="1"/>
    <col min="6470" max="6470" width="7.42578125" style="277" customWidth="1"/>
    <col min="6471" max="6471" width="7.28515625" style="277" customWidth="1"/>
    <col min="6472" max="6472" width="12.7109375" style="277" customWidth="1"/>
    <col min="6473" max="6474" width="10.7109375" style="277" customWidth="1"/>
    <col min="6475" max="6475" width="13.7109375" style="277" customWidth="1"/>
    <col min="6476" max="6476" width="12.28515625" style="277" customWidth="1"/>
    <col min="6477" max="6477" width="13.5703125" style="277" customWidth="1"/>
    <col min="6478" max="6493" width="10.7109375" style="277" customWidth="1"/>
    <col min="6494" max="6497" width="5.5703125" style="277" bestFit="1" customWidth="1"/>
    <col min="6498" max="6501" width="7.85546875" style="277" bestFit="1" customWidth="1"/>
    <col min="6502" max="6502" width="7.85546875" style="277" customWidth="1"/>
    <col min="6503" max="6503" width="11" style="277" customWidth="1"/>
    <col min="6504" max="6504" width="10.85546875" style="277" customWidth="1"/>
    <col min="6505" max="6506" width="2" style="277" bestFit="1" customWidth="1"/>
    <col min="6507" max="6508" width="7.5703125" style="277" customWidth="1"/>
    <col min="6509" max="6509" width="6.85546875" style="277" customWidth="1"/>
    <col min="6510" max="6510" width="15.42578125" style="277" customWidth="1"/>
    <col min="6511" max="6511" width="18.7109375" style="277" customWidth="1"/>
    <col min="6512" max="6512" width="16.5703125" style="277" customWidth="1"/>
    <col min="6513" max="6513" width="15.42578125" style="277" customWidth="1"/>
    <col min="6514" max="6514" width="14.85546875" style="277" customWidth="1"/>
    <col min="6515" max="6515" width="2.140625" style="277" customWidth="1"/>
    <col min="6516" max="6716" width="11.42578125" style="277"/>
    <col min="6717" max="6717" width="8.140625" style="277" customWidth="1"/>
    <col min="6718" max="6718" width="15.7109375" style="277" customWidth="1"/>
    <col min="6719" max="6719" width="18.85546875" style="277" customWidth="1"/>
    <col min="6720" max="6720" width="16" style="277" customWidth="1"/>
    <col min="6721" max="6721" width="14.7109375" style="277" customWidth="1"/>
    <col min="6722" max="6722" width="16.7109375" style="277" customWidth="1"/>
    <col min="6723" max="6723" width="14.7109375" style="277" customWidth="1"/>
    <col min="6724" max="6724" width="11.42578125" style="277"/>
    <col min="6725" max="6725" width="11.42578125" style="277" customWidth="1"/>
    <col min="6726" max="6726" width="7.42578125" style="277" customWidth="1"/>
    <col min="6727" max="6727" width="7.28515625" style="277" customWidth="1"/>
    <col min="6728" max="6728" width="12.7109375" style="277" customWidth="1"/>
    <col min="6729" max="6730" width="10.7109375" style="277" customWidth="1"/>
    <col min="6731" max="6731" width="13.7109375" style="277" customWidth="1"/>
    <col min="6732" max="6732" width="12.28515625" style="277" customWidth="1"/>
    <col min="6733" max="6733" width="13.5703125" style="277" customWidth="1"/>
    <col min="6734" max="6749" width="10.7109375" style="277" customWidth="1"/>
    <col min="6750" max="6753" width="5.5703125" style="277" bestFit="1" customWidth="1"/>
    <col min="6754" max="6757" width="7.85546875" style="277" bestFit="1" customWidth="1"/>
    <col min="6758" max="6758" width="7.85546875" style="277" customWidth="1"/>
    <col min="6759" max="6759" width="11" style="277" customWidth="1"/>
    <col min="6760" max="6760" width="10.85546875" style="277" customWidth="1"/>
    <col min="6761" max="6762" width="2" style="277" bestFit="1" customWidth="1"/>
    <col min="6763" max="6764" width="7.5703125" style="277" customWidth="1"/>
    <col min="6765" max="6765" width="6.85546875" style="277" customWidth="1"/>
    <col min="6766" max="6766" width="15.42578125" style="277" customWidth="1"/>
    <col min="6767" max="6767" width="18.7109375" style="277" customWidth="1"/>
    <col min="6768" max="6768" width="16.5703125" style="277" customWidth="1"/>
    <col min="6769" max="6769" width="15.42578125" style="277" customWidth="1"/>
    <col min="6770" max="6770" width="14.85546875" style="277" customWidth="1"/>
    <col min="6771" max="6771" width="2.140625" style="277" customWidth="1"/>
    <col min="6772" max="6972" width="11.42578125" style="277"/>
    <col min="6973" max="6973" width="8.140625" style="277" customWidth="1"/>
    <col min="6974" max="6974" width="15.7109375" style="277" customWidth="1"/>
    <col min="6975" max="6975" width="18.85546875" style="277" customWidth="1"/>
    <col min="6976" max="6976" width="16" style="277" customWidth="1"/>
    <col min="6977" max="6977" width="14.7109375" style="277" customWidth="1"/>
    <col min="6978" max="6978" width="16.7109375" style="277" customWidth="1"/>
    <col min="6979" max="6979" width="14.7109375" style="277" customWidth="1"/>
    <col min="6980" max="6980" width="11.42578125" style="277"/>
    <col min="6981" max="6981" width="11.42578125" style="277" customWidth="1"/>
    <col min="6982" max="6982" width="7.42578125" style="277" customWidth="1"/>
    <col min="6983" max="6983" width="7.28515625" style="277" customWidth="1"/>
    <col min="6984" max="6984" width="12.7109375" style="277" customWidth="1"/>
    <col min="6985" max="6986" width="10.7109375" style="277" customWidth="1"/>
    <col min="6987" max="6987" width="13.7109375" style="277" customWidth="1"/>
    <col min="6988" max="6988" width="12.28515625" style="277" customWidth="1"/>
    <col min="6989" max="6989" width="13.5703125" style="277" customWidth="1"/>
    <col min="6990" max="7005" width="10.7109375" style="277" customWidth="1"/>
    <col min="7006" max="7009" width="5.5703125" style="277" bestFit="1" customWidth="1"/>
    <col min="7010" max="7013" width="7.85546875" style="277" bestFit="1" customWidth="1"/>
    <col min="7014" max="7014" width="7.85546875" style="277" customWidth="1"/>
    <col min="7015" max="7015" width="11" style="277" customWidth="1"/>
    <col min="7016" max="7016" width="10.85546875" style="277" customWidth="1"/>
    <col min="7017" max="7018" width="2" style="277" bestFit="1" customWidth="1"/>
    <col min="7019" max="7020" width="7.5703125" style="277" customWidth="1"/>
    <col min="7021" max="7021" width="6.85546875" style="277" customWidth="1"/>
    <col min="7022" max="7022" width="15.42578125" style="277" customWidth="1"/>
    <col min="7023" max="7023" width="18.7109375" style="277" customWidth="1"/>
    <col min="7024" max="7024" width="16.5703125" style="277" customWidth="1"/>
    <col min="7025" max="7025" width="15.42578125" style="277" customWidth="1"/>
    <col min="7026" max="7026" width="14.85546875" style="277" customWidth="1"/>
    <col min="7027" max="7027" width="2.140625" style="277" customWidth="1"/>
    <col min="7028" max="7228" width="11.42578125" style="277"/>
    <col min="7229" max="7229" width="8.140625" style="277" customWidth="1"/>
    <col min="7230" max="7230" width="15.7109375" style="277" customWidth="1"/>
    <col min="7231" max="7231" width="18.85546875" style="277" customWidth="1"/>
    <col min="7232" max="7232" width="16" style="277" customWidth="1"/>
    <col min="7233" max="7233" width="14.7109375" style="277" customWidth="1"/>
    <col min="7234" max="7234" width="16.7109375" style="277" customWidth="1"/>
    <col min="7235" max="7235" width="14.7109375" style="277" customWidth="1"/>
    <col min="7236" max="7236" width="11.42578125" style="277"/>
    <col min="7237" max="7237" width="11.42578125" style="277" customWidth="1"/>
    <col min="7238" max="7238" width="7.42578125" style="277" customWidth="1"/>
    <col min="7239" max="7239" width="7.28515625" style="277" customWidth="1"/>
    <col min="7240" max="7240" width="12.7109375" style="277" customWidth="1"/>
    <col min="7241" max="7242" width="10.7109375" style="277" customWidth="1"/>
    <col min="7243" max="7243" width="13.7109375" style="277" customWidth="1"/>
    <col min="7244" max="7244" width="12.28515625" style="277" customWidth="1"/>
    <col min="7245" max="7245" width="13.5703125" style="277" customWidth="1"/>
    <col min="7246" max="7261" width="10.7109375" style="277" customWidth="1"/>
    <col min="7262" max="7265" width="5.5703125" style="277" bestFit="1" customWidth="1"/>
    <col min="7266" max="7269" width="7.85546875" style="277" bestFit="1" customWidth="1"/>
    <col min="7270" max="7270" width="7.85546875" style="277" customWidth="1"/>
    <col min="7271" max="7271" width="11" style="277" customWidth="1"/>
    <col min="7272" max="7272" width="10.85546875" style="277" customWidth="1"/>
    <col min="7273" max="7274" width="2" style="277" bestFit="1" customWidth="1"/>
    <col min="7275" max="7276" width="7.5703125" style="277" customWidth="1"/>
    <col min="7277" max="7277" width="6.85546875" style="277" customWidth="1"/>
    <col min="7278" max="7278" width="15.42578125" style="277" customWidth="1"/>
    <col min="7279" max="7279" width="18.7109375" style="277" customWidth="1"/>
    <col min="7280" max="7280" width="16.5703125" style="277" customWidth="1"/>
    <col min="7281" max="7281" width="15.42578125" style="277" customWidth="1"/>
    <col min="7282" max="7282" width="14.85546875" style="277" customWidth="1"/>
    <col min="7283" max="7283" width="2.140625" style="277" customWidth="1"/>
    <col min="7284" max="7484" width="11.42578125" style="277"/>
    <col min="7485" max="7485" width="8.140625" style="277" customWidth="1"/>
    <col min="7486" max="7486" width="15.7109375" style="277" customWidth="1"/>
    <col min="7487" max="7487" width="18.85546875" style="277" customWidth="1"/>
    <col min="7488" max="7488" width="16" style="277" customWidth="1"/>
    <col min="7489" max="7489" width="14.7109375" style="277" customWidth="1"/>
    <col min="7490" max="7490" width="16.7109375" style="277" customWidth="1"/>
    <col min="7491" max="7491" width="14.7109375" style="277" customWidth="1"/>
    <col min="7492" max="7492" width="11.42578125" style="277"/>
    <col min="7493" max="7493" width="11.42578125" style="277" customWidth="1"/>
    <col min="7494" max="7494" width="7.42578125" style="277" customWidth="1"/>
    <col min="7495" max="7495" width="7.28515625" style="277" customWidth="1"/>
    <col min="7496" max="7496" width="12.7109375" style="277" customWidth="1"/>
    <col min="7497" max="7498" width="10.7109375" style="277" customWidth="1"/>
    <col min="7499" max="7499" width="13.7109375" style="277" customWidth="1"/>
    <col min="7500" max="7500" width="12.28515625" style="277" customWidth="1"/>
    <col min="7501" max="7501" width="13.5703125" style="277" customWidth="1"/>
    <col min="7502" max="7517" width="10.7109375" style="277" customWidth="1"/>
    <col min="7518" max="7521" width="5.5703125" style="277" bestFit="1" customWidth="1"/>
    <col min="7522" max="7525" width="7.85546875" style="277" bestFit="1" customWidth="1"/>
    <col min="7526" max="7526" width="7.85546875" style="277" customWidth="1"/>
    <col min="7527" max="7527" width="11" style="277" customWidth="1"/>
    <col min="7528" max="7528" width="10.85546875" style="277" customWidth="1"/>
    <col min="7529" max="7530" width="2" style="277" bestFit="1" customWidth="1"/>
    <col min="7531" max="7532" width="7.5703125" style="277" customWidth="1"/>
    <col min="7533" max="7533" width="6.85546875" style="277" customWidth="1"/>
    <col min="7534" max="7534" width="15.42578125" style="277" customWidth="1"/>
    <col min="7535" max="7535" width="18.7109375" style="277" customWidth="1"/>
    <col min="7536" max="7536" width="16.5703125" style="277" customWidth="1"/>
    <col min="7537" max="7537" width="15.42578125" style="277" customWidth="1"/>
    <col min="7538" max="7538" width="14.85546875" style="277" customWidth="1"/>
    <col min="7539" max="7539" width="2.140625" style="277" customWidth="1"/>
    <col min="7540" max="7740" width="11.42578125" style="277"/>
    <col min="7741" max="7741" width="8.140625" style="277" customWidth="1"/>
    <col min="7742" max="7742" width="15.7109375" style="277" customWidth="1"/>
    <col min="7743" max="7743" width="18.85546875" style="277" customWidth="1"/>
    <col min="7744" max="7744" width="16" style="277" customWidth="1"/>
    <col min="7745" max="7745" width="14.7109375" style="277" customWidth="1"/>
    <col min="7746" max="7746" width="16.7109375" style="277" customWidth="1"/>
    <col min="7747" max="7747" width="14.7109375" style="277" customWidth="1"/>
    <col min="7748" max="7748" width="11.42578125" style="277"/>
    <col min="7749" max="7749" width="11.42578125" style="277" customWidth="1"/>
    <col min="7750" max="7750" width="7.42578125" style="277" customWidth="1"/>
    <col min="7751" max="7751" width="7.28515625" style="277" customWidth="1"/>
    <col min="7752" max="7752" width="12.7109375" style="277" customWidth="1"/>
    <col min="7753" max="7754" width="10.7109375" style="277" customWidth="1"/>
    <col min="7755" max="7755" width="13.7109375" style="277" customWidth="1"/>
    <col min="7756" max="7756" width="12.28515625" style="277" customWidth="1"/>
    <col min="7757" max="7757" width="13.5703125" style="277" customWidth="1"/>
    <col min="7758" max="7773" width="10.7109375" style="277" customWidth="1"/>
    <col min="7774" max="7777" width="5.5703125" style="277" bestFit="1" customWidth="1"/>
    <col min="7778" max="7781" width="7.85546875" style="277" bestFit="1" customWidth="1"/>
    <col min="7782" max="7782" width="7.85546875" style="277" customWidth="1"/>
    <col min="7783" max="7783" width="11" style="277" customWidth="1"/>
    <col min="7784" max="7784" width="10.85546875" style="277" customWidth="1"/>
    <col min="7785" max="7786" width="2" style="277" bestFit="1" customWidth="1"/>
    <col min="7787" max="7788" width="7.5703125" style="277" customWidth="1"/>
    <col min="7789" max="7789" width="6.85546875" style="277" customWidth="1"/>
    <col min="7790" max="7790" width="15.42578125" style="277" customWidth="1"/>
    <col min="7791" max="7791" width="18.7109375" style="277" customWidth="1"/>
    <col min="7792" max="7792" width="16.5703125" style="277" customWidth="1"/>
    <col min="7793" max="7793" width="15.42578125" style="277" customWidth="1"/>
    <col min="7794" max="7794" width="14.85546875" style="277" customWidth="1"/>
    <col min="7795" max="7795" width="2.140625" style="277" customWidth="1"/>
    <col min="7796" max="7996" width="11.42578125" style="277"/>
    <col min="7997" max="7997" width="8.140625" style="277" customWidth="1"/>
    <col min="7998" max="7998" width="15.7109375" style="277" customWidth="1"/>
    <col min="7999" max="7999" width="18.85546875" style="277" customWidth="1"/>
    <col min="8000" max="8000" width="16" style="277" customWidth="1"/>
    <col min="8001" max="8001" width="14.7109375" style="277" customWidth="1"/>
    <col min="8002" max="8002" width="16.7109375" style="277" customWidth="1"/>
    <col min="8003" max="8003" width="14.7109375" style="277" customWidth="1"/>
    <col min="8004" max="8004" width="11.42578125" style="277"/>
    <col min="8005" max="8005" width="11.42578125" style="277" customWidth="1"/>
    <col min="8006" max="8006" width="7.42578125" style="277" customWidth="1"/>
    <col min="8007" max="8007" width="7.28515625" style="277" customWidth="1"/>
    <col min="8008" max="8008" width="12.7109375" style="277" customWidth="1"/>
    <col min="8009" max="8010" width="10.7109375" style="277" customWidth="1"/>
    <col min="8011" max="8011" width="13.7109375" style="277" customWidth="1"/>
    <col min="8012" max="8012" width="12.28515625" style="277" customWidth="1"/>
    <col min="8013" max="8013" width="13.5703125" style="277" customWidth="1"/>
    <col min="8014" max="8029" width="10.7109375" style="277" customWidth="1"/>
    <col min="8030" max="8033" width="5.5703125" style="277" bestFit="1" customWidth="1"/>
    <col min="8034" max="8037" width="7.85546875" style="277" bestFit="1" customWidth="1"/>
    <col min="8038" max="8038" width="7.85546875" style="277" customWidth="1"/>
    <col min="8039" max="8039" width="11" style="277" customWidth="1"/>
    <col min="8040" max="8040" width="10.85546875" style="277" customWidth="1"/>
    <col min="8041" max="8042" width="2" style="277" bestFit="1" customWidth="1"/>
    <col min="8043" max="8044" width="7.5703125" style="277" customWidth="1"/>
    <col min="8045" max="8045" width="6.85546875" style="277" customWidth="1"/>
    <col min="8046" max="8046" width="15.42578125" style="277" customWidth="1"/>
    <col min="8047" max="8047" width="18.7109375" style="277" customWidth="1"/>
    <col min="8048" max="8048" width="16.5703125" style="277" customWidth="1"/>
    <col min="8049" max="8049" width="15.42578125" style="277" customWidth="1"/>
    <col min="8050" max="8050" width="14.85546875" style="277" customWidth="1"/>
    <col min="8051" max="8051" width="2.140625" style="277" customWidth="1"/>
    <col min="8052" max="8252" width="11.42578125" style="277"/>
    <col min="8253" max="8253" width="8.140625" style="277" customWidth="1"/>
    <col min="8254" max="8254" width="15.7109375" style="277" customWidth="1"/>
    <col min="8255" max="8255" width="18.85546875" style="277" customWidth="1"/>
    <col min="8256" max="8256" width="16" style="277" customWidth="1"/>
    <col min="8257" max="8257" width="14.7109375" style="277" customWidth="1"/>
    <col min="8258" max="8258" width="16.7109375" style="277" customWidth="1"/>
    <col min="8259" max="8259" width="14.7109375" style="277" customWidth="1"/>
    <col min="8260" max="8260" width="11.42578125" style="277"/>
    <col min="8261" max="8261" width="11.42578125" style="277" customWidth="1"/>
    <col min="8262" max="8262" width="7.42578125" style="277" customWidth="1"/>
    <col min="8263" max="8263" width="7.28515625" style="277" customWidth="1"/>
    <col min="8264" max="8264" width="12.7109375" style="277" customWidth="1"/>
    <col min="8265" max="8266" width="10.7109375" style="277" customWidth="1"/>
    <col min="8267" max="8267" width="13.7109375" style="277" customWidth="1"/>
    <col min="8268" max="8268" width="12.28515625" style="277" customWidth="1"/>
    <col min="8269" max="8269" width="13.5703125" style="277" customWidth="1"/>
    <col min="8270" max="8285" width="10.7109375" style="277" customWidth="1"/>
    <col min="8286" max="8289" width="5.5703125" style="277" bestFit="1" customWidth="1"/>
    <col min="8290" max="8293" width="7.85546875" style="277" bestFit="1" customWidth="1"/>
    <col min="8294" max="8294" width="7.85546875" style="277" customWidth="1"/>
    <col min="8295" max="8295" width="11" style="277" customWidth="1"/>
    <col min="8296" max="8296" width="10.85546875" style="277" customWidth="1"/>
    <col min="8297" max="8298" width="2" style="277" bestFit="1" customWidth="1"/>
    <col min="8299" max="8300" width="7.5703125" style="277" customWidth="1"/>
    <col min="8301" max="8301" width="6.85546875" style="277" customWidth="1"/>
    <col min="8302" max="8302" width="15.42578125" style="277" customWidth="1"/>
    <col min="8303" max="8303" width="18.7109375" style="277" customWidth="1"/>
    <col min="8304" max="8304" width="16.5703125" style="277" customWidth="1"/>
    <col min="8305" max="8305" width="15.42578125" style="277" customWidth="1"/>
    <col min="8306" max="8306" width="14.85546875" style="277" customWidth="1"/>
    <col min="8307" max="8307" width="2.140625" style="277" customWidth="1"/>
    <col min="8308" max="8508" width="11.42578125" style="277"/>
    <col min="8509" max="8509" width="8.140625" style="277" customWidth="1"/>
    <col min="8510" max="8510" width="15.7109375" style="277" customWidth="1"/>
    <col min="8511" max="8511" width="18.85546875" style="277" customWidth="1"/>
    <col min="8512" max="8512" width="16" style="277" customWidth="1"/>
    <col min="8513" max="8513" width="14.7109375" style="277" customWidth="1"/>
    <col min="8514" max="8514" width="16.7109375" style="277" customWidth="1"/>
    <col min="8515" max="8515" width="14.7109375" style="277" customWidth="1"/>
    <col min="8516" max="8516" width="11.42578125" style="277"/>
    <col min="8517" max="8517" width="11.42578125" style="277" customWidth="1"/>
    <col min="8518" max="8518" width="7.42578125" style="277" customWidth="1"/>
    <col min="8519" max="8519" width="7.28515625" style="277" customWidth="1"/>
    <col min="8520" max="8520" width="12.7109375" style="277" customWidth="1"/>
    <col min="8521" max="8522" width="10.7109375" style="277" customWidth="1"/>
    <col min="8523" max="8523" width="13.7109375" style="277" customWidth="1"/>
    <col min="8524" max="8524" width="12.28515625" style="277" customWidth="1"/>
    <col min="8525" max="8525" width="13.5703125" style="277" customWidth="1"/>
    <col min="8526" max="8541" width="10.7109375" style="277" customWidth="1"/>
    <col min="8542" max="8545" width="5.5703125" style="277" bestFit="1" customWidth="1"/>
    <col min="8546" max="8549" width="7.85546875" style="277" bestFit="1" customWidth="1"/>
    <col min="8550" max="8550" width="7.85546875" style="277" customWidth="1"/>
    <col min="8551" max="8551" width="11" style="277" customWidth="1"/>
    <col min="8552" max="8552" width="10.85546875" style="277" customWidth="1"/>
    <col min="8553" max="8554" width="2" style="277" bestFit="1" customWidth="1"/>
    <col min="8555" max="8556" width="7.5703125" style="277" customWidth="1"/>
    <col min="8557" max="8557" width="6.85546875" style="277" customWidth="1"/>
    <col min="8558" max="8558" width="15.42578125" style="277" customWidth="1"/>
    <col min="8559" max="8559" width="18.7109375" style="277" customWidth="1"/>
    <col min="8560" max="8560" width="16.5703125" style="277" customWidth="1"/>
    <col min="8561" max="8561" width="15.42578125" style="277" customWidth="1"/>
    <col min="8562" max="8562" width="14.85546875" style="277" customWidth="1"/>
    <col min="8563" max="8563" width="2.140625" style="277" customWidth="1"/>
    <col min="8564" max="8764" width="11.42578125" style="277"/>
    <col min="8765" max="8765" width="8.140625" style="277" customWidth="1"/>
    <col min="8766" max="8766" width="15.7109375" style="277" customWidth="1"/>
    <col min="8767" max="8767" width="18.85546875" style="277" customWidth="1"/>
    <col min="8768" max="8768" width="16" style="277" customWidth="1"/>
    <col min="8769" max="8769" width="14.7109375" style="277" customWidth="1"/>
    <col min="8770" max="8770" width="16.7109375" style="277" customWidth="1"/>
    <col min="8771" max="8771" width="14.7109375" style="277" customWidth="1"/>
    <col min="8772" max="8772" width="11.42578125" style="277"/>
    <col min="8773" max="8773" width="11.42578125" style="277" customWidth="1"/>
    <col min="8774" max="8774" width="7.42578125" style="277" customWidth="1"/>
    <col min="8775" max="8775" width="7.28515625" style="277" customWidth="1"/>
    <col min="8776" max="8776" width="12.7109375" style="277" customWidth="1"/>
    <col min="8777" max="8778" width="10.7109375" style="277" customWidth="1"/>
    <col min="8779" max="8779" width="13.7109375" style="277" customWidth="1"/>
    <col min="8780" max="8780" width="12.28515625" style="277" customWidth="1"/>
    <col min="8781" max="8781" width="13.5703125" style="277" customWidth="1"/>
    <col min="8782" max="8797" width="10.7109375" style="277" customWidth="1"/>
    <col min="8798" max="8801" width="5.5703125" style="277" bestFit="1" customWidth="1"/>
    <col min="8802" max="8805" width="7.85546875" style="277" bestFit="1" customWidth="1"/>
    <col min="8806" max="8806" width="7.85546875" style="277" customWidth="1"/>
    <col min="8807" max="8807" width="11" style="277" customWidth="1"/>
    <col min="8808" max="8808" width="10.85546875" style="277" customWidth="1"/>
    <col min="8809" max="8810" width="2" style="277" bestFit="1" customWidth="1"/>
    <col min="8811" max="8812" width="7.5703125" style="277" customWidth="1"/>
    <col min="8813" max="8813" width="6.85546875" style="277" customWidth="1"/>
    <col min="8814" max="8814" width="15.42578125" style="277" customWidth="1"/>
    <col min="8815" max="8815" width="18.7109375" style="277" customWidth="1"/>
    <col min="8816" max="8816" width="16.5703125" style="277" customWidth="1"/>
    <col min="8817" max="8817" width="15.42578125" style="277" customWidth="1"/>
    <col min="8818" max="8818" width="14.85546875" style="277" customWidth="1"/>
    <col min="8819" max="8819" width="2.140625" style="277" customWidth="1"/>
    <col min="8820" max="9020" width="11.42578125" style="277"/>
    <col min="9021" max="9021" width="8.140625" style="277" customWidth="1"/>
    <col min="9022" max="9022" width="15.7109375" style="277" customWidth="1"/>
    <col min="9023" max="9023" width="18.85546875" style="277" customWidth="1"/>
    <col min="9024" max="9024" width="16" style="277" customWidth="1"/>
    <col min="9025" max="9025" width="14.7109375" style="277" customWidth="1"/>
    <col min="9026" max="9026" width="16.7109375" style="277" customWidth="1"/>
    <col min="9027" max="9027" width="14.7109375" style="277" customWidth="1"/>
    <col min="9028" max="9028" width="11.42578125" style="277"/>
    <col min="9029" max="9029" width="11.42578125" style="277" customWidth="1"/>
    <col min="9030" max="9030" width="7.42578125" style="277" customWidth="1"/>
    <col min="9031" max="9031" width="7.28515625" style="277" customWidth="1"/>
    <col min="9032" max="9032" width="12.7109375" style="277" customWidth="1"/>
    <col min="9033" max="9034" width="10.7109375" style="277" customWidth="1"/>
    <col min="9035" max="9035" width="13.7109375" style="277" customWidth="1"/>
    <col min="9036" max="9036" width="12.28515625" style="277" customWidth="1"/>
    <col min="9037" max="9037" width="13.5703125" style="277" customWidth="1"/>
    <col min="9038" max="9053" width="10.7109375" style="277" customWidth="1"/>
    <col min="9054" max="9057" width="5.5703125" style="277" bestFit="1" customWidth="1"/>
    <col min="9058" max="9061" width="7.85546875" style="277" bestFit="1" customWidth="1"/>
    <col min="9062" max="9062" width="7.85546875" style="277" customWidth="1"/>
    <col min="9063" max="9063" width="11" style="277" customWidth="1"/>
    <col min="9064" max="9064" width="10.85546875" style="277" customWidth="1"/>
    <col min="9065" max="9066" width="2" style="277" bestFit="1" customWidth="1"/>
    <col min="9067" max="9068" width="7.5703125" style="277" customWidth="1"/>
    <col min="9069" max="9069" width="6.85546875" style="277" customWidth="1"/>
    <col min="9070" max="9070" width="15.42578125" style="277" customWidth="1"/>
    <col min="9071" max="9071" width="18.7109375" style="277" customWidth="1"/>
    <col min="9072" max="9072" width="16.5703125" style="277" customWidth="1"/>
    <col min="9073" max="9073" width="15.42578125" style="277" customWidth="1"/>
    <col min="9074" max="9074" width="14.85546875" style="277" customWidth="1"/>
    <col min="9075" max="9075" width="2.140625" style="277" customWidth="1"/>
    <col min="9076" max="9276" width="11.42578125" style="277"/>
    <col min="9277" max="9277" width="8.140625" style="277" customWidth="1"/>
    <col min="9278" max="9278" width="15.7109375" style="277" customWidth="1"/>
    <col min="9279" max="9279" width="18.85546875" style="277" customWidth="1"/>
    <col min="9280" max="9280" width="16" style="277" customWidth="1"/>
    <col min="9281" max="9281" width="14.7109375" style="277" customWidth="1"/>
    <col min="9282" max="9282" width="16.7109375" style="277" customWidth="1"/>
    <col min="9283" max="9283" width="14.7109375" style="277" customWidth="1"/>
    <col min="9284" max="9284" width="11.42578125" style="277"/>
    <col min="9285" max="9285" width="11.42578125" style="277" customWidth="1"/>
    <col min="9286" max="9286" width="7.42578125" style="277" customWidth="1"/>
    <col min="9287" max="9287" width="7.28515625" style="277" customWidth="1"/>
    <col min="9288" max="9288" width="12.7109375" style="277" customWidth="1"/>
    <col min="9289" max="9290" width="10.7109375" style="277" customWidth="1"/>
    <col min="9291" max="9291" width="13.7109375" style="277" customWidth="1"/>
    <col min="9292" max="9292" width="12.28515625" style="277" customWidth="1"/>
    <col min="9293" max="9293" width="13.5703125" style="277" customWidth="1"/>
    <col min="9294" max="9309" width="10.7109375" style="277" customWidth="1"/>
    <col min="9310" max="9313" width="5.5703125" style="277" bestFit="1" customWidth="1"/>
    <col min="9314" max="9317" width="7.85546875" style="277" bestFit="1" customWidth="1"/>
    <col min="9318" max="9318" width="7.85546875" style="277" customWidth="1"/>
    <col min="9319" max="9319" width="11" style="277" customWidth="1"/>
    <col min="9320" max="9320" width="10.85546875" style="277" customWidth="1"/>
    <col min="9321" max="9322" width="2" style="277" bestFit="1" customWidth="1"/>
    <col min="9323" max="9324" width="7.5703125" style="277" customWidth="1"/>
    <col min="9325" max="9325" width="6.85546875" style="277" customWidth="1"/>
    <col min="9326" max="9326" width="15.42578125" style="277" customWidth="1"/>
    <col min="9327" max="9327" width="18.7109375" style="277" customWidth="1"/>
    <col min="9328" max="9328" width="16.5703125" style="277" customWidth="1"/>
    <col min="9329" max="9329" width="15.42578125" style="277" customWidth="1"/>
    <col min="9330" max="9330" width="14.85546875" style="277" customWidth="1"/>
    <col min="9331" max="9331" width="2.140625" style="277" customWidth="1"/>
    <col min="9332" max="9532" width="11.42578125" style="277"/>
    <col min="9533" max="9533" width="8.140625" style="277" customWidth="1"/>
    <col min="9534" max="9534" width="15.7109375" style="277" customWidth="1"/>
    <col min="9535" max="9535" width="18.85546875" style="277" customWidth="1"/>
    <col min="9536" max="9536" width="16" style="277" customWidth="1"/>
    <col min="9537" max="9537" width="14.7109375" style="277" customWidth="1"/>
    <col min="9538" max="9538" width="16.7109375" style="277" customWidth="1"/>
    <col min="9539" max="9539" width="14.7109375" style="277" customWidth="1"/>
    <col min="9540" max="9540" width="11.42578125" style="277"/>
    <col min="9541" max="9541" width="11.42578125" style="277" customWidth="1"/>
    <col min="9542" max="9542" width="7.42578125" style="277" customWidth="1"/>
    <col min="9543" max="9543" width="7.28515625" style="277" customWidth="1"/>
    <col min="9544" max="9544" width="12.7109375" style="277" customWidth="1"/>
    <col min="9545" max="9546" width="10.7109375" style="277" customWidth="1"/>
    <col min="9547" max="9547" width="13.7109375" style="277" customWidth="1"/>
    <col min="9548" max="9548" width="12.28515625" style="277" customWidth="1"/>
    <col min="9549" max="9549" width="13.5703125" style="277" customWidth="1"/>
    <col min="9550" max="9565" width="10.7109375" style="277" customWidth="1"/>
    <col min="9566" max="9569" width="5.5703125" style="277" bestFit="1" customWidth="1"/>
    <col min="9570" max="9573" width="7.85546875" style="277" bestFit="1" customWidth="1"/>
    <col min="9574" max="9574" width="7.85546875" style="277" customWidth="1"/>
    <col min="9575" max="9575" width="11" style="277" customWidth="1"/>
    <col min="9576" max="9576" width="10.85546875" style="277" customWidth="1"/>
    <col min="9577" max="9578" width="2" style="277" bestFit="1" customWidth="1"/>
    <col min="9579" max="9580" width="7.5703125" style="277" customWidth="1"/>
    <col min="9581" max="9581" width="6.85546875" style="277" customWidth="1"/>
    <col min="9582" max="9582" width="15.42578125" style="277" customWidth="1"/>
    <col min="9583" max="9583" width="18.7109375" style="277" customWidth="1"/>
    <col min="9584" max="9584" width="16.5703125" style="277" customWidth="1"/>
    <col min="9585" max="9585" width="15.42578125" style="277" customWidth="1"/>
    <col min="9586" max="9586" width="14.85546875" style="277" customWidth="1"/>
    <col min="9587" max="9587" width="2.140625" style="277" customWidth="1"/>
    <col min="9588" max="9788" width="11.42578125" style="277"/>
    <col min="9789" max="9789" width="8.140625" style="277" customWidth="1"/>
    <col min="9790" max="9790" width="15.7109375" style="277" customWidth="1"/>
    <col min="9791" max="9791" width="18.85546875" style="277" customWidth="1"/>
    <col min="9792" max="9792" width="16" style="277" customWidth="1"/>
    <col min="9793" max="9793" width="14.7109375" style="277" customWidth="1"/>
    <col min="9794" max="9794" width="16.7109375" style="277" customWidth="1"/>
    <col min="9795" max="9795" width="14.7109375" style="277" customWidth="1"/>
    <col min="9796" max="9796" width="11.42578125" style="277"/>
    <col min="9797" max="9797" width="11.42578125" style="277" customWidth="1"/>
    <col min="9798" max="9798" width="7.42578125" style="277" customWidth="1"/>
    <col min="9799" max="9799" width="7.28515625" style="277" customWidth="1"/>
    <col min="9800" max="9800" width="12.7109375" style="277" customWidth="1"/>
    <col min="9801" max="9802" width="10.7109375" style="277" customWidth="1"/>
    <col min="9803" max="9803" width="13.7109375" style="277" customWidth="1"/>
    <col min="9804" max="9804" width="12.28515625" style="277" customWidth="1"/>
    <col min="9805" max="9805" width="13.5703125" style="277" customWidth="1"/>
    <col min="9806" max="9821" width="10.7109375" style="277" customWidth="1"/>
    <col min="9822" max="9825" width="5.5703125" style="277" bestFit="1" customWidth="1"/>
    <col min="9826" max="9829" width="7.85546875" style="277" bestFit="1" customWidth="1"/>
    <col min="9830" max="9830" width="7.85546875" style="277" customWidth="1"/>
    <col min="9831" max="9831" width="11" style="277" customWidth="1"/>
    <col min="9832" max="9832" width="10.85546875" style="277" customWidth="1"/>
    <col min="9833" max="9834" width="2" style="277" bestFit="1" customWidth="1"/>
    <col min="9835" max="9836" width="7.5703125" style="277" customWidth="1"/>
    <col min="9837" max="9837" width="6.85546875" style="277" customWidth="1"/>
    <col min="9838" max="9838" width="15.42578125" style="277" customWidth="1"/>
    <col min="9839" max="9839" width="18.7109375" style="277" customWidth="1"/>
    <col min="9840" max="9840" width="16.5703125" style="277" customWidth="1"/>
    <col min="9841" max="9841" width="15.42578125" style="277" customWidth="1"/>
    <col min="9842" max="9842" width="14.85546875" style="277" customWidth="1"/>
    <col min="9843" max="9843" width="2.140625" style="277" customWidth="1"/>
    <col min="9844" max="10044" width="11.42578125" style="277"/>
    <col min="10045" max="10045" width="8.140625" style="277" customWidth="1"/>
    <col min="10046" max="10046" width="15.7109375" style="277" customWidth="1"/>
    <col min="10047" max="10047" width="18.85546875" style="277" customWidth="1"/>
    <col min="10048" max="10048" width="16" style="277" customWidth="1"/>
    <col min="10049" max="10049" width="14.7109375" style="277" customWidth="1"/>
    <col min="10050" max="10050" width="16.7109375" style="277" customWidth="1"/>
    <col min="10051" max="10051" width="14.7109375" style="277" customWidth="1"/>
    <col min="10052" max="10052" width="11.42578125" style="277"/>
    <col min="10053" max="10053" width="11.42578125" style="277" customWidth="1"/>
    <col min="10054" max="10054" width="7.42578125" style="277" customWidth="1"/>
    <col min="10055" max="10055" width="7.28515625" style="277" customWidth="1"/>
    <col min="10056" max="10056" width="12.7109375" style="277" customWidth="1"/>
    <col min="10057" max="10058" width="10.7109375" style="277" customWidth="1"/>
    <col min="10059" max="10059" width="13.7109375" style="277" customWidth="1"/>
    <col min="10060" max="10060" width="12.28515625" style="277" customWidth="1"/>
    <col min="10061" max="10061" width="13.5703125" style="277" customWidth="1"/>
    <col min="10062" max="10077" width="10.7109375" style="277" customWidth="1"/>
    <col min="10078" max="10081" width="5.5703125" style="277" bestFit="1" customWidth="1"/>
    <col min="10082" max="10085" width="7.85546875" style="277" bestFit="1" customWidth="1"/>
    <col min="10086" max="10086" width="7.85546875" style="277" customWidth="1"/>
    <col min="10087" max="10087" width="11" style="277" customWidth="1"/>
    <col min="10088" max="10088" width="10.85546875" style="277" customWidth="1"/>
    <col min="10089" max="10090" width="2" style="277" bestFit="1" customWidth="1"/>
    <col min="10091" max="10092" width="7.5703125" style="277" customWidth="1"/>
    <col min="10093" max="10093" width="6.85546875" style="277" customWidth="1"/>
    <col min="10094" max="10094" width="15.42578125" style="277" customWidth="1"/>
    <col min="10095" max="10095" width="18.7109375" style="277" customWidth="1"/>
    <col min="10096" max="10096" width="16.5703125" style="277" customWidth="1"/>
    <col min="10097" max="10097" width="15.42578125" style="277" customWidth="1"/>
    <col min="10098" max="10098" width="14.85546875" style="277" customWidth="1"/>
    <col min="10099" max="10099" width="2.140625" style="277" customWidth="1"/>
    <col min="10100" max="10300" width="11.42578125" style="277"/>
    <col min="10301" max="10301" width="8.140625" style="277" customWidth="1"/>
    <col min="10302" max="10302" width="15.7109375" style="277" customWidth="1"/>
    <col min="10303" max="10303" width="18.85546875" style="277" customWidth="1"/>
    <col min="10304" max="10304" width="16" style="277" customWidth="1"/>
    <col min="10305" max="10305" width="14.7109375" style="277" customWidth="1"/>
    <col min="10306" max="10306" width="16.7109375" style="277" customWidth="1"/>
    <col min="10307" max="10307" width="14.7109375" style="277" customWidth="1"/>
    <col min="10308" max="10308" width="11.42578125" style="277"/>
    <col min="10309" max="10309" width="11.42578125" style="277" customWidth="1"/>
    <col min="10310" max="10310" width="7.42578125" style="277" customWidth="1"/>
    <col min="10311" max="10311" width="7.28515625" style="277" customWidth="1"/>
    <col min="10312" max="10312" width="12.7109375" style="277" customWidth="1"/>
    <col min="10313" max="10314" width="10.7109375" style="277" customWidth="1"/>
    <col min="10315" max="10315" width="13.7109375" style="277" customWidth="1"/>
    <col min="10316" max="10316" width="12.28515625" style="277" customWidth="1"/>
    <col min="10317" max="10317" width="13.5703125" style="277" customWidth="1"/>
    <col min="10318" max="10333" width="10.7109375" style="277" customWidth="1"/>
    <col min="10334" max="10337" width="5.5703125" style="277" bestFit="1" customWidth="1"/>
    <col min="10338" max="10341" width="7.85546875" style="277" bestFit="1" customWidth="1"/>
    <col min="10342" max="10342" width="7.85546875" style="277" customWidth="1"/>
    <col min="10343" max="10343" width="11" style="277" customWidth="1"/>
    <col min="10344" max="10344" width="10.85546875" style="277" customWidth="1"/>
    <col min="10345" max="10346" width="2" style="277" bestFit="1" customWidth="1"/>
    <col min="10347" max="10348" width="7.5703125" style="277" customWidth="1"/>
    <col min="10349" max="10349" width="6.85546875" style="277" customWidth="1"/>
    <col min="10350" max="10350" width="15.42578125" style="277" customWidth="1"/>
    <col min="10351" max="10351" width="18.7109375" style="277" customWidth="1"/>
    <col min="10352" max="10352" width="16.5703125" style="277" customWidth="1"/>
    <col min="10353" max="10353" width="15.42578125" style="277" customWidth="1"/>
    <col min="10354" max="10354" width="14.85546875" style="277" customWidth="1"/>
    <col min="10355" max="10355" width="2.140625" style="277" customWidth="1"/>
    <col min="10356" max="10556" width="11.42578125" style="277"/>
    <col min="10557" max="10557" width="8.140625" style="277" customWidth="1"/>
    <col min="10558" max="10558" width="15.7109375" style="277" customWidth="1"/>
    <col min="10559" max="10559" width="18.85546875" style="277" customWidth="1"/>
    <col min="10560" max="10560" width="16" style="277" customWidth="1"/>
    <col min="10561" max="10561" width="14.7109375" style="277" customWidth="1"/>
    <col min="10562" max="10562" width="16.7109375" style="277" customWidth="1"/>
    <col min="10563" max="10563" width="14.7109375" style="277" customWidth="1"/>
    <col min="10564" max="10564" width="11.42578125" style="277"/>
    <col min="10565" max="10565" width="11.42578125" style="277" customWidth="1"/>
    <col min="10566" max="10566" width="7.42578125" style="277" customWidth="1"/>
    <col min="10567" max="10567" width="7.28515625" style="277" customWidth="1"/>
    <col min="10568" max="10568" width="12.7109375" style="277" customWidth="1"/>
    <col min="10569" max="10570" width="10.7109375" style="277" customWidth="1"/>
    <col min="10571" max="10571" width="13.7109375" style="277" customWidth="1"/>
    <col min="10572" max="10572" width="12.28515625" style="277" customWidth="1"/>
    <col min="10573" max="10573" width="13.5703125" style="277" customWidth="1"/>
    <col min="10574" max="10589" width="10.7109375" style="277" customWidth="1"/>
    <col min="10590" max="10593" width="5.5703125" style="277" bestFit="1" customWidth="1"/>
    <col min="10594" max="10597" width="7.85546875" style="277" bestFit="1" customWidth="1"/>
    <col min="10598" max="10598" width="7.85546875" style="277" customWidth="1"/>
    <col min="10599" max="10599" width="11" style="277" customWidth="1"/>
    <col min="10600" max="10600" width="10.85546875" style="277" customWidth="1"/>
    <col min="10601" max="10602" width="2" style="277" bestFit="1" customWidth="1"/>
    <col min="10603" max="10604" width="7.5703125" style="277" customWidth="1"/>
    <col min="10605" max="10605" width="6.85546875" style="277" customWidth="1"/>
    <col min="10606" max="10606" width="15.42578125" style="277" customWidth="1"/>
    <col min="10607" max="10607" width="18.7109375" style="277" customWidth="1"/>
    <col min="10608" max="10608" width="16.5703125" style="277" customWidth="1"/>
    <col min="10609" max="10609" width="15.42578125" style="277" customWidth="1"/>
    <col min="10610" max="10610" width="14.85546875" style="277" customWidth="1"/>
    <col min="10611" max="10611" width="2.140625" style="277" customWidth="1"/>
    <col min="10612" max="10812" width="11.42578125" style="277"/>
    <col min="10813" max="10813" width="8.140625" style="277" customWidth="1"/>
    <col min="10814" max="10814" width="15.7109375" style="277" customWidth="1"/>
    <col min="10815" max="10815" width="18.85546875" style="277" customWidth="1"/>
    <col min="10816" max="10816" width="16" style="277" customWidth="1"/>
    <col min="10817" max="10817" width="14.7109375" style="277" customWidth="1"/>
    <col min="10818" max="10818" width="16.7109375" style="277" customWidth="1"/>
    <col min="10819" max="10819" width="14.7109375" style="277" customWidth="1"/>
    <col min="10820" max="10820" width="11.42578125" style="277"/>
    <col min="10821" max="10821" width="11.42578125" style="277" customWidth="1"/>
    <col min="10822" max="10822" width="7.42578125" style="277" customWidth="1"/>
    <col min="10823" max="10823" width="7.28515625" style="277" customWidth="1"/>
    <col min="10824" max="10824" width="12.7109375" style="277" customWidth="1"/>
    <col min="10825" max="10826" width="10.7109375" style="277" customWidth="1"/>
    <col min="10827" max="10827" width="13.7109375" style="277" customWidth="1"/>
    <col min="10828" max="10828" width="12.28515625" style="277" customWidth="1"/>
    <col min="10829" max="10829" width="13.5703125" style="277" customWidth="1"/>
    <col min="10830" max="10845" width="10.7109375" style="277" customWidth="1"/>
    <col min="10846" max="10849" width="5.5703125" style="277" bestFit="1" customWidth="1"/>
    <col min="10850" max="10853" width="7.85546875" style="277" bestFit="1" customWidth="1"/>
    <col min="10854" max="10854" width="7.85546875" style="277" customWidth="1"/>
    <col min="10855" max="10855" width="11" style="277" customWidth="1"/>
    <col min="10856" max="10856" width="10.85546875" style="277" customWidth="1"/>
    <col min="10857" max="10858" width="2" style="277" bestFit="1" customWidth="1"/>
    <col min="10859" max="10860" width="7.5703125" style="277" customWidth="1"/>
    <col min="10861" max="10861" width="6.85546875" style="277" customWidth="1"/>
    <col min="10862" max="10862" width="15.42578125" style="277" customWidth="1"/>
    <col min="10863" max="10863" width="18.7109375" style="277" customWidth="1"/>
    <col min="10864" max="10864" width="16.5703125" style="277" customWidth="1"/>
    <col min="10865" max="10865" width="15.42578125" style="277" customWidth="1"/>
    <col min="10866" max="10866" width="14.85546875" style="277" customWidth="1"/>
    <col min="10867" max="10867" width="2.140625" style="277" customWidth="1"/>
    <col min="10868" max="11068" width="11.42578125" style="277"/>
    <col min="11069" max="11069" width="8.140625" style="277" customWidth="1"/>
    <col min="11070" max="11070" width="15.7109375" style="277" customWidth="1"/>
    <col min="11071" max="11071" width="18.85546875" style="277" customWidth="1"/>
    <col min="11072" max="11072" width="16" style="277" customWidth="1"/>
    <col min="11073" max="11073" width="14.7109375" style="277" customWidth="1"/>
    <col min="11074" max="11074" width="16.7109375" style="277" customWidth="1"/>
    <col min="11075" max="11075" width="14.7109375" style="277" customWidth="1"/>
    <col min="11076" max="11076" width="11.42578125" style="277"/>
    <col min="11077" max="11077" width="11.42578125" style="277" customWidth="1"/>
    <col min="11078" max="11078" width="7.42578125" style="277" customWidth="1"/>
    <col min="11079" max="11079" width="7.28515625" style="277" customWidth="1"/>
    <col min="11080" max="11080" width="12.7109375" style="277" customWidth="1"/>
    <col min="11081" max="11082" width="10.7109375" style="277" customWidth="1"/>
    <col min="11083" max="11083" width="13.7109375" style="277" customWidth="1"/>
    <col min="11084" max="11084" width="12.28515625" style="277" customWidth="1"/>
    <col min="11085" max="11085" width="13.5703125" style="277" customWidth="1"/>
    <col min="11086" max="11101" width="10.7109375" style="277" customWidth="1"/>
    <col min="11102" max="11105" width="5.5703125" style="277" bestFit="1" customWidth="1"/>
    <col min="11106" max="11109" width="7.85546875" style="277" bestFit="1" customWidth="1"/>
    <col min="11110" max="11110" width="7.85546875" style="277" customWidth="1"/>
    <col min="11111" max="11111" width="11" style="277" customWidth="1"/>
    <col min="11112" max="11112" width="10.85546875" style="277" customWidth="1"/>
    <col min="11113" max="11114" width="2" style="277" bestFit="1" customWidth="1"/>
    <col min="11115" max="11116" width="7.5703125" style="277" customWidth="1"/>
    <col min="11117" max="11117" width="6.85546875" style="277" customWidth="1"/>
    <col min="11118" max="11118" width="15.42578125" style="277" customWidth="1"/>
    <col min="11119" max="11119" width="18.7109375" style="277" customWidth="1"/>
    <col min="11120" max="11120" width="16.5703125" style="277" customWidth="1"/>
    <col min="11121" max="11121" width="15.42578125" style="277" customWidth="1"/>
    <col min="11122" max="11122" width="14.85546875" style="277" customWidth="1"/>
    <col min="11123" max="11123" width="2.140625" style="277" customWidth="1"/>
    <col min="11124" max="11324" width="11.42578125" style="277"/>
    <col min="11325" max="11325" width="8.140625" style="277" customWidth="1"/>
    <col min="11326" max="11326" width="15.7109375" style="277" customWidth="1"/>
    <col min="11327" max="11327" width="18.85546875" style="277" customWidth="1"/>
    <col min="11328" max="11328" width="16" style="277" customWidth="1"/>
    <col min="11329" max="11329" width="14.7109375" style="277" customWidth="1"/>
    <col min="11330" max="11330" width="16.7109375" style="277" customWidth="1"/>
    <col min="11331" max="11331" width="14.7109375" style="277" customWidth="1"/>
    <col min="11332" max="11332" width="11.42578125" style="277"/>
    <col min="11333" max="11333" width="11.42578125" style="277" customWidth="1"/>
    <col min="11334" max="11334" width="7.42578125" style="277" customWidth="1"/>
    <col min="11335" max="11335" width="7.28515625" style="277" customWidth="1"/>
    <col min="11336" max="11336" width="12.7109375" style="277" customWidth="1"/>
    <col min="11337" max="11338" width="10.7109375" style="277" customWidth="1"/>
    <col min="11339" max="11339" width="13.7109375" style="277" customWidth="1"/>
    <col min="11340" max="11340" width="12.28515625" style="277" customWidth="1"/>
    <col min="11341" max="11341" width="13.5703125" style="277" customWidth="1"/>
    <col min="11342" max="11357" width="10.7109375" style="277" customWidth="1"/>
    <col min="11358" max="11361" width="5.5703125" style="277" bestFit="1" customWidth="1"/>
    <col min="11362" max="11365" width="7.85546875" style="277" bestFit="1" customWidth="1"/>
    <col min="11366" max="11366" width="7.85546875" style="277" customWidth="1"/>
    <col min="11367" max="11367" width="11" style="277" customWidth="1"/>
    <col min="11368" max="11368" width="10.85546875" style="277" customWidth="1"/>
    <col min="11369" max="11370" width="2" style="277" bestFit="1" customWidth="1"/>
    <col min="11371" max="11372" width="7.5703125" style="277" customWidth="1"/>
    <col min="11373" max="11373" width="6.85546875" style="277" customWidth="1"/>
    <col min="11374" max="11374" width="15.42578125" style="277" customWidth="1"/>
    <col min="11375" max="11375" width="18.7109375" style="277" customWidth="1"/>
    <col min="11376" max="11376" width="16.5703125" style="277" customWidth="1"/>
    <col min="11377" max="11377" width="15.42578125" style="277" customWidth="1"/>
    <col min="11378" max="11378" width="14.85546875" style="277" customWidth="1"/>
    <col min="11379" max="11379" width="2.140625" style="277" customWidth="1"/>
    <col min="11380" max="11580" width="11.42578125" style="277"/>
    <col min="11581" max="11581" width="8.140625" style="277" customWidth="1"/>
    <col min="11582" max="11582" width="15.7109375" style="277" customWidth="1"/>
    <col min="11583" max="11583" width="18.85546875" style="277" customWidth="1"/>
    <col min="11584" max="11584" width="16" style="277" customWidth="1"/>
    <col min="11585" max="11585" width="14.7109375" style="277" customWidth="1"/>
    <col min="11586" max="11586" width="16.7109375" style="277" customWidth="1"/>
    <col min="11587" max="11587" width="14.7109375" style="277" customWidth="1"/>
    <col min="11588" max="11588" width="11.42578125" style="277"/>
    <col min="11589" max="11589" width="11.42578125" style="277" customWidth="1"/>
    <col min="11590" max="11590" width="7.42578125" style="277" customWidth="1"/>
    <col min="11591" max="11591" width="7.28515625" style="277" customWidth="1"/>
    <col min="11592" max="11592" width="12.7109375" style="277" customWidth="1"/>
    <col min="11593" max="11594" width="10.7109375" style="277" customWidth="1"/>
    <col min="11595" max="11595" width="13.7109375" style="277" customWidth="1"/>
    <col min="11596" max="11596" width="12.28515625" style="277" customWidth="1"/>
    <col min="11597" max="11597" width="13.5703125" style="277" customWidth="1"/>
    <col min="11598" max="11613" width="10.7109375" style="277" customWidth="1"/>
    <col min="11614" max="11617" width="5.5703125" style="277" bestFit="1" customWidth="1"/>
    <col min="11618" max="11621" width="7.85546875" style="277" bestFit="1" customWidth="1"/>
    <col min="11622" max="11622" width="7.85546875" style="277" customWidth="1"/>
    <col min="11623" max="11623" width="11" style="277" customWidth="1"/>
    <col min="11624" max="11624" width="10.85546875" style="277" customWidth="1"/>
    <col min="11625" max="11626" width="2" style="277" bestFit="1" customWidth="1"/>
    <col min="11627" max="11628" width="7.5703125" style="277" customWidth="1"/>
    <col min="11629" max="11629" width="6.85546875" style="277" customWidth="1"/>
    <col min="11630" max="11630" width="15.42578125" style="277" customWidth="1"/>
    <col min="11631" max="11631" width="18.7109375" style="277" customWidth="1"/>
    <col min="11632" max="11632" width="16.5703125" style="277" customWidth="1"/>
    <col min="11633" max="11633" width="15.42578125" style="277" customWidth="1"/>
    <col min="11634" max="11634" width="14.85546875" style="277" customWidth="1"/>
    <col min="11635" max="11635" width="2.140625" style="277" customWidth="1"/>
    <col min="11636" max="11836" width="11.42578125" style="277"/>
    <col min="11837" max="11837" width="8.140625" style="277" customWidth="1"/>
    <col min="11838" max="11838" width="15.7109375" style="277" customWidth="1"/>
    <col min="11839" max="11839" width="18.85546875" style="277" customWidth="1"/>
    <col min="11840" max="11840" width="16" style="277" customWidth="1"/>
    <col min="11841" max="11841" width="14.7109375" style="277" customWidth="1"/>
    <col min="11842" max="11842" width="16.7109375" style="277" customWidth="1"/>
    <col min="11843" max="11843" width="14.7109375" style="277" customWidth="1"/>
    <col min="11844" max="11844" width="11.42578125" style="277"/>
    <col min="11845" max="11845" width="11.42578125" style="277" customWidth="1"/>
    <col min="11846" max="11846" width="7.42578125" style="277" customWidth="1"/>
    <col min="11847" max="11847" width="7.28515625" style="277" customWidth="1"/>
    <col min="11848" max="11848" width="12.7109375" style="277" customWidth="1"/>
    <col min="11849" max="11850" width="10.7109375" style="277" customWidth="1"/>
    <col min="11851" max="11851" width="13.7109375" style="277" customWidth="1"/>
    <col min="11852" max="11852" width="12.28515625" style="277" customWidth="1"/>
    <col min="11853" max="11853" width="13.5703125" style="277" customWidth="1"/>
    <col min="11854" max="11869" width="10.7109375" style="277" customWidth="1"/>
    <col min="11870" max="11873" width="5.5703125" style="277" bestFit="1" customWidth="1"/>
    <col min="11874" max="11877" width="7.85546875" style="277" bestFit="1" customWidth="1"/>
    <col min="11878" max="11878" width="7.85546875" style="277" customWidth="1"/>
    <col min="11879" max="11879" width="11" style="277" customWidth="1"/>
    <col min="11880" max="11880" width="10.85546875" style="277" customWidth="1"/>
    <col min="11881" max="11882" width="2" style="277" bestFit="1" customWidth="1"/>
    <col min="11883" max="11884" width="7.5703125" style="277" customWidth="1"/>
    <col min="11885" max="11885" width="6.85546875" style="277" customWidth="1"/>
    <col min="11886" max="11886" width="15.42578125" style="277" customWidth="1"/>
    <col min="11887" max="11887" width="18.7109375" style="277" customWidth="1"/>
    <col min="11888" max="11888" width="16.5703125" style="277" customWidth="1"/>
    <col min="11889" max="11889" width="15.42578125" style="277" customWidth="1"/>
    <col min="11890" max="11890" width="14.85546875" style="277" customWidth="1"/>
    <col min="11891" max="11891" width="2.140625" style="277" customWidth="1"/>
    <col min="11892" max="12092" width="11.42578125" style="277"/>
    <col min="12093" max="12093" width="8.140625" style="277" customWidth="1"/>
    <col min="12094" max="12094" width="15.7109375" style="277" customWidth="1"/>
    <col min="12095" max="12095" width="18.85546875" style="277" customWidth="1"/>
    <col min="12096" max="12096" width="16" style="277" customWidth="1"/>
    <col min="12097" max="12097" width="14.7109375" style="277" customWidth="1"/>
    <col min="12098" max="12098" width="16.7109375" style="277" customWidth="1"/>
    <col min="12099" max="12099" width="14.7109375" style="277" customWidth="1"/>
    <col min="12100" max="12100" width="11.42578125" style="277"/>
    <col min="12101" max="12101" width="11.42578125" style="277" customWidth="1"/>
    <col min="12102" max="12102" width="7.42578125" style="277" customWidth="1"/>
    <col min="12103" max="12103" width="7.28515625" style="277" customWidth="1"/>
    <col min="12104" max="12104" width="12.7109375" style="277" customWidth="1"/>
    <col min="12105" max="12106" width="10.7109375" style="277" customWidth="1"/>
    <col min="12107" max="12107" width="13.7109375" style="277" customWidth="1"/>
    <col min="12108" max="12108" width="12.28515625" style="277" customWidth="1"/>
    <col min="12109" max="12109" width="13.5703125" style="277" customWidth="1"/>
    <col min="12110" max="12125" width="10.7109375" style="277" customWidth="1"/>
    <col min="12126" max="12129" width="5.5703125" style="277" bestFit="1" customWidth="1"/>
    <col min="12130" max="12133" width="7.85546875" style="277" bestFit="1" customWidth="1"/>
    <col min="12134" max="12134" width="7.85546875" style="277" customWidth="1"/>
    <col min="12135" max="12135" width="11" style="277" customWidth="1"/>
    <col min="12136" max="12136" width="10.85546875" style="277" customWidth="1"/>
    <col min="12137" max="12138" width="2" style="277" bestFit="1" customWidth="1"/>
    <col min="12139" max="12140" width="7.5703125" style="277" customWidth="1"/>
    <col min="12141" max="12141" width="6.85546875" style="277" customWidth="1"/>
    <col min="12142" max="12142" width="15.42578125" style="277" customWidth="1"/>
    <col min="12143" max="12143" width="18.7109375" style="277" customWidth="1"/>
    <col min="12144" max="12144" width="16.5703125" style="277" customWidth="1"/>
    <col min="12145" max="12145" width="15.42578125" style="277" customWidth="1"/>
    <col min="12146" max="12146" width="14.85546875" style="277" customWidth="1"/>
    <col min="12147" max="12147" width="2.140625" style="277" customWidth="1"/>
    <col min="12148" max="12348" width="11.42578125" style="277"/>
    <col min="12349" max="12349" width="8.140625" style="277" customWidth="1"/>
    <col min="12350" max="12350" width="15.7109375" style="277" customWidth="1"/>
    <col min="12351" max="12351" width="18.85546875" style="277" customWidth="1"/>
    <col min="12352" max="12352" width="16" style="277" customWidth="1"/>
    <col min="12353" max="12353" width="14.7109375" style="277" customWidth="1"/>
    <col min="12354" max="12354" width="16.7109375" style="277" customWidth="1"/>
    <col min="12355" max="12355" width="14.7109375" style="277" customWidth="1"/>
    <col min="12356" max="12356" width="11.42578125" style="277"/>
    <col min="12357" max="12357" width="11.42578125" style="277" customWidth="1"/>
    <col min="12358" max="12358" width="7.42578125" style="277" customWidth="1"/>
    <col min="12359" max="12359" width="7.28515625" style="277" customWidth="1"/>
    <col min="12360" max="12360" width="12.7109375" style="277" customWidth="1"/>
    <col min="12361" max="12362" width="10.7109375" style="277" customWidth="1"/>
    <col min="12363" max="12363" width="13.7109375" style="277" customWidth="1"/>
    <col min="12364" max="12364" width="12.28515625" style="277" customWidth="1"/>
    <col min="12365" max="12365" width="13.5703125" style="277" customWidth="1"/>
    <col min="12366" max="12381" width="10.7109375" style="277" customWidth="1"/>
    <col min="12382" max="12385" width="5.5703125" style="277" bestFit="1" customWidth="1"/>
    <col min="12386" max="12389" width="7.85546875" style="277" bestFit="1" customWidth="1"/>
    <col min="12390" max="12390" width="7.85546875" style="277" customWidth="1"/>
    <col min="12391" max="12391" width="11" style="277" customWidth="1"/>
    <col min="12392" max="12392" width="10.85546875" style="277" customWidth="1"/>
    <col min="12393" max="12394" width="2" style="277" bestFit="1" customWidth="1"/>
    <col min="12395" max="12396" width="7.5703125" style="277" customWidth="1"/>
    <col min="12397" max="12397" width="6.85546875" style="277" customWidth="1"/>
    <col min="12398" max="12398" width="15.42578125" style="277" customWidth="1"/>
    <col min="12399" max="12399" width="18.7109375" style="277" customWidth="1"/>
    <col min="12400" max="12400" width="16.5703125" style="277" customWidth="1"/>
    <col min="12401" max="12401" width="15.42578125" style="277" customWidth="1"/>
    <col min="12402" max="12402" width="14.85546875" style="277" customWidth="1"/>
    <col min="12403" max="12403" width="2.140625" style="277" customWidth="1"/>
    <col min="12404" max="12604" width="11.42578125" style="277"/>
    <col min="12605" max="12605" width="8.140625" style="277" customWidth="1"/>
    <col min="12606" max="12606" width="15.7109375" style="277" customWidth="1"/>
    <col min="12607" max="12607" width="18.85546875" style="277" customWidth="1"/>
    <col min="12608" max="12608" width="16" style="277" customWidth="1"/>
    <col min="12609" max="12609" width="14.7109375" style="277" customWidth="1"/>
    <col min="12610" max="12610" width="16.7109375" style="277" customWidth="1"/>
    <col min="12611" max="12611" width="14.7109375" style="277" customWidth="1"/>
    <col min="12612" max="12612" width="11.42578125" style="277"/>
    <col min="12613" max="12613" width="11.42578125" style="277" customWidth="1"/>
    <col min="12614" max="12614" width="7.42578125" style="277" customWidth="1"/>
    <col min="12615" max="12615" width="7.28515625" style="277" customWidth="1"/>
    <col min="12616" max="12616" width="12.7109375" style="277" customWidth="1"/>
    <col min="12617" max="12618" width="10.7109375" style="277" customWidth="1"/>
    <col min="12619" max="12619" width="13.7109375" style="277" customWidth="1"/>
    <col min="12620" max="12620" width="12.28515625" style="277" customWidth="1"/>
    <col min="12621" max="12621" width="13.5703125" style="277" customWidth="1"/>
    <col min="12622" max="12637" width="10.7109375" style="277" customWidth="1"/>
    <col min="12638" max="12641" width="5.5703125" style="277" bestFit="1" customWidth="1"/>
    <col min="12642" max="12645" width="7.85546875" style="277" bestFit="1" customWidth="1"/>
    <col min="12646" max="12646" width="7.85546875" style="277" customWidth="1"/>
    <col min="12647" max="12647" width="11" style="277" customWidth="1"/>
    <col min="12648" max="12648" width="10.85546875" style="277" customWidth="1"/>
    <col min="12649" max="12650" width="2" style="277" bestFit="1" customWidth="1"/>
    <col min="12651" max="12652" width="7.5703125" style="277" customWidth="1"/>
    <col min="12653" max="12653" width="6.85546875" style="277" customWidth="1"/>
    <col min="12654" max="12654" width="15.42578125" style="277" customWidth="1"/>
    <col min="12655" max="12655" width="18.7109375" style="277" customWidth="1"/>
    <col min="12656" max="12656" width="16.5703125" style="277" customWidth="1"/>
    <col min="12657" max="12657" width="15.42578125" style="277" customWidth="1"/>
    <col min="12658" max="12658" width="14.85546875" style="277" customWidth="1"/>
    <col min="12659" max="12659" width="2.140625" style="277" customWidth="1"/>
    <col min="12660" max="12860" width="11.42578125" style="277"/>
    <col min="12861" max="12861" width="8.140625" style="277" customWidth="1"/>
    <col min="12862" max="12862" width="15.7109375" style="277" customWidth="1"/>
    <col min="12863" max="12863" width="18.85546875" style="277" customWidth="1"/>
    <col min="12864" max="12864" width="16" style="277" customWidth="1"/>
    <col min="12865" max="12865" width="14.7109375" style="277" customWidth="1"/>
    <col min="12866" max="12866" width="16.7109375" style="277" customWidth="1"/>
    <col min="12867" max="12867" width="14.7109375" style="277" customWidth="1"/>
    <col min="12868" max="12868" width="11.42578125" style="277"/>
    <col min="12869" max="12869" width="11.42578125" style="277" customWidth="1"/>
    <col min="12870" max="12870" width="7.42578125" style="277" customWidth="1"/>
    <col min="12871" max="12871" width="7.28515625" style="277" customWidth="1"/>
    <col min="12872" max="12872" width="12.7109375" style="277" customWidth="1"/>
    <col min="12873" max="12874" width="10.7109375" style="277" customWidth="1"/>
    <col min="12875" max="12875" width="13.7109375" style="277" customWidth="1"/>
    <col min="12876" max="12876" width="12.28515625" style="277" customWidth="1"/>
    <col min="12877" max="12877" width="13.5703125" style="277" customWidth="1"/>
    <col min="12878" max="12893" width="10.7109375" style="277" customWidth="1"/>
    <col min="12894" max="12897" width="5.5703125" style="277" bestFit="1" customWidth="1"/>
    <col min="12898" max="12901" width="7.85546875" style="277" bestFit="1" customWidth="1"/>
    <col min="12902" max="12902" width="7.85546875" style="277" customWidth="1"/>
    <col min="12903" max="12903" width="11" style="277" customWidth="1"/>
    <col min="12904" max="12904" width="10.85546875" style="277" customWidth="1"/>
    <col min="12905" max="12906" width="2" style="277" bestFit="1" customWidth="1"/>
    <col min="12907" max="12908" width="7.5703125" style="277" customWidth="1"/>
    <col min="12909" max="12909" width="6.85546875" style="277" customWidth="1"/>
    <col min="12910" max="12910" width="15.42578125" style="277" customWidth="1"/>
    <col min="12911" max="12911" width="18.7109375" style="277" customWidth="1"/>
    <col min="12912" max="12912" width="16.5703125" style="277" customWidth="1"/>
    <col min="12913" max="12913" width="15.42578125" style="277" customWidth="1"/>
    <col min="12914" max="12914" width="14.85546875" style="277" customWidth="1"/>
    <col min="12915" max="12915" width="2.140625" style="277" customWidth="1"/>
    <col min="12916" max="13116" width="11.42578125" style="277"/>
    <col min="13117" max="13117" width="8.140625" style="277" customWidth="1"/>
    <col min="13118" max="13118" width="15.7109375" style="277" customWidth="1"/>
    <col min="13119" max="13119" width="18.85546875" style="277" customWidth="1"/>
    <col min="13120" max="13120" width="16" style="277" customWidth="1"/>
    <col min="13121" max="13121" width="14.7109375" style="277" customWidth="1"/>
    <col min="13122" max="13122" width="16.7109375" style="277" customWidth="1"/>
    <col min="13123" max="13123" width="14.7109375" style="277" customWidth="1"/>
    <col min="13124" max="13124" width="11.42578125" style="277"/>
    <col min="13125" max="13125" width="11.42578125" style="277" customWidth="1"/>
    <col min="13126" max="13126" width="7.42578125" style="277" customWidth="1"/>
    <col min="13127" max="13127" width="7.28515625" style="277" customWidth="1"/>
    <col min="13128" max="13128" width="12.7109375" style="277" customWidth="1"/>
    <col min="13129" max="13130" width="10.7109375" style="277" customWidth="1"/>
    <col min="13131" max="13131" width="13.7109375" style="277" customWidth="1"/>
    <col min="13132" max="13132" width="12.28515625" style="277" customWidth="1"/>
    <col min="13133" max="13133" width="13.5703125" style="277" customWidth="1"/>
    <col min="13134" max="13149" width="10.7109375" style="277" customWidth="1"/>
    <col min="13150" max="13153" width="5.5703125" style="277" bestFit="1" customWidth="1"/>
    <col min="13154" max="13157" width="7.85546875" style="277" bestFit="1" customWidth="1"/>
    <col min="13158" max="13158" width="7.85546875" style="277" customWidth="1"/>
    <col min="13159" max="13159" width="11" style="277" customWidth="1"/>
    <col min="13160" max="13160" width="10.85546875" style="277" customWidth="1"/>
    <col min="13161" max="13162" width="2" style="277" bestFit="1" customWidth="1"/>
    <col min="13163" max="13164" width="7.5703125" style="277" customWidth="1"/>
    <col min="13165" max="13165" width="6.85546875" style="277" customWidth="1"/>
    <col min="13166" max="13166" width="15.42578125" style="277" customWidth="1"/>
    <col min="13167" max="13167" width="18.7109375" style="277" customWidth="1"/>
    <col min="13168" max="13168" width="16.5703125" style="277" customWidth="1"/>
    <col min="13169" max="13169" width="15.42578125" style="277" customWidth="1"/>
    <col min="13170" max="13170" width="14.85546875" style="277" customWidth="1"/>
    <col min="13171" max="13171" width="2.140625" style="277" customWidth="1"/>
    <col min="13172" max="13372" width="11.42578125" style="277"/>
    <col min="13373" max="13373" width="8.140625" style="277" customWidth="1"/>
    <col min="13374" max="13374" width="15.7109375" style="277" customWidth="1"/>
    <col min="13375" max="13375" width="18.85546875" style="277" customWidth="1"/>
    <col min="13376" max="13376" width="16" style="277" customWidth="1"/>
    <col min="13377" max="13377" width="14.7109375" style="277" customWidth="1"/>
    <col min="13378" max="13378" width="16.7109375" style="277" customWidth="1"/>
    <col min="13379" max="13379" width="14.7109375" style="277" customWidth="1"/>
    <col min="13380" max="13380" width="11.42578125" style="277"/>
    <col min="13381" max="13381" width="11.42578125" style="277" customWidth="1"/>
    <col min="13382" max="13382" width="7.42578125" style="277" customWidth="1"/>
    <col min="13383" max="13383" width="7.28515625" style="277" customWidth="1"/>
    <col min="13384" max="13384" width="12.7109375" style="277" customWidth="1"/>
    <col min="13385" max="13386" width="10.7109375" style="277" customWidth="1"/>
    <col min="13387" max="13387" width="13.7109375" style="277" customWidth="1"/>
    <col min="13388" max="13388" width="12.28515625" style="277" customWidth="1"/>
    <col min="13389" max="13389" width="13.5703125" style="277" customWidth="1"/>
    <col min="13390" max="13405" width="10.7109375" style="277" customWidth="1"/>
    <col min="13406" max="13409" width="5.5703125" style="277" bestFit="1" customWidth="1"/>
    <col min="13410" max="13413" width="7.85546875" style="277" bestFit="1" customWidth="1"/>
    <col min="13414" max="13414" width="7.85546875" style="277" customWidth="1"/>
    <col min="13415" max="13415" width="11" style="277" customWidth="1"/>
    <col min="13416" max="13416" width="10.85546875" style="277" customWidth="1"/>
    <col min="13417" max="13418" width="2" style="277" bestFit="1" customWidth="1"/>
    <col min="13419" max="13420" width="7.5703125" style="277" customWidth="1"/>
    <col min="13421" max="13421" width="6.85546875" style="277" customWidth="1"/>
    <col min="13422" max="13422" width="15.42578125" style="277" customWidth="1"/>
    <col min="13423" max="13423" width="18.7109375" style="277" customWidth="1"/>
    <col min="13424" max="13424" width="16.5703125" style="277" customWidth="1"/>
    <col min="13425" max="13425" width="15.42578125" style="277" customWidth="1"/>
    <col min="13426" max="13426" width="14.85546875" style="277" customWidth="1"/>
    <col min="13427" max="13427" width="2.140625" style="277" customWidth="1"/>
    <col min="13428" max="13628" width="11.42578125" style="277"/>
    <col min="13629" max="13629" width="8.140625" style="277" customWidth="1"/>
    <col min="13630" max="13630" width="15.7109375" style="277" customWidth="1"/>
    <col min="13631" max="13631" width="18.85546875" style="277" customWidth="1"/>
    <col min="13632" max="13632" width="16" style="277" customWidth="1"/>
    <col min="13633" max="13633" width="14.7109375" style="277" customWidth="1"/>
    <col min="13634" max="13634" width="16.7109375" style="277" customWidth="1"/>
    <col min="13635" max="13635" width="14.7109375" style="277" customWidth="1"/>
    <col min="13636" max="13636" width="11.42578125" style="277"/>
    <col min="13637" max="13637" width="11.42578125" style="277" customWidth="1"/>
    <col min="13638" max="13638" width="7.42578125" style="277" customWidth="1"/>
    <col min="13639" max="13639" width="7.28515625" style="277" customWidth="1"/>
    <col min="13640" max="13640" width="12.7109375" style="277" customWidth="1"/>
    <col min="13641" max="13642" width="10.7109375" style="277" customWidth="1"/>
    <col min="13643" max="13643" width="13.7109375" style="277" customWidth="1"/>
    <col min="13644" max="13644" width="12.28515625" style="277" customWidth="1"/>
    <col min="13645" max="13645" width="13.5703125" style="277" customWidth="1"/>
    <col min="13646" max="13661" width="10.7109375" style="277" customWidth="1"/>
    <col min="13662" max="13665" width="5.5703125" style="277" bestFit="1" customWidth="1"/>
    <col min="13666" max="13669" width="7.85546875" style="277" bestFit="1" customWidth="1"/>
    <col min="13670" max="13670" width="7.85546875" style="277" customWidth="1"/>
    <col min="13671" max="13671" width="11" style="277" customWidth="1"/>
    <col min="13672" max="13672" width="10.85546875" style="277" customWidth="1"/>
    <col min="13673" max="13674" width="2" style="277" bestFit="1" customWidth="1"/>
    <col min="13675" max="13676" width="7.5703125" style="277" customWidth="1"/>
    <col min="13677" max="13677" width="6.85546875" style="277" customWidth="1"/>
    <col min="13678" max="13678" width="15.42578125" style="277" customWidth="1"/>
    <col min="13679" max="13679" width="18.7109375" style="277" customWidth="1"/>
    <col min="13680" max="13680" width="16.5703125" style="277" customWidth="1"/>
    <col min="13681" max="13681" width="15.42578125" style="277" customWidth="1"/>
    <col min="13682" max="13682" width="14.85546875" style="277" customWidth="1"/>
    <col min="13683" max="13683" width="2.140625" style="277" customWidth="1"/>
    <col min="13684" max="13884" width="11.42578125" style="277"/>
    <col min="13885" max="13885" width="8.140625" style="277" customWidth="1"/>
    <col min="13886" max="13886" width="15.7109375" style="277" customWidth="1"/>
    <col min="13887" max="13887" width="18.85546875" style="277" customWidth="1"/>
    <col min="13888" max="13888" width="16" style="277" customWidth="1"/>
    <col min="13889" max="13889" width="14.7109375" style="277" customWidth="1"/>
    <col min="13890" max="13890" width="16.7109375" style="277" customWidth="1"/>
    <col min="13891" max="13891" width="14.7109375" style="277" customWidth="1"/>
    <col min="13892" max="13892" width="11.42578125" style="277"/>
    <col min="13893" max="13893" width="11.42578125" style="277" customWidth="1"/>
    <col min="13894" max="13894" width="7.42578125" style="277" customWidth="1"/>
    <col min="13895" max="13895" width="7.28515625" style="277" customWidth="1"/>
    <col min="13896" max="13896" width="12.7109375" style="277" customWidth="1"/>
    <col min="13897" max="13898" width="10.7109375" style="277" customWidth="1"/>
    <col min="13899" max="13899" width="13.7109375" style="277" customWidth="1"/>
    <col min="13900" max="13900" width="12.28515625" style="277" customWidth="1"/>
    <col min="13901" max="13901" width="13.5703125" style="277" customWidth="1"/>
    <col min="13902" max="13917" width="10.7109375" style="277" customWidth="1"/>
    <col min="13918" max="13921" width="5.5703125" style="277" bestFit="1" customWidth="1"/>
    <col min="13922" max="13925" width="7.85546875" style="277" bestFit="1" customWidth="1"/>
    <col min="13926" max="13926" width="7.85546875" style="277" customWidth="1"/>
    <col min="13927" max="13927" width="11" style="277" customWidth="1"/>
    <col min="13928" max="13928" width="10.85546875" style="277" customWidth="1"/>
    <col min="13929" max="13930" width="2" style="277" bestFit="1" customWidth="1"/>
    <col min="13931" max="13932" width="7.5703125" style="277" customWidth="1"/>
    <col min="13933" max="13933" width="6.85546875" style="277" customWidth="1"/>
    <col min="13934" max="13934" width="15.42578125" style="277" customWidth="1"/>
    <col min="13935" max="13935" width="18.7109375" style="277" customWidth="1"/>
    <col min="13936" max="13936" width="16.5703125" style="277" customWidth="1"/>
    <col min="13937" max="13937" width="15.42578125" style="277" customWidth="1"/>
    <col min="13938" max="13938" width="14.85546875" style="277" customWidth="1"/>
    <col min="13939" max="13939" width="2.140625" style="277" customWidth="1"/>
    <col min="13940" max="14140" width="11.42578125" style="277"/>
    <col min="14141" max="14141" width="8.140625" style="277" customWidth="1"/>
    <col min="14142" max="14142" width="15.7109375" style="277" customWidth="1"/>
    <col min="14143" max="14143" width="18.85546875" style="277" customWidth="1"/>
    <col min="14144" max="14144" width="16" style="277" customWidth="1"/>
    <col min="14145" max="14145" width="14.7109375" style="277" customWidth="1"/>
    <col min="14146" max="14146" width="16.7109375" style="277" customWidth="1"/>
    <col min="14147" max="14147" width="14.7109375" style="277" customWidth="1"/>
    <col min="14148" max="14148" width="11.42578125" style="277"/>
    <col min="14149" max="14149" width="11.42578125" style="277" customWidth="1"/>
    <col min="14150" max="14150" width="7.42578125" style="277" customWidth="1"/>
    <col min="14151" max="14151" width="7.28515625" style="277" customWidth="1"/>
    <col min="14152" max="14152" width="12.7109375" style="277" customWidth="1"/>
    <col min="14153" max="14154" width="10.7109375" style="277" customWidth="1"/>
    <col min="14155" max="14155" width="13.7109375" style="277" customWidth="1"/>
    <col min="14156" max="14156" width="12.28515625" style="277" customWidth="1"/>
    <col min="14157" max="14157" width="13.5703125" style="277" customWidth="1"/>
    <col min="14158" max="14173" width="10.7109375" style="277" customWidth="1"/>
    <col min="14174" max="14177" width="5.5703125" style="277" bestFit="1" customWidth="1"/>
    <col min="14178" max="14181" width="7.85546875" style="277" bestFit="1" customWidth="1"/>
    <col min="14182" max="14182" width="7.85546875" style="277" customWidth="1"/>
    <col min="14183" max="14183" width="11" style="277" customWidth="1"/>
    <col min="14184" max="14184" width="10.85546875" style="277" customWidth="1"/>
    <col min="14185" max="14186" width="2" style="277" bestFit="1" customWidth="1"/>
    <col min="14187" max="14188" width="7.5703125" style="277" customWidth="1"/>
    <col min="14189" max="14189" width="6.85546875" style="277" customWidth="1"/>
    <col min="14190" max="14190" width="15.42578125" style="277" customWidth="1"/>
    <col min="14191" max="14191" width="18.7109375" style="277" customWidth="1"/>
    <col min="14192" max="14192" width="16.5703125" style="277" customWidth="1"/>
    <col min="14193" max="14193" width="15.42578125" style="277" customWidth="1"/>
    <col min="14194" max="14194" width="14.85546875" style="277" customWidth="1"/>
    <col min="14195" max="14195" width="2.140625" style="277" customWidth="1"/>
    <col min="14196" max="14396" width="11.42578125" style="277"/>
    <col min="14397" max="14397" width="8.140625" style="277" customWidth="1"/>
    <col min="14398" max="14398" width="15.7109375" style="277" customWidth="1"/>
    <col min="14399" max="14399" width="18.85546875" style="277" customWidth="1"/>
    <col min="14400" max="14400" width="16" style="277" customWidth="1"/>
    <col min="14401" max="14401" width="14.7109375" style="277" customWidth="1"/>
    <col min="14402" max="14402" width="16.7109375" style="277" customWidth="1"/>
    <col min="14403" max="14403" width="14.7109375" style="277" customWidth="1"/>
    <col min="14404" max="14404" width="11.42578125" style="277"/>
    <col min="14405" max="14405" width="11.42578125" style="277" customWidth="1"/>
    <col min="14406" max="14406" width="7.42578125" style="277" customWidth="1"/>
    <col min="14407" max="14407" width="7.28515625" style="277" customWidth="1"/>
    <col min="14408" max="14408" width="12.7109375" style="277" customWidth="1"/>
    <col min="14409" max="14410" width="10.7109375" style="277" customWidth="1"/>
    <col min="14411" max="14411" width="13.7109375" style="277" customWidth="1"/>
    <col min="14412" max="14412" width="12.28515625" style="277" customWidth="1"/>
    <col min="14413" max="14413" width="13.5703125" style="277" customWidth="1"/>
    <col min="14414" max="14429" width="10.7109375" style="277" customWidth="1"/>
    <col min="14430" max="14433" width="5.5703125" style="277" bestFit="1" customWidth="1"/>
    <col min="14434" max="14437" width="7.85546875" style="277" bestFit="1" customWidth="1"/>
    <col min="14438" max="14438" width="7.85546875" style="277" customWidth="1"/>
    <col min="14439" max="14439" width="11" style="277" customWidth="1"/>
    <col min="14440" max="14440" width="10.85546875" style="277" customWidth="1"/>
    <col min="14441" max="14442" width="2" style="277" bestFit="1" customWidth="1"/>
    <col min="14443" max="14444" width="7.5703125" style="277" customWidth="1"/>
    <col min="14445" max="14445" width="6.85546875" style="277" customWidth="1"/>
    <col min="14446" max="14446" width="15.42578125" style="277" customWidth="1"/>
    <col min="14447" max="14447" width="18.7109375" style="277" customWidth="1"/>
    <col min="14448" max="14448" width="16.5703125" style="277" customWidth="1"/>
    <col min="14449" max="14449" width="15.42578125" style="277" customWidth="1"/>
    <col min="14450" max="14450" width="14.85546875" style="277" customWidth="1"/>
    <col min="14451" max="14451" width="2.140625" style="277" customWidth="1"/>
    <col min="14452" max="14652" width="11.42578125" style="277"/>
    <col min="14653" max="14653" width="8.140625" style="277" customWidth="1"/>
    <col min="14654" max="14654" width="15.7109375" style="277" customWidth="1"/>
    <col min="14655" max="14655" width="18.85546875" style="277" customWidth="1"/>
    <col min="14656" max="14656" width="16" style="277" customWidth="1"/>
    <col min="14657" max="14657" width="14.7109375" style="277" customWidth="1"/>
    <col min="14658" max="14658" width="16.7109375" style="277" customWidth="1"/>
    <col min="14659" max="14659" width="14.7109375" style="277" customWidth="1"/>
    <col min="14660" max="14660" width="11.42578125" style="277"/>
    <col min="14661" max="14661" width="11.42578125" style="277" customWidth="1"/>
    <col min="14662" max="14662" width="7.42578125" style="277" customWidth="1"/>
    <col min="14663" max="14663" width="7.28515625" style="277" customWidth="1"/>
    <col min="14664" max="14664" width="12.7109375" style="277" customWidth="1"/>
    <col min="14665" max="14666" width="10.7109375" style="277" customWidth="1"/>
    <col min="14667" max="14667" width="13.7109375" style="277" customWidth="1"/>
    <col min="14668" max="14668" width="12.28515625" style="277" customWidth="1"/>
    <col min="14669" max="14669" width="13.5703125" style="277" customWidth="1"/>
    <col min="14670" max="14685" width="10.7109375" style="277" customWidth="1"/>
    <col min="14686" max="14689" width="5.5703125" style="277" bestFit="1" customWidth="1"/>
    <col min="14690" max="14693" width="7.85546875" style="277" bestFit="1" customWidth="1"/>
    <col min="14694" max="14694" width="7.85546875" style="277" customWidth="1"/>
    <col min="14695" max="14695" width="11" style="277" customWidth="1"/>
    <col min="14696" max="14696" width="10.85546875" style="277" customWidth="1"/>
    <col min="14697" max="14698" width="2" style="277" bestFit="1" customWidth="1"/>
    <col min="14699" max="14700" width="7.5703125" style="277" customWidth="1"/>
    <col min="14701" max="14701" width="6.85546875" style="277" customWidth="1"/>
    <col min="14702" max="14702" width="15.42578125" style="277" customWidth="1"/>
    <col min="14703" max="14703" width="18.7109375" style="277" customWidth="1"/>
    <col min="14704" max="14704" width="16.5703125" style="277" customWidth="1"/>
    <col min="14705" max="14705" width="15.42578125" style="277" customWidth="1"/>
    <col min="14706" max="14706" width="14.85546875" style="277" customWidth="1"/>
    <col min="14707" max="14707" width="2.140625" style="277" customWidth="1"/>
    <col min="14708" max="14908" width="11.42578125" style="277"/>
    <col min="14909" max="14909" width="8.140625" style="277" customWidth="1"/>
    <col min="14910" max="14910" width="15.7109375" style="277" customWidth="1"/>
    <col min="14911" max="14911" width="18.85546875" style="277" customWidth="1"/>
    <col min="14912" max="14912" width="16" style="277" customWidth="1"/>
    <col min="14913" max="14913" width="14.7109375" style="277" customWidth="1"/>
    <col min="14914" max="14914" width="16.7109375" style="277" customWidth="1"/>
    <col min="14915" max="14915" width="14.7109375" style="277" customWidth="1"/>
    <col min="14916" max="14916" width="11.42578125" style="277"/>
    <col min="14917" max="14917" width="11.42578125" style="277" customWidth="1"/>
    <col min="14918" max="14918" width="7.42578125" style="277" customWidth="1"/>
    <col min="14919" max="14919" width="7.28515625" style="277" customWidth="1"/>
    <col min="14920" max="14920" width="12.7109375" style="277" customWidth="1"/>
    <col min="14921" max="14922" width="10.7109375" style="277" customWidth="1"/>
    <col min="14923" max="14923" width="13.7109375" style="277" customWidth="1"/>
    <col min="14924" max="14924" width="12.28515625" style="277" customWidth="1"/>
    <col min="14925" max="14925" width="13.5703125" style="277" customWidth="1"/>
    <col min="14926" max="14941" width="10.7109375" style="277" customWidth="1"/>
    <col min="14942" max="14945" width="5.5703125" style="277" bestFit="1" customWidth="1"/>
    <col min="14946" max="14949" width="7.85546875" style="277" bestFit="1" customWidth="1"/>
    <col min="14950" max="14950" width="7.85546875" style="277" customWidth="1"/>
    <col min="14951" max="14951" width="11" style="277" customWidth="1"/>
    <col min="14952" max="14952" width="10.85546875" style="277" customWidth="1"/>
    <col min="14953" max="14954" width="2" style="277" bestFit="1" customWidth="1"/>
    <col min="14955" max="14956" width="7.5703125" style="277" customWidth="1"/>
    <col min="14957" max="14957" width="6.85546875" style="277" customWidth="1"/>
    <col min="14958" max="14958" width="15.42578125" style="277" customWidth="1"/>
    <col min="14959" max="14959" width="18.7109375" style="277" customWidth="1"/>
    <col min="14960" max="14960" width="16.5703125" style="277" customWidth="1"/>
    <col min="14961" max="14961" width="15.42578125" style="277" customWidth="1"/>
    <col min="14962" max="14962" width="14.85546875" style="277" customWidth="1"/>
    <col min="14963" max="14963" width="2.140625" style="277" customWidth="1"/>
    <col min="14964" max="15164" width="11.42578125" style="277"/>
    <col min="15165" max="15165" width="8.140625" style="277" customWidth="1"/>
    <col min="15166" max="15166" width="15.7109375" style="277" customWidth="1"/>
    <col min="15167" max="15167" width="18.85546875" style="277" customWidth="1"/>
    <col min="15168" max="15168" width="16" style="277" customWidth="1"/>
    <col min="15169" max="15169" width="14.7109375" style="277" customWidth="1"/>
    <col min="15170" max="15170" width="16.7109375" style="277" customWidth="1"/>
    <col min="15171" max="15171" width="14.7109375" style="277" customWidth="1"/>
    <col min="15172" max="15172" width="11.42578125" style="277"/>
    <col min="15173" max="15173" width="11.42578125" style="277" customWidth="1"/>
    <col min="15174" max="15174" width="7.42578125" style="277" customWidth="1"/>
    <col min="15175" max="15175" width="7.28515625" style="277" customWidth="1"/>
    <col min="15176" max="15176" width="12.7109375" style="277" customWidth="1"/>
    <col min="15177" max="15178" width="10.7109375" style="277" customWidth="1"/>
    <col min="15179" max="15179" width="13.7109375" style="277" customWidth="1"/>
    <col min="15180" max="15180" width="12.28515625" style="277" customWidth="1"/>
    <col min="15181" max="15181" width="13.5703125" style="277" customWidth="1"/>
    <col min="15182" max="15197" width="10.7109375" style="277" customWidth="1"/>
    <col min="15198" max="15201" width="5.5703125" style="277" bestFit="1" customWidth="1"/>
    <col min="15202" max="15205" width="7.85546875" style="277" bestFit="1" customWidth="1"/>
    <col min="15206" max="15206" width="7.85546875" style="277" customWidth="1"/>
    <col min="15207" max="15207" width="11" style="277" customWidth="1"/>
    <col min="15208" max="15208" width="10.85546875" style="277" customWidth="1"/>
    <col min="15209" max="15210" width="2" style="277" bestFit="1" customWidth="1"/>
    <col min="15211" max="15212" width="7.5703125" style="277" customWidth="1"/>
    <col min="15213" max="15213" width="6.85546875" style="277" customWidth="1"/>
    <col min="15214" max="15214" width="15.42578125" style="277" customWidth="1"/>
    <col min="15215" max="15215" width="18.7109375" style="277" customWidth="1"/>
    <col min="15216" max="15216" width="16.5703125" style="277" customWidth="1"/>
    <col min="15217" max="15217" width="15.42578125" style="277" customWidth="1"/>
    <col min="15218" max="15218" width="14.85546875" style="277" customWidth="1"/>
    <col min="15219" max="15219" width="2.140625" style="277" customWidth="1"/>
    <col min="15220" max="15420" width="11.42578125" style="277"/>
    <col min="15421" max="15421" width="8.140625" style="277" customWidth="1"/>
    <col min="15422" max="15422" width="15.7109375" style="277" customWidth="1"/>
    <col min="15423" max="15423" width="18.85546875" style="277" customWidth="1"/>
    <col min="15424" max="15424" width="16" style="277" customWidth="1"/>
    <col min="15425" max="15425" width="14.7109375" style="277" customWidth="1"/>
    <col min="15426" max="15426" width="16.7109375" style="277" customWidth="1"/>
    <col min="15427" max="15427" width="14.7109375" style="277" customWidth="1"/>
    <col min="15428" max="15428" width="11.42578125" style="277"/>
    <col min="15429" max="15429" width="11.42578125" style="277" customWidth="1"/>
    <col min="15430" max="15430" width="7.42578125" style="277" customWidth="1"/>
    <col min="15431" max="15431" width="7.28515625" style="277" customWidth="1"/>
    <col min="15432" max="15432" width="12.7109375" style="277" customWidth="1"/>
    <col min="15433" max="15434" width="10.7109375" style="277" customWidth="1"/>
    <col min="15435" max="15435" width="13.7109375" style="277" customWidth="1"/>
    <col min="15436" max="15436" width="12.28515625" style="277" customWidth="1"/>
    <col min="15437" max="15437" width="13.5703125" style="277" customWidth="1"/>
    <col min="15438" max="15453" width="10.7109375" style="277" customWidth="1"/>
    <col min="15454" max="15457" width="5.5703125" style="277" bestFit="1" customWidth="1"/>
    <col min="15458" max="15461" width="7.85546875" style="277" bestFit="1" customWidth="1"/>
    <col min="15462" max="15462" width="7.85546875" style="277" customWidth="1"/>
    <col min="15463" max="15463" width="11" style="277" customWidth="1"/>
    <col min="15464" max="15464" width="10.85546875" style="277" customWidth="1"/>
    <col min="15465" max="15466" width="2" style="277" bestFit="1" customWidth="1"/>
    <col min="15467" max="15468" width="7.5703125" style="277" customWidth="1"/>
    <col min="15469" max="15469" width="6.85546875" style="277" customWidth="1"/>
    <col min="15470" max="15470" width="15.42578125" style="277" customWidth="1"/>
    <col min="15471" max="15471" width="18.7109375" style="277" customWidth="1"/>
    <col min="15472" max="15472" width="16.5703125" style="277" customWidth="1"/>
    <col min="15473" max="15473" width="15.42578125" style="277" customWidth="1"/>
    <col min="15474" max="15474" width="14.85546875" style="277" customWidth="1"/>
    <col min="15475" max="15475" width="2.140625" style="277" customWidth="1"/>
    <col min="15476" max="15676" width="11.42578125" style="277"/>
    <col min="15677" max="15677" width="8.140625" style="277" customWidth="1"/>
    <col min="15678" max="15678" width="15.7109375" style="277" customWidth="1"/>
    <col min="15679" max="15679" width="18.85546875" style="277" customWidth="1"/>
    <col min="15680" max="15680" width="16" style="277" customWidth="1"/>
    <col min="15681" max="15681" width="14.7109375" style="277" customWidth="1"/>
    <col min="15682" max="15682" width="16.7109375" style="277" customWidth="1"/>
    <col min="15683" max="15683" width="14.7109375" style="277" customWidth="1"/>
    <col min="15684" max="15684" width="11.42578125" style="277"/>
    <col min="15685" max="15685" width="11.42578125" style="277" customWidth="1"/>
    <col min="15686" max="15686" width="7.42578125" style="277" customWidth="1"/>
    <col min="15687" max="15687" width="7.28515625" style="277" customWidth="1"/>
    <col min="15688" max="15688" width="12.7109375" style="277" customWidth="1"/>
    <col min="15689" max="15690" width="10.7109375" style="277" customWidth="1"/>
    <col min="15691" max="15691" width="13.7109375" style="277" customWidth="1"/>
    <col min="15692" max="15692" width="12.28515625" style="277" customWidth="1"/>
    <col min="15693" max="15693" width="13.5703125" style="277" customWidth="1"/>
    <col min="15694" max="15709" width="10.7109375" style="277" customWidth="1"/>
    <col min="15710" max="15713" width="5.5703125" style="277" bestFit="1" customWidth="1"/>
    <col min="15714" max="15717" width="7.85546875" style="277" bestFit="1" customWidth="1"/>
    <col min="15718" max="15718" width="7.85546875" style="277" customWidth="1"/>
    <col min="15719" max="15719" width="11" style="277" customWidth="1"/>
    <col min="15720" max="15720" width="10.85546875" style="277" customWidth="1"/>
    <col min="15721" max="15722" width="2" style="277" bestFit="1" customWidth="1"/>
    <col min="15723" max="15724" width="7.5703125" style="277" customWidth="1"/>
    <col min="15725" max="15725" width="6.85546875" style="277" customWidth="1"/>
    <col min="15726" max="15726" width="15.42578125" style="277" customWidth="1"/>
    <col min="15727" max="15727" width="18.7109375" style="277" customWidth="1"/>
    <col min="15728" max="15728" width="16.5703125" style="277" customWidth="1"/>
    <col min="15729" max="15729" width="15.42578125" style="277" customWidth="1"/>
    <col min="15730" max="15730" width="14.85546875" style="277" customWidth="1"/>
    <col min="15731" max="15731" width="2.140625" style="277" customWidth="1"/>
    <col min="15732" max="15932" width="11.42578125" style="277"/>
    <col min="15933" max="15933" width="8.140625" style="277" customWidth="1"/>
    <col min="15934" max="15934" width="15.7109375" style="277" customWidth="1"/>
    <col min="15935" max="15935" width="18.85546875" style="277" customWidth="1"/>
    <col min="15936" max="15936" width="16" style="277" customWidth="1"/>
    <col min="15937" max="15937" width="14.7109375" style="277" customWidth="1"/>
    <col min="15938" max="15938" width="16.7109375" style="277" customWidth="1"/>
    <col min="15939" max="15939" width="14.7109375" style="277" customWidth="1"/>
    <col min="15940" max="15940" width="11.42578125" style="277"/>
    <col min="15941" max="15941" width="11.42578125" style="277" customWidth="1"/>
    <col min="15942" max="15942" width="7.42578125" style="277" customWidth="1"/>
    <col min="15943" max="15943" width="7.28515625" style="277" customWidth="1"/>
    <col min="15944" max="15944" width="12.7109375" style="277" customWidth="1"/>
    <col min="15945" max="15946" width="10.7109375" style="277" customWidth="1"/>
    <col min="15947" max="15947" width="13.7109375" style="277" customWidth="1"/>
    <col min="15948" max="15948" width="12.28515625" style="277" customWidth="1"/>
    <col min="15949" max="15949" width="13.5703125" style="277" customWidth="1"/>
    <col min="15950" max="15965" width="10.7109375" style="277" customWidth="1"/>
    <col min="15966" max="15969" width="5.5703125" style="277" bestFit="1" customWidth="1"/>
    <col min="15970" max="15973" width="7.85546875" style="277" bestFit="1" customWidth="1"/>
    <col min="15974" max="15974" width="7.85546875" style="277" customWidth="1"/>
    <col min="15975" max="15975" width="11" style="277" customWidth="1"/>
    <col min="15976" max="15976" width="10.85546875" style="277" customWidth="1"/>
    <col min="15977" max="15978" width="2" style="277" bestFit="1" customWidth="1"/>
    <col min="15979" max="15980" width="7.5703125" style="277" customWidth="1"/>
    <col min="15981" max="15981" width="6.85546875" style="277" customWidth="1"/>
    <col min="15982" max="15982" width="15.42578125" style="277" customWidth="1"/>
    <col min="15983" max="15983" width="18.7109375" style="277" customWidth="1"/>
    <col min="15984" max="15984" width="16.5703125" style="277" customWidth="1"/>
    <col min="15985" max="15985" width="15.42578125" style="277" customWidth="1"/>
    <col min="15986" max="15986" width="14.85546875" style="277" customWidth="1"/>
    <col min="15987" max="15987" width="2.140625" style="277" customWidth="1"/>
    <col min="15988" max="16188" width="11.42578125" style="277"/>
    <col min="16189" max="16189" width="8.140625" style="277" customWidth="1"/>
    <col min="16190" max="16190" width="15.7109375" style="277" customWidth="1"/>
    <col min="16191" max="16191" width="18.85546875" style="277" customWidth="1"/>
    <col min="16192" max="16192" width="16" style="277" customWidth="1"/>
    <col min="16193" max="16193" width="14.7109375" style="277" customWidth="1"/>
    <col min="16194" max="16194" width="16.7109375" style="277" customWidth="1"/>
    <col min="16195" max="16195" width="14.7109375" style="277" customWidth="1"/>
    <col min="16196" max="16196" width="11.42578125" style="277"/>
    <col min="16197" max="16197" width="11.42578125" style="277" customWidth="1"/>
    <col min="16198" max="16198" width="7.42578125" style="277" customWidth="1"/>
    <col min="16199" max="16199" width="7.28515625" style="277" customWidth="1"/>
    <col min="16200" max="16200" width="12.7109375" style="277" customWidth="1"/>
    <col min="16201" max="16202" width="10.7109375" style="277" customWidth="1"/>
    <col min="16203" max="16203" width="13.7109375" style="277" customWidth="1"/>
    <col min="16204" max="16204" width="12.28515625" style="277" customWidth="1"/>
    <col min="16205" max="16205" width="13.5703125" style="277" customWidth="1"/>
    <col min="16206" max="16221" width="10.7109375" style="277" customWidth="1"/>
    <col min="16222" max="16225" width="5.5703125" style="277" bestFit="1" customWidth="1"/>
    <col min="16226" max="16229" width="7.85546875" style="277" bestFit="1" customWidth="1"/>
    <col min="16230" max="16230" width="7.85546875" style="277" customWidth="1"/>
    <col min="16231" max="16231" width="11" style="277" customWidth="1"/>
    <col min="16232" max="16232" width="10.85546875" style="277" customWidth="1"/>
    <col min="16233" max="16234" width="2" style="277" bestFit="1" customWidth="1"/>
    <col min="16235" max="16236" width="7.5703125" style="277" customWidth="1"/>
    <col min="16237" max="16237" width="6.85546875" style="277" customWidth="1"/>
    <col min="16238" max="16238" width="15.42578125" style="277" customWidth="1"/>
    <col min="16239" max="16239" width="18.7109375" style="277" customWidth="1"/>
    <col min="16240" max="16240" width="16.5703125" style="277" customWidth="1"/>
    <col min="16241" max="16241" width="15.42578125" style="277" customWidth="1"/>
    <col min="16242" max="16242" width="14.85546875" style="277" customWidth="1"/>
    <col min="16243" max="16243" width="2.140625" style="277" customWidth="1"/>
    <col min="16244" max="16384" width="11.42578125" style="277"/>
  </cols>
  <sheetData>
    <row r="1" spans="1:114" s="292" customFormat="1" ht="35.25" customHeight="1">
      <c r="A1" s="739" t="s">
        <v>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39"/>
      <c r="AP1" s="739"/>
      <c r="AQ1" s="739"/>
      <c r="AR1" s="739"/>
      <c r="AS1" s="739"/>
      <c r="AT1" s="739"/>
      <c r="AU1" s="739"/>
      <c r="AV1" s="739"/>
      <c r="AW1" s="739"/>
      <c r="AX1" s="739"/>
      <c r="AY1" s="739"/>
      <c r="AZ1" s="739"/>
      <c r="BA1" s="739"/>
      <c r="BB1" s="739"/>
      <c r="BC1" s="739"/>
      <c r="BD1" s="739"/>
      <c r="BE1" s="739"/>
      <c r="BF1" s="739"/>
      <c r="BG1" s="739"/>
      <c r="BH1" s="739"/>
      <c r="BI1" s="739"/>
      <c r="BJ1" s="739"/>
      <c r="BK1" s="739"/>
      <c r="BL1" s="739"/>
      <c r="BM1" s="739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</row>
    <row r="2" spans="1:114" s="292" customFormat="1" ht="28.5" customHeight="1">
      <c r="A2" s="740" t="s">
        <v>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0"/>
      <c r="AM2" s="740"/>
      <c r="AN2" s="740"/>
      <c r="AO2" s="740"/>
      <c r="AP2" s="740"/>
      <c r="AQ2" s="740"/>
      <c r="AR2" s="740"/>
      <c r="AS2" s="740"/>
      <c r="AT2" s="740"/>
      <c r="AU2" s="740"/>
      <c r="AV2" s="740"/>
      <c r="AW2" s="740"/>
      <c r="AX2" s="740"/>
      <c r="AY2" s="740"/>
      <c r="AZ2" s="740"/>
      <c r="BA2" s="740"/>
      <c r="BB2" s="740"/>
      <c r="BC2" s="740"/>
      <c r="BD2" s="740"/>
      <c r="BE2" s="740"/>
      <c r="BF2" s="740"/>
      <c r="BG2" s="740"/>
      <c r="BH2" s="740"/>
      <c r="BI2" s="740"/>
      <c r="BJ2" s="740"/>
      <c r="BK2" s="740"/>
      <c r="BL2" s="740"/>
      <c r="BM2" s="740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</row>
    <row r="3" spans="1:114" s="292" customFormat="1" ht="27" customHeight="1">
      <c r="A3" s="741" t="s">
        <v>2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1"/>
      <c r="AL3" s="741"/>
      <c r="AM3" s="741"/>
      <c r="AN3" s="741"/>
      <c r="AO3" s="741"/>
      <c r="AP3" s="741"/>
      <c r="AQ3" s="741"/>
      <c r="AR3" s="741"/>
      <c r="AS3" s="741"/>
      <c r="AT3" s="741"/>
      <c r="AU3" s="741"/>
      <c r="AV3" s="741"/>
      <c r="AW3" s="741"/>
      <c r="AX3" s="741"/>
      <c r="AY3" s="741"/>
      <c r="AZ3" s="741"/>
      <c r="BA3" s="741"/>
      <c r="BB3" s="741"/>
      <c r="BC3" s="741"/>
      <c r="BD3" s="741"/>
      <c r="BE3" s="741"/>
      <c r="BF3" s="741"/>
      <c r="BG3" s="741"/>
      <c r="BH3" s="741"/>
      <c r="BI3" s="741"/>
      <c r="BJ3" s="741"/>
      <c r="BK3" s="741"/>
      <c r="BL3" s="741"/>
      <c r="BM3" s="741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</row>
    <row r="4" spans="1:114" s="292" customFormat="1" ht="26.25" customHeight="1">
      <c r="A4" s="742" t="s">
        <v>3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  <c r="AT4" s="742"/>
      <c r="AU4" s="742"/>
      <c r="AV4" s="742"/>
      <c r="AW4" s="742"/>
      <c r="AX4" s="742"/>
      <c r="AY4" s="742"/>
      <c r="AZ4" s="742"/>
      <c r="BA4" s="742"/>
      <c r="BB4" s="742"/>
      <c r="BC4" s="742"/>
      <c r="BD4" s="742"/>
      <c r="BE4" s="742"/>
      <c r="BF4" s="742"/>
      <c r="BG4" s="742"/>
      <c r="BH4" s="742"/>
      <c r="BI4" s="742"/>
      <c r="BJ4" s="742"/>
      <c r="BK4" s="742"/>
      <c r="BL4" s="742"/>
      <c r="BM4" s="7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2"/>
      <c r="DF4" s="442"/>
      <c r="DG4" s="442"/>
      <c r="DH4" s="442"/>
      <c r="DI4" s="442"/>
      <c r="DJ4" s="442"/>
    </row>
    <row r="5" spans="1:114" s="292" customFormat="1" ht="26.25" customHeight="1">
      <c r="A5" s="444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  <c r="DB5" s="443"/>
      <c r="DC5" s="443"/>
      <c r="DD5" s="443"/>
      <c r="DE5" s="443"/>
      <c r="DF5" s="443"/>
      <c r="DG5" s="443"/>
      <c r="DH5" s="443"/>
      <c r="DI5" s="443"/>
      <c r="DJ5" s="443"/>
    </row>
    <row r="6" spans="1:114" s="293" customFormat="1" ht="23.45" customHeight="1">
      <c r="A6" s="753" t="s">
        <v>4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754"/>
      <c r="AD6" s="754"/>
      <c r="AE6" s="754"/>
      <c r="AF6" s="754"/>
      <c r="AG6" s="754"/>
      <c r="AH6" s="754"/>
      <c r="AI6" s="754"/>
      <c r="AJ6" s="754"/>
      <c r="AK6" s="754"/>
      <c r="AL6" s="754"/>
      <c r="AM6" s="754"/>
      <c r="AN6" s="754"/>
      <c r="AO6" s="754"/>
      <c r="AP6" s="754"/>
      <c r="AQ6" s="754"/>
      <c r="AR6" s="754"/>
      <c r="AS6" s="754"/>
      <c r="AT6" s="754"/>
      <c r="AU6" s="754"/>
      <c r="AV6" s="754"/>
      <c r="AW6" s="754"/>
      <c r="AX6" s="754"/>
      <c r="AY6" s="754"/>
      <c r="AZ6" s="754"/>
      <c r="BA6" s="754"/>
      <c r="BB6" s="754"/>
      <c r="BC6" s="754"/>
      <c r="BD6" s="754"/>
      <c r="BE6" s="754"/>
      <c r="BF6" s="754"/>
      <c r="BG6" s="754"/>
      <c r="BH6" s="754"/>
      <c r="BI6" s="754"/>
      <c r="BJ6" s="754"/>
      <c r="BK6" s="754"/>
      <c r="BL6" s="754"/>
      <c r="BM6" s="754"/>
      <c r="BN6" s="754"/>
      <c r="BO6" s="754"/>
      <c r="BP6" s="754"/>
      <c r="BQ6" s="754"/>
      <c r="BR6" s="754"/>
      <c r="BS6" s="754"/>
      <c r="BT6" s="754"/>
      <c r="BU6" s="754"/>
      <c r="BV6" s="754"/>
      <c r="BW6" s="754"/>
      <c r="BX6" s="754"/>
      <c r="BY6" s="754"/>
      <c r="BZ6" s="754"/>
      <c r="CA6" s="754"/>
      <c r="CB6" s="754"/>
      <c r="CC6" s="754"/>
      <c r="CD6" s="754"/>
      <c r="CE6" s="754"/>
      <c r="CF6" s="754"/>
      <c r="CG6" s="754"/>
      <c r="CH6" s="754"/>
      <c r="CI6" s="754"/>
      <c r="CJ6" s="754"/>
      <c r="CK6" s="754"/>
      <c r="CL6" s="754"/>
      <c r="CM6" s="754"/>
      <c r="CN6" s="754"/>
      <c r="CO6" s="754"/>
      <c r="CP6" s="754"/>
      <c r="CQ6" s="754"/>
      <c r="CR6" s="754"/>
      <c r="CS6" s="754"/>
      <c r="CT6" s="754"/>
      <c r="CU6" s="754"/>
      <c r="CV6" s="754"/>
      <c r="CW6" s="754"/>
      <c r="CX6" s="754"/>
      <c r="CY6" s="754"/>
      <c r="CZ6" s="754"/>
      <c r="DA6" s="754"/>
      <c r="DB6" s="754"/>
      <c r="DC6" s="754"/>
      <c r="DD6" s="754"/>
      <c r="DE6" s="754"/>
      <c r="DF6" s="754"/>
      <c r="DG6" s="754"/>
      <c r="DH6" s="754"/>
      <c r="DI6" s="754"/>
      <c r="DJ6" s="755"/>
    </row>
    <row r="7" spans="1:114" s="294" customFormat="1" ht="43.5" customHeight="1">
      <c r="A7" s="751" t="s">
        <v>5</v>
      </c>
      <c r="B7" s="752"/>
      <c r="C7" s="752"/>
      <c r="D7" s="756" t="s">
        <v>0</v>
      </c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756"/>
      <c r="AL7" s="756"/>
      <c r="AM7" s="756"/>
      <c r="AN7" s="756"/>
      <c r="AO7" s="756"/>
      <c r="AP7" s="756"/>
      <c r="AQ7" s="756"/>
      <c r="AR7" s="756"/>
      <c r="AS7" s="756"/>
      <c r="AT7" s="756"/>
      <c r="AU7" s="756"/>
      <c r="AV7" s="756"/>
      <c r="AW7" s="756"/>
      <c r="AX7" s="756"/>
      <c r="AY7" s="756"/>
      <c r="AZ7" s="756"/>
      <c r="BA7" s="756"/>
      <c r="BB7" s="756"/>
      <c r="BC7" s="756"/>
      <c r="BD7" s="756"/>
      <c r="BE7" s="756"/>
      <c r="BF7" s="756"/>
      <c r="BG7" s="756"/>
      <c r="BH7" s="756"/>
      <c r="BI7" s="756"/>
      <c r="BJ7" s="756"/>
      <c r="BK7" s="756"/>
      <c r="BL7" s="756"/>
      <c r="BM7" s="756"/>
      <c r="BN7" s="756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4"/>
    </row>
    <row r="8" spans="1:114" s="294" customFormat="1" ht="66.75" customHeight="1">
      <c r="A8" s="744" t="s">
        <v>6</v>
      </c>
      <c r="B8" s="745"/>
      <c r="C8" s="745"/>
      <c r="D8" s="748" t="s">
        <v>7</v>
      </c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8"/>
      <c r="AQ8" s="748"/>
      <c r="AR8" s="748"/>
      <c r="AS8" s="748"/>
      <c r="AT8" s="748"/>
      <c r="AU8" s="748"/>
      <c r="AV8" s="748"/>
      <c r="AW8" s="748"/>
      <c r="AX8" s="748"/>
      <c r="AY8" s="748"/>
      <c r="AZ8" s="748"/>
      <c r="BA8" s="748"/>
      <c r="BB8" s="748"/>
      <c r="BC8" s="748"/>
      <c r="BD8" s="748"/>
      <c r="BE8" s="748"/>
      <c r="BF8" s="748"/>
      <c r="BG8" s="748"/>
      <c r="BH8" s="748"/>
      <c r="BI8" s="748"/>
      <c r="BJ8" s="748"/>
      <c r="BK8" s="748"/>
      <c r="BL8" s="748"/>
      <c r="BM8" s="748"/>
      <c r="BN8" s="259"/>
      <c r="BO8" s="259"/>
      <c r="BP8" s="316"/>
      <c r="BQ8" s="259"/>
      <c r="BR8" s="259"/>
      <c r="BS8" s="259"/>
      <c r="BT8" s="259"/>
      <c r="BU8" s="280"/>
      <c r="BV8" s="259"/>
      <c r="BW8" s="259"/>
      <c r="BX8" s="259"/>
      <c r="BY8" s="259"/>
      <c r="BZ8" s="280"/>
      <c r="CA8" s="259"/>
      <c r="CB8" s="259"/>
      <c r="CC8" s="259"/>
      <c r="CD8" s="259"/>
      <c r="CE8" s="259"/>
      <c r="CF8" s="280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95"/>
    </row>
    <row r="9" spans="1:114" s="294" customFormat="1" ht="17.25" customHeight="1">
      <c r="A9" s="744" t="s">
        <v>8</v>
      </c>
      <c r="B9" s="745"/>
      <c r="C9" s="745"/>
      <c r="D9" s="750" t="s">
        <v>269</v>
      </c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750"/>
      <c r="AP9" s="750"/>
      <c r="AQ9" s="750"/>
      <c r="AR9" s="750"/>
      <c r="AS9" s="750"/>
      <c r="AT9" s="750"/>
      <c r="AU9" s="750"/>
      <c r="AV9" s="750"/>
      <c r="AW9" s="750"/>
      <c r="AX9" s="750"/>
      <c r="AY9" s="750"/>
      <c r="AZ9" s="750"/>
      <c r="BA9" s="750"/>
      <c r="BB9" s="750"/>
      <c r="BC9" s="750"/>
      <c r="BD9" s="750"/>
      <c r="BE9" s="750"/>
      <c r="BF9" s="750"/>
      <c r="BG9" s="750"/>
      <c r="BH9" s="750"/>
      <c r="BI9" s="750"/>
      <c r="BJ9" s="750"/>
      <c r="BK9" s="750"/>
      <c r="BL9" s="750"/>
      <c r="BM9" s="750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6"/>
    </row>
    <row r="10" spans="1:114" s="294" customFormat="1" ht="17.25" customHeight="1">
      <c r="A10" s="744" t="s">
        <v>10</v>
      </c>
      <c r="B10" s="745"/>
      <c r="C10" s="745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2"/>
    </row>
    <row r="11" spans="1:114" s="294" customFormat="1" ht="31.5" customHeight="1">
      <c r="A11" s="744" t="s">
        <v>11</v>
      </c>
      <c r="B11" s="745"/>
      <c r="C11" s="745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2"/>
    </row>
    <row r="12" spans="1:114" s="294" customFormat="1" ht="38.25" customHeight="1">
      <c r="A12" s="744" t="s">
        <v>12</v>
      </c>
      <c r="B12" s="745"/>
      <c r="C12" s="745"/>
      <c r="D12" s="748" t="s">
        <v>271</v>
      </c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259"/>
      <c r="BO12" s="259"/>
      <c r="BP12" s="316"/>
      <c r="BQ12" s="259"/>
      <c r="BR12" s="259"/>
      <c r="BS12" s="259"/>
      <c r="BT12" s="259"/>
      <c r="BU12" s="280"/>
      <c r="BV12" s="259"/>
      <c r="BW12" s="259"/>
      <c r="BX12" s="259"/>
      <c r="BY12" s="259"/>
      <c r="BZ12" s="280"/>
      <c r="CA12" s="259"/>
      <c r="CB12" s="259"/>
      <c r="CC12" s="259"/>
      <c r="CD12" s="259"/>
      <c r="CE12" s="259"/>
      <c r="CF12" s="280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95"/>
    </row>
    <row r="13" spans="1:114" s="294" customFormat="1" ht="53.25" customHeight="1">
      <c r="A13" s="746" t="s">
        <v>14</v>
      </c>
      <c r="B13" s="747"/>
      <c r="C13" s="747"/>
      <c r="D13" s="749" t="s">
        <v>270</v>
      </c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  <c r="AM13" s="749"/>
      <c r="AN13" s="749"/>
      <c r="AO13" s="749"/>
      <c r="AP13" s="749"/>
      <c r="AQ13" s="749"/>
      <c r="AR13" s="749"/>
      <c r="AS13" s="749"/>
      <c r="AT13" s="749"/>
      <c r="AU13" s="749"/>
      <c r="AV13" s="749"/>
      <c r="AW13" s="749"/>
      <c r="AX13" s="749"/>
      <c r="AY13" s="749"/>
      <c r="AZ13" s="749"/>
      <c r="BA13" s="749"/>
      <c r="BB13" s="749"/>
      <c r="BC13" s="749"/>
      <c r="BD13" s="749"/>
      <c r="BE13" s="749"/>
      <c r="BF13" s="749"/>
      <c r="BG13" s="749"/>
      <c r="BH13" s="749"/>
      <c r="BI13" s="749"/>
      <c r="BJ13" s="749"/>
      <c r="BK13" s="749"/>
      <c r="BL13" s="749"/>
      <c r="BM13" s="749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8"/>
    </row>
    <row r="14" spans="1:114">
      <c r="A14" s="743"/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3"/>
      <c r="AO14" s="743"/>
      <c r="AP14" s="743"/>
      <c r="AQ14" s="743"/>
      <c r="AR14" s="743"/>
      <c r="AS14" s="743"/>
      <c r="AT14" s="743"/>
      <c r="AU14" s="743"/>
      <c r="AV14" s="743"/>
      <c r="AW14" s="743"/>
      <c r="AX14" s="743"/>
      <c r="AY14" s="743"/>
      <c r="AZ14" s="743"/>
      <c r="BA14" s="743"/>
      <c r="BB14" s="743"/>
      <c r="BC14" s="743"/>
      <c r="BD14" s="743"/>
      <c r="BE14" s="743"/>
      <c r="BF14" s="743"/>
      <c r="BG14" s="743"/>
      <c r="BH14" s="743"/>
      <c r="BI14" s="743"/>
      <c r="BJ14" s="743"/>
      <c r="BK14" s="743"/>
      <c r="BL14" s="743"/>
      <c r="BM14" s="743"/>
      <c r="BN14" s="743"/>
      <c r="BO14" s="743"/>
      <c r="BP14" s="743"/>
      <c r="BQ14" s="743"/>
      <c r="BR14" s="743"/>
      <c r="BS14" s="743"/>
      <c r="BT14" s="743"/>
      <c r="BU14" s="743"/>
      <c r="BV14" s="743"/>
      <c r="BW14" s="743"/>
      <c r="BX14" s="743"/>
      <c r="BY14" s="743"/>
      <c r="BZ14" s="743"/>
      <c r="CA14" s="743"/>
      <c r="CB14" s="743"/>
      <c r="CC14" s="743"/>
      <c r="CD14" s="743"/>
      <c r="CE14" s="743"/>
      <c r="CF14" s="743"/>
      <c r="CG14" s="743"/>
      <c r="CH14" s="743"/>
      <c r="CI14" s="743"/>
      <c r="CJ14" s="743"/>
      <c r="CK14" s="743"/>
      <c r="CL14" s="743"/>
      <c r="CM14" s="743"/>
      <c r="CN14" s="743"/>
      <c r="CO14" s="743"/>
      <c r="CP14" s="743"/>
      <c r="CQ14" s="743"/>
      <c r="CR14" s="743"/>
      <c r="CS14" s="743"/>
      <c r="CT14" s="743"/>
      <c r="CU14" s="743"/>
      <c r="CV14" s="743"/>
      <c r="CW14" s="743"/>
      <c r="CX14" s="743"/>
      <c r="CY14" s="743"/>
      <c r="CZ14" s="743"/>
      <c r="DA14" s="743"/>
      <c r="DB14" s="743"/>
      <c r="DC14" s="743"/>
      <c r="DD14" s="743"/>
      <c r="DE14" s="743"/>
      <c r="DF14" s="743"/>
      <c r="DG14" s="743"/>
      <c r="DH14" s="743"/>
      <c r="DI14" s="743"/>
      <c r="DJ14" s="743"/>
    </row>
    <row r="15" spans="1:114" s="293" customFormat="1" ht="23.25" customHeight="1">
      <c r="A15" s="757" t="s">
        <v>16</v>
      </c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758"/>
      <c r="AS15" s="758"/>
      <c r="AT15" s="758"/>
      <c r="AU15" s="758"/>
      <c r="AV15" s="758"/>
      <c r="AW15" s="758"/>
      <c r="AX15" s="758"/>
      <c r="AY15" s="758"/>
      <c r="AZ15" s="758"/>
      <c r="BA15" s="758"/>
      <c r="BB15" s="758"/>
      <c r="BC15" s="758"/>
      <c r="BD15" s="758"/>
      <c r="BE15" s="758"/>
      <c r="BF15" s="758"/>
      <c r="BG15" s="758"/>
      <c r="BH15" s="758"/>
      <c r="BI15" s="758"/>
      <c r="BJ15" s="758"/>
      <c r="BK15" s="758"/>
      <c r="BL15" s="758"/>
      <c r="BM15" s="758"/>
      <c r="BN15" s="758"/>
      <c r="BO15" s="758"/>
      <c r="BP15" s="758"/>
      <c r="BQ15" s="758"/>
      <c r="BR15" s="758"/>
      <c r="BS15" s="758"/>
      <c r="BT15" s="758"/>
      <c r="BU15" s="758"/>
      <c r="BV15" s="758"/>
      <c r="BW15" s="758"/>
      <c r="BX15" s="758"/>
      <c r="BY15" s="758"/>
      <c r="BZ15" s="758"/>
      <c r="CA15" s="758"/>
      <c r="CB15" s="758"/>
      <c r="CC15" s="758"/>
      <c r="CD15" s="758"/>
      <c r="CE15" s="758"/>
      <c r="CF15" s="758"/>
      <c r="CG15" s="758"/>
      <c r="CH15" s="758"/>
      <c r="CI15" s="758"/>
      <c r="CJ15" s="758"/>
      <c r="CK15" s="758"/>
      <c r="CL15" s="758"/>
      <c r="CM15" s="758"/>
      <c r="CN15" s="758"/>
      <c r="CO15" s="758"/>
      <c r="CP15" s="758"/>
      <c r="CQ15" s="758"/>
      <c r="CR15" s="758"/>
      <c r="CS15" s="758"/>
      <c r="CT15" s="758"/>
      <c r="CU15" s="758"/>
      <c r="CV15" s="758"/>
      <c r="CW15" s="758"/>
      <c r="CX15" s="758"/>
      <c r="CY15" s="758"/>
      <c r="CZ15" s="758"/>
      <c r="DA15" s="758"/>
      <c r="DB15" s="758"/>
      <c r="DC15" s="758"/>
      <c r="DD15" s="758"/>
      <c r="DE15" s="758"/>
      <c r="DF15" s="758"/>
      <c r="DG15" s="758"/>
      <c r="DH15" s="758"/>
      <c r="DI15" s="758"/>
      <c r="DJ15" s="759"/>
    </row>
    <row r="16" spans="1:114" ht="42.75" customHeight="1">
      <c r="A16" s="760" t="s">
        <v>17</v>
      </c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762"/>
      <c r="M16" s="763" t="s">
        <v>18</v>
      </c>
      <c r="N16" s="764"/>
      <c r="O16" s="764"/>
      <c r="P16" s="764"/>
      <c r="Q16" s="765"/>
      <c r="R16" s="290"/>
      <c r="S16" s="766" t="s">
        <v>268</v>
      </c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4"/>
      <c r="AF16" s="764"/>
      <c r="AG16" s="764"/>
      <c r="AH16" s="764"/>
      <c r="AI16" s="764"/>
      <c r="AJ16" s="764"/>
      <c r="AK16" s="764"/>
      <c r="AL16" s="764"/>
      <c r="AM16" s="764"/>
      <c r="AN16" s="260"/>
      <c r="AO16" s="260"/>
      <c r="AP16" s="285"/>
      <c r="AQ16" s="260"/>
      <c r="AR16" s="260"/>
      <c r="AS16" s="260"/>
      <c r="AT16" s="260"/>
      <c r="AU16" s="285"/>
      <c r="AV16" s="260"/>
      <c r="AW16" s="260"/>
      <c r="AX16" s="260"/>
      <c r="AY16" s="260"/>
      <c r="AZ16" s="285"/>
      <c r="BA16" s="260"/>
      <c r="BB16" s="260"/>
      <c r="BC16" s="260"/>
      <c r="BD16" s="260"/>
      <c r="BE16" s="285"/>
      <c r="BF16" s="260"/>
      <c r="BG16" s="260"/>
      <c r="BH16" s="260"/>
      <c r="BI16" s="260"/>
      <c r="BJ16" s="260"/>
      <c r="BK16" s="285"/>
      <c r="BL16" s="260"/>
      <c r="BM16" s="260"/>
      <c r="BN16" s="260"/>
      <c r="BO16" s="260"/>
      <c r="BP16" s="317"/>
      <c r="BQ16" s="260"/>
      <c r="BR16" s="260"/>
      <c r="BS16" s="260"/>
      <c r="BT16" s="260"/>
      <c r="BU16" s="285"/>
      <c r="BV16" s="260"/>
      <c r="BW16" s="260"/>
      <c r="BX16" s="260"/>
      <c r="BY16" s="260"/>
      <c r="BZ16" s="285"/>
      <c r="CA16" s="260"/>
      <c r="CB16" s="260"/>
      <c r="CC16" s="260"/>
      <c r="CD16" s="260"/>
      <c r="CE16" s="260"/>
      <c r="CF16" s="285"/>
      <c r="CG16" s="260"/>
      <c r="CH16" s="260"/>
      <c r="CI16" s="260"/>
      <c r="CJ16" s="260"/>
      <c r="CK16" s="260"/>
      <c r="CL16" s="260"/>
      <c r="CM16" s="260"/>
      <c r="CN16" s="261"/>
      <c r="CO16" s="260"/>
      <c r="CP16" s="764" t="s">
        <v>20</v>
      </c>
      <c r="CQ16" s="764"/>
      <c r="CR16" s="764"/>
      <c r="CS16" s="764"/>
      <c r="CT16" s="764"/>
      <c r="CU16" s="764"/>
      <c r="CV16" s="764"/>
      <c r="CW16" s="764"/>
      <c r="CX16" s="764"/>
      <c r="CY16" s="764"/>
      <c r="CZ16" s="767"/>
      <c r="DA16" s="763" t="s">
        <v>21</v>
      </c>
      <c r="DB16" s="764"/>
      <c r="DC16" s="764"/>
      <c r="DD16" s="764"/>
      <c r="DE16" s="767"/>
      <c r="DF16" s="768" t="s">
        <v>22</v>
      </c>
      <c r="DG16" s="725" t="s">
        <v>23</v>
      </c>
      <c r="DH16" s="725" t="s">
        <v>24</v>
      </c>
      <c r="DI16" s="725" t="s">
        <v>25</v>
      </c>
      <c r="DJ16" s="725" t="s">
        <v>26</v>
      </c>
    </row>
    <row r="17" spans="1:114" s="406" customFormat="1" ht="37.5" customHeight="1" thickBot="1">
      <c r="A17" s="727" t="s">
        <v>27</v>
      </c>
      <c r="B17" s="729" t="s">
        <v>28</v>
      </c>
      <c r="C17" s="731" t="s">
        <v>29</v>
      </c>
      <c r="D17" s="733" t="s">
        <v>30</v>
      </c>
      <c r="E17" s="733" t="s">
        <v>31</v>
      </c>
      <c r="F17" s="734" t="s">
        <v>32</v>
      </c>
      <c r="G17" s="734" t="s">
        <v>33</v>
      </c>
      <c r="H17" s="734" t="s">
        <v>34</v>
      </c>
      <c r="I17" s="734" t="s">
        <v>35</v>
      </c>
      <c r="J17" s="734" t="s">
        <v>36</v>
      </c>
      <c r="K17" s="734" t="s">
        <v>37</v>
      </c>
      <c r="L17" s="737" t="s">
        <v>38</v>
      </c>
      <c r="M17" s="405" t="s">
        <v>39</v>
      </c>
      <c r="N17" s="405"/>
      <c r="O17" s="405"/>
      <c r="P17" s="405"/>
      <c r="Q17" s="706" t="s">
        <v>40</v>
      </c>
      <c r="R17" s="412"/>
      <c r="S17" s="413"/>
      <c r="T17" s="414"/>
      <c r="U17" s="415"/>
      <c r="V17" s="414"/>
      <c r="W17" s="414"/>
      <c r="X17" s="414"/>
      <c r="Y17" s="414"/>
      <c r="Z17" s="415"/>
      <c r="AA17" s="414"/>
      <c r="AB17" s="414"/>
      <c r="AC17" s="414"/>
      <c r="AD17" s="414"/>
      <c r="AE17" s="415"/>
      <c r="AF17" s="414"/>
      <c r="AG17" s="414"/>
      <c r="AH17" s="414"/>
      <c r="AI17" s="414"/>
      <c r="AJ17" s="415"/>
      <c r="AK17" s="414"/>
      <c r="AL17" s="414"/>
      <c r="AM17" s="414"/>
      <c r="AN17" s="413"/>
      <c r="AO17" s="414"/>
      <c r="AP17" s="415"/>
      <c r="AQ17" s="414"/>
      <c r="AR17" s="414"/>
      <c r="AS17" s="413"/>
      <c r="AT17" s="414"/>
      <c r="AU17" s="415"/>
      <c r="AV17" s="414"/>
      <c r="AW17" s="414"/>
      <c r="AX17" s="414"/>
      <c r="AY17" s="414"/>
      <c r="AZ17" s="415"/>
      <c r="BA17" s="414"/>
      <c r="BB17" s="414"/>
      <c r="BC17" s="414"/>
      <c r="BD17" s="414"/>
      <c r="BE17" s="415"/>
      <c r="BF17" s="414"/>
      <c r="BG17" s="414"/>
      <c r="BH17" s="414"/>
      <c r="BI17" s="414"/>
      <c r="BJ17" s="414"/>
      <c r="BK17" s="415"/>
      <c r="BL17" s="414"/>
      <c r="BM17" s="414"/>
      <c r="BN17" s="414"/>
      <c r="BO17" s="414"/>
      <c r="BP17" s="416"/>
      <c r="BQ17" s="414"/>
      <c r="BR17" s="414"/>
      <c r="BS17" s="414"/>
      <c r="BT17" s="414"/>
      <c r="BU17" s="415"/>
      <c r="BV17" s="414"/>
      <c r="BW17" s="414"/>
      <c r="BX17" s="414"/>
      <c r="BY17" s="414"/>
      <c r="BZ17" s="415"/>
      <c r="CA17" s="414"/>
      <c r="CB17" s="414"/>
      <c r="CC17" s="414"/>
      <c r="CD17" s="414"/>
      <c r="CE17" s="414"/>
      <c r="CF17" s="415"/>
      <c r="CG17" s="414"/>
      <c r="CH17" s="414"/>
      <c r="CI17" s="414"/>
      <c r="CJ17" s="713" t="s">
        <v>266</v>
      </c>
      <c r="CK17" s="713"/>
      <c r="CL17" s="713"/>
      <c r="CM17" s="417"/>
      <c r="CN17" s="714" t="s">
        <v>40</v>
      </c>
      <c r="CO17" s="418"/>
      <c r="CP17" s="709" t="s">
        <v>43</v>
      </c>
      <c r="CQ17" s="711" t="s">
        <v>44</v>
      </c>
      <c r="CR17" s="711" t="s">
        <v>45</v>
      </c>
      <c r="CS17" s="735" t="s">
        <v>46</v>
      </c>
      <c r="CT17" s="718" t="s">
        <v>47</v>
      </c>
      <c r="CU17" s="711" t="s">
        <v>48</v>
      </c>
      <c r="CV17" s="711" t="s">
        <v>49</v>
      </c>
      <c r="CW17" s="711" t="s">
        <v>50</v>
      </c>
      <c r="CX17" s="716" t="s">
        <v>51</v>
      </c>
      <c r="CY17" s="720" t="s">
        <v>52</v>
      </c>
      <c r="CZ17" s="717" t="s">
        <v>53</v>
      </c>
      <c r="DA17" s="718" t="s">
        <v>54</v>
      </c>
      <c r="DB17" s="711" t="s">
        <v>55</v>
      </c>
      <c r="DC17" s="711" t="s">
        <v>56</v>
      </c>
      <c r="DD17" s="711" t="s">
        <v>57</v>
      </c>
      <c r="DE17" s="716" t="s">
        <v>58</v>
      </c>
      <c r="DF17" s="768"/>
      <c r="DG17" s="725"/>
      <c r="DH17" s="725"/>
      <c r="DI17" s="725"/>
      <c r="DJ17" s="725"/>
    </row>
    <row r="18" spans="1:114" s="411" customFormat="1" ht="44.25" customHeight="1" thickTop="1" thickBot="1">
      <c r="A18" s="728"/>
      <c r="B18" s="730"/>
      <c r="C18" s="732"/>
      <c r="D18" s="731"/>
      <c r="E18" s="731"/>
      <c r="F18" s="729"/>
      <c r="G18" s="729"/>
      <c r="H18" s="729"/>
      <c r="I18" s="729"/>
      <c r="J18" s="729"/>
      <c r="K18" s="729"/>
      <c r="L18" s="738"/>
      <c r="M18" s="407"/>
      <c r="N18" s="407"/>
      <c r="O18" s="407"/>
      <c r="P18" s="407"/>
      <c r="Q18" s="707"/>
      <c r="R18" s="408"/>
      <c r="S18" s="703" t="s">
        <v>59</v>
      </c>
      <c r="T18" s="704"/>
      <c r="U18" s="704"/>
      <c r="V18" s="704"/>
      <c r="W18" s="705"/>
      <c r="X18" s="703" t="s">
        <v>60</v>
      </c>
      <c r="Y18" s="704"/>
      <c r="Z18" s="704"/>
      <c r="AA18" s="704"/>
      <c r="AB18" s="705"/>
      <c r="AC18" s="703" t="s">
        <v>61</v>
      </c>
      <c r="AD18" s="704"/>
      <c r="AE18" s="704"/>
      <c r="AF18" s="704"/>
      <c r="AG18" s="705"/>
      <c r="AH18" s="682" t="s">
        <v>62</v>
      </c>
      <c r="AI18" s="683"/>
      <c r="AJ18" s="683"/>
      <c r="AK18" s="683"/>
      <c r="AL18" s="683"/>
      <c r="AM18" s="684"/>
      <c r="AN18" s="685" t="s">
        <v>204</v>
      </c>
      <c r="AO18" s="686"/>
      <c r="AP18" s="686"/>
      <c r="AQ18" s="686"/>
      <c r="AR18" s="687"/>
      <c r="AS18" s="685" t="s">
        <v>205</v>
      </c>
      <c r="AT18" s="686"/>
      <c r="AU18" s="686"/>
      <c r="AV18" s="686"/>
      <c r="AW18" s="687"/>
      <c r="AX18" s="694" t="s">
        <v>206</v>
      </c>
      <c r="AY18" s="695"/>
      <c r="AZ18" s="695"/>
      <c r="BA18" s="695"/>
      <c r="BB18" s="696"/>
      <c r="BC18" s="682" t="s">
        <v>207</v>
      </c>
      <c r="BD18" s="683"/>
      <c r="BE18" s="683"/>
      <c r="BF18" s="683"/>
      <c r="BG18" s="683"/>
      <c r="BH18" s="684"/>
      <c r="BI18" s="722" t="s">
        <v>253</v>
      </c>
      <c r="BJ18" s="723"/>
      <c r="BK18" s="723"/>
      <c r="BL18" s="723"/>
      <c r="BM18" s="724"/>
      <c r="BN18" s="688" t="s">
        <v>256</v>
      </c>
      <c r="BO18" s="689"/>
      <c r="BP18" s="689"/>
      <c r="BQ18" s="689"/>
      <c r="BR18" s="690"/>
      <c r="BS18" s="680" t="s">
        <v>257</v>
      </c>
      <c r="BT18" s="680"/>
      <c r="BU18" s="680"/>
      <c r="BV18" s="680"/>
      <c r="BW18" s="681"/>
      <c r="BX18" s="682" t="s">
        <v>265</v>
      </c>
      <c r="BY18" s="683"/>
      <c r="BZ18" s="683"/>
      <c r="CA18" s="683"/>
      <c r="CB18" s="683"/>
      <c r="CC18" s="684"/>
      <c r="CD18" s="682" t="s">
        <v>259</v>
      </c>
      <c r="CE18" s="683"/>
      <c r="CF18" s="683"/>
      <c r="CG18" s="683"/>
      <c r="CH18" s="683"/>
      <c r="CI18" s="684"/>
      <c r="CJ18" s="409"/>
      <c r="CK18" s="409"/>
      <c r="CL18" s="409"/>
      <c r="CM18" s="409"/>
      <c r="CN18" s="715"/>
      <c r="CO18" s="410"/>
      <c r="CP18" s="710"/>
      <c r="CQ18" s="712"/>
      <c r="CR18" s="712"/>
      <c r="CS18" s="736"/>
      <c r="CT18" s="719"/>
      <c r="CU18" s="712"/>
      <c r="CV18" s="712"/>
      <c r="CW18" s="712"/>
      <c r="CX18" s="717"/>
      <c r="CY18" s="709"/>
      <c r="CZ18" s="721"/>
      <c r="DA18" s="719"/>
      <c r="DB18" s="712"/>
      <c r="DC18" s="712"/>
      <c r="DD18" s="712"/>
      <c r="DE18" s="717"/>
      <c r="DF18" s="769"/>
      <c r="DG18" s="726"/>
      <c r="DH18" s="726"/>
      <c r="DI18" s="726"/>
      <c r="DJ18" s="726"/>
    </row>
    <row r="19" spans="1:114" ht="60.75" customHeight="1" thickTop="1" thickBot="1">
      <c r="A19" s="728"/>
      <c r="B19" s="730"/>
      <c r="C19" s="732"/>
      <c r="D19" s="731"/>
      <c r="E19" s="731"/>
      <c r="F19" s="729"/>
      <c r="G19" s="729"/>
      <c r="H19" s="729"/>
      <c r="I19" s="729"/>
      <c r="J19" s="729"/>
      <c r="K19" s="729"/>
      <c r="L19" s="738"/>
      <c r="M19" s="258" t="s">
        <v>63</v>
      </c>
      <c r="N19" s="258" t="s">
        <v>64</v>
      </c>
      <c r="O19" s="258" t="s">
        <v>65</v>
      </c>
      <c r="P19" s="258" t="s">
        <v>66</v>
      </c>
      <c r="Q19" s="708"/>
      <c r="R19" s="262"/>
      <c r="S19" s="263" t="s">
        <v>208</v>
      </c>
      <c r="T19" s="264" t="s">
        <v>209</v>
      </c>
      <c r="U19" s="281" t="s">
        <v>210</v>
      </c>
      <c r="V19" s="264" t="s">
        <v>211</v>
      </c>
      <c r="W19" s="265" t="s">
        <v>212</v>
      </c>
      <c r="X19" s="263" t="s">
        <v>213</v>
      </c>
      <c r="Y19" s="266" t="s">
        <v>214</v>
      </c>
      <c r="Z19" s="282" t="s">
        <v>215</v>
      </c>
      <c r="AA19" s="266" t="s">
        <v>216</v>
      </c>
      <c r="AB19" s="267" t="s">
        <v>217</v>
      </c>
      <c r="AC19" s="268" t="s">
        <v>218</v>
      </c>
      <c r="AD19" s="269" t="s">
        <v>219</v>
      </c>
      <c r="AE19" s="283" t="s">
        <v>220</v>
      </c>
      <c r="AF19" s="269" t="s">
        <v>221</v>
      </c>
      <c r="AG19" s="270" t="s">
        <v>222</v>
      </c>
      <c r="AH19" s="271" t="s">
        <v>223</v>
      </c>
      <c r="AI19" s="272" t="s">
        <v>224</v>
      </c>
      <c r="AJ19" s="284" t="s">
        <v>225</v>
      </c>
      <c r="AK19" s="272" t="s">
        <v>226</v>
      </c>
      <c r="AL19" s="272" t="s">
        <v>227</v>
      </c>
      <c r="AM19" s="273" t="s">
        <v>267</v>
      </c>
      <c r="AN19" s="268" t="s">
        <v>228</v>
      </c>
      <c r="AO19" s="269" t="s">
        <v>229</v>
      </c>
      <c r="AP19" s="283" t="s">
        <v>230</v>
      </c>
      <c r="AQ19" s="269" t="s">
        <v>231</v>
      </c>
      <c r="AR19" s="270" t="s">
        <v>232</v>
      </c>
      <c r="AS19" s="268" t="s">
        <v>233</v>
      </c>
      <c r="AT19" s="269" t="s">
        <v>234</v>
      </c>
      <c r="AU19" s="283" t="s">
        <v>235</v>
      </c>
      <c r="AV19" s="269" t="s">
        <v>236</v>
      </c>
      <c r="AW19" s="270" t="s">
        <v>237</v>
      </c>
      <c r="AX19" s="274" t="s">
        <v>238</v>
      </c>
      <c r="AY19" s="275" t="s">
        <v>239</v>
      </c>
      <c r="AZ19" s="286" t="s">
        <v>240</v>
      </c>
      <c r="BA19" s="275" t="s">
        <v>241</v>
      </c>
      <c r="BB19" s="276" t="s">
        <v>242</v>
      </c>
      <c r="BC19" s="271" t="s">
        <v>243</v>
      </c>
      <c r="BD19" s="272" t="s">
        <v>244</v>
      </c>
      <c r="BE19" s="284" t="s">
        <v>245</v>
      </c>
      <c r="BF19" s="272" t="s">
        <v>246</v>
      </c>
      <c r="BG19" s="272" t="s">
        <v>247</v>
      </c>
      <c r="BH19" s="273" t="s">
        <v>267</v>
      </c>
      <c r="BI19" s="334" t="s">
        <v>254</v>
      </c>
      <c r="BJ19" s="335" t="s">
        <v>68</v>
      </c>
      <c r="BK19" s="336" t="s">
        <v>69</v>
      </c>
      <c r="BL19" s="335" t="s">
        <v>255</v>
      </c>
      <c r="BM19" s="337" t="s">
        <v>258</v>
      </c>
      <c r="BN19" s="334" t="s">
        <v>254</v>
      </c>
      <c r="BO19" s="335" t="s">
        <v>68</v>
      </c>
      <c r="BP19" s="338" t="s">
        <v>69</v>
      </c>
      <c r="BQ19" s="339" t="s">
        <v>255</v>
      </c>
      <c r="BR19" s="337" t="s">
        <v>258</v>
      </c>
      <c r="BS19" s="433" t="s">
        <v>254</v>
      </c>
      <c r="BT19" s="340" t="s">
        <v>68</v>
      </c>
      <c r="BU19" s="341" t="s">
        <v>69</v>
      </c>
      <c r="BV19" s="342" t="s">
        <v>255</v>
      </c>
      <c r="BW19" s="343" t="s">
        <v>258</v>
      </c>
      <c r="BX19" s="344" t="s">
        <v>260</v>
      </c>
      <c r="BY19" s="345" t="s">
        <v>261</v>
      </c>
      <c r="BZ19" s="346" t="s">
        <v>262</v>
      </c>
      <c r="CA19" s="345" t="s">
        <v>263</v>
      </c>
      <c r="CB19" s="345" t="s">
        <v>264</v>
      </c>
      <c r="CC19" s="347" t="s">
        <v>267</v>
      </c>
      <c r="CD19" s="344" t="s">
        <v>248</v>
      </c>
      <c r="CE19" s="345" t="s">
        <v>249</v>
      </c>
      <c r="CF19" s="346" t="s">
        <v>250</v>
      </c>
      <c r="CG19" s="345" t="s">
        <v>251</v>
      </c>
      <c r="CH19" s="345" t="s">
        <v>252</v>
      </c>
      <c r="CI19" s="347" t="s">
        <v>267</v>
      </c>
      <c r="CJ19" s="348" t="s">
        <v>80</v>
      </c>
      <c r="CK19" s="348" t="s">
        <v>81</v>
      </c>
      <c r="CL19" s="349" t="s">
        <v>82</v>
      </c>
      <c r="CM19" s="350" t="s">
        <v>74</v>
      </c>
      <c r="CN19" s="715"/>
      <c r="CO19" s="291"/>
      <c r="CP19" s="710"/>
      <c r="CQ19" s="712"/>
      <c r="CR19" s="712"/>
      <c r="CS19" s="736"/>
      <c r="CT19" s="719"/>
      <c r="CU19" s="712"/>
      <c r="CV19" s="712"/>
      <c r="CW19" s="712"/>
      <c r="CX19" s="717"/>
      <c r="CY19" s="709"/>
      <c r="CZ19" s="721"/>
      <c r="DA19" s="719"/>
      <c r="DB19" s="712"/>
      <c r="DC19" s="712"/>
      <c r="DD19" s="712"/>
      <c r="DE19" s="717"/>
      <c r="DF19" s="769"/>
      <c r="DG19" s="726"/>
      <c r="DH19" s="726"/>
      <c r="DI19" s="726"/>
      <c r="DJ19" s="726"/>
    </row>
    <row r="20" spans="1:114" s="301" customFormat="1" ht="63.75" customHeight="1" thickTop="1" thickBot="1">
      <c r="A20" s="296" t="s">
        <v>83</v>
      </c>
      <c r="B20" s="297"/>
      <c r="C20" s="435" t="s">
        <v>84</v>
      </c>
      <c r="D20" s="359" t="s">
        <v>85</v>
      </c>
      <c r="E20" s="359" t="s">
        <v>86</v>
      </c>
      <c r="F20" s="360" t="s">
        <v>87</v>
      </c>
      <c r="G20" s="360" t="s">
        <v>88</v>
      </c>
      <c r="H20" s="360" t="s">
        <v>89</v>
      </c>
      <c r="I20" s="360" t="s">
        <v>90</v>
      </c>
      <c r="J20" s="361">
        <v>3</v>
      </c>
      <c r="K20" s="361" t="s">
        <v>91</v>
      </c>
      <c r="L20" s="361" t="s">
        <v>92</v>
      </c>
      <c r="M20" s="362">
        <v>127784</v>
      </c>
      <c r="N20" s="362"/>
      <c r="O20" s="362"/>
      <c r="P20" s="362"/>
      <c r="Q20" s="363">
        <f t="shared" ref="Q20:Q40" si="0">SUM(M20:P20)</f>
        <v>127784</v>
      </c>
      <c r="R20" s="364" t="e">
        <f>+M20-S20-X20-AC20-AN20-AS20-AX20-#REF!-#REF!-#REF!-CJ20-CK20-CL20</f>
        <v>#REF!</v>
      </c>
      <c r="S20" s="365">
        <f>$M$20/J20</f>
        <v>42594.666666666664</v>
      </c>
      <c r="T20" s="366">
        <f>+S20</f>
        <v>42594.666666666664</v>
      </c>
      <c r="U20" s="367">
        <f t="shared" ref="U20:U40" si="1">IF(S20=0,0,IF(T20=0,0,(T20*1)/S20))</f>
        <v>1</v>
      </c>
      <c r="V20" s="366">
        <f t="shared" ref="V20:V40" si="2">S20-T20</f>
        <v>0</v>
      </c>
      <c r="W20" s="368">
        <f>+T20</f>
        <v>42594.666666666664</v>
      </c>
      <c r="X20" s="365">
        <f>$M$20/J20</f>
        <v>42594.666666666664</v>
      </c>
      <c r="Y20" s="366">
        <f>+X20</f>
        <v>42594.666666666664</v>
      </c>
      <c r="Z20" s="367">
        <f t="shared" ref="Z20:Z40" si="3">IF(X20=0,0,IF(Y20=0,0,(Y20*1)/X20))</f>
        <v>1</v>
      </c>
      <c r="AA20" s="366">
        <f t="shared" ref="AA20:AA40" si="4">X20-Y20</f>
        <v>0</v>
      </c>
      <c r="AB20" s="368">
        <f>+Y20</f>
        <v>42594.666666666664</v>
      </c>
      <c r="AC20" s="365">
        <f>$M$20/J20</f>
        <v>42594.666666666664</v>
      </c>
      <c r="AD20" s="366">
        <f>+AC20</f>
        <v>42594.666666666664</v>
      </c>
      <c r="AE20" s="367">
        <f t="shared" ref="AE20:AE40" si="5">IF(AC20=0,0,IF(AD20=0,0,(AD20*1)/AC20))</f>
        <v>1</v>
      </c>
      <c r="AF20" s="366">
        <f t="shared" ref="AF20:AF40" si="6">AC20-AD20</f>
        <v>0</v>
      </c>
      <c r="AG20" s="368">
        <f>+AD20</f>
        <v>42594.666666666664</v>
      </c>
      <c r="AH20" s="369">
        <f t="shared" ref="AH20:AI38" si="7">S20+X20+AC20</f>
        <v>127784</v>
      </c>
      <c r="AI20" s="366">
        <f t="shared" si="7"/>
        <v>127784</v>
      </c>
      <c r="AJ20" s="367">
        <f t="shared" ref="AJ20:AJ40" si="8">IF(AH20=0,0,IF(AI20=0,0,(AI20*1)/AH20))</f>
        <v>1</v>
      </c>
      <c r="AK20" s="366">
        <f t="shared" ref="AK20:AK40" si="9">AH20-AI20</f>
        <v>0</v>
      </c>
      <c r="AL20" s="366">
        <f t="shared" ref="AL20:AL40" si="10">W20+AB20+AG20</f>
        <v>127784</v>
      </c>
      <c r="AM20" s="368"/>
      <c r="AN20" s="365"/>
      <c r="AO20" s="366"/>
      <c r="AP20" s="367">
        <f t="shared" ref="AP20:AP40" si="11">IF(AN20=0,0,IF(AO20=0,0,(AO20*1)/AN20))</f>
        <v>0</v>
      </c>
      <c r="AQ20" s="366">
        <f t="shared" ref="AQ20:AQ40" si="12">AN20-AO20</f>
        <v>0</v>
      </c>
      <c r="AR20" s="368"/>
      <c r="AS20" s="370"/>
      <c r="AT20" s="362"/>
      <c r="AU20" s="367">
        <f t="shared" ref="AU20:AU40" si="13">IF(AS20=0,0,IF(AT20=0,0,(AT20*1)/AS20))</f>
        <v>0</v>
      </c>
      <c r="AV20" s="366">
        <f t="shared" ref="AV20:AV40" si="14">AS20-AT20</f>
        <v>0</v>
      </c>
      <c r="AW20" s="371"/>
      <c r="AX20" s="370"/>
      <c r="AY20" s="362"/>
      <c r="AZ20" s="367">
        <f t="shared" ref="AZ20:AZ40" si="15">IF(AX20=0,0,IF(AY20=0,0,(AY20*1)/AX20))</f>
        <v>0</v>
      </c>
      <c r="BA20" s="366">
        <f t="shared" ref="BA20:BA40" si="16">AX20-AY20</f>
        <v>0</v>
      </c>
      <c r="BB20" s="371"/>
      <c r="BC20" s="369">
        <f t="shared" ref="BC20:BC40" si="17">AN20+AS20+AX20</f>
        <v>0</v>
      </c>
      <c r="BD20" s="366">
        <f t="shared" ref="BD20:BD40" si="18">AO20+AT20+AY20</f>
        <v>0</v>
      </c>
      <c r="BE20" s="367">
        <f t="shared" ref="BE20:BE40" si="19">IF(BC20=0,0,IF(BD20=0,0,(BD20*1)/BC20))</f>
        <v>0</v>
      </c>
      <c r="BF20" s="366">
        <f>BC20-BD20</f>
        <v>0</v>
      </c>
      <c r="BG20" s="366">
        <f t="shared" ref="BG20:BG40" si="20">AR20+AW20+BB20</f>
        <v>0</v>
      </c>
      <c r="BH20" s="368"/>
      <c r="BI20" s="451"/>
      <c r="BJ20" s="452"/>
      <c r="BK20" s="453">
        <f t="shared" ref="BK20:BK40" si="21">IF(BI20=0,0,IF(BJ20=0,0,(BJ20*1)/BI20))</f>
        <v>0</v>
      </c>
      <c r="BL20" s="452">
        <f t="shared" ref="BL20:BL40" si="22">BI20-BJ20</f>
        <v>0</v>
      </c>
      <c r="BM20" s="452"/>
      <c r="BN20" s="451"/>
      <c r="BO20" s="452"/>
      <c r="BP20" s="453">
        <f t="shared" ref="BP20:BP40" si="23">IF(BN20=0,0,IF(BO20=0,0,(BO20*1)/BN20))</f>
        <v>0</v>
      </c>
      <c r="BQ20" s="452">
        <f t="shared" ref="BQ20:BQ40" si="24">BN20-BO20</f>
        <v>0</v>
      </c>
      <c r="BR20" s="454"/>
      <c r="BS20" s="455"/>
      <c r="BT20" s="455"/>
      <c r="BU20" s="453">
        <f t="shared" ref="BU20:BU40" si="25">IF(BS20=0,0,IF(BT20=0,0,(BT20*1)/BS20))</f>
        <v>0</v>
      </c>
      <c r="BV20" s="452">
        <f t="shared" ref="BV20:BV40" si="26">BS20-BT20</f>
        <v>0</v>
      </c>
      <c r="BW20" s="456"/>
      <c r="BX20" s="451">
        <f t="shared" ref="BX20:BX39" si="27">BI20+BN20+BS20</f>
        <v>0</v>
      </c>
      <c r="BY20" s="452">
        <f t="shared" ref="BY20:BY40" si="28">BJ20+BO20+BT20</f>
        <v>0</v>
      </c>
      <c r="BZ20" s="453">
        <f t="shared" ref="BZ20:BZ40" si="29">IF(BX20=0,0,IF(BY20=0,0,(BY20*1)/BX20))</f>
        <v>0</v>
      </c>
      <c r="CA20" s="452">
        <f>BX20-BY20</f>
        <v>0</v>
      </c>
      <c r="CB20" s="452">
        <f t="shared" ref="CB20:CB40" si="30">BM20+BR20+BW20</f>
        <v>0</v>
      </c>
      <c r="CC20" s="454"/>
      <c r="CD20" s="450">
        <f>+BC20+AH20+BX20</f>
        <v>127784</v>
      </c>
      <c r="CE20" s="450">
        <f t="shared" ref="CE20:CE40" si="31">+BD20+AI20+BY20</f>
        <v>127784</v>
      </c>
      <c r="CF20" s="457">
        <f t="shared" ref="CF20" si="32">IF(CD20=0,0,IF(CE20=0,0,(CE20*1)/CD20))</f>
        <v>1</v>
      </c>
      <c r="CG20" s="450">
        <f t="shared" ref="CG20:CG40" si="33">+BF20+AK20+CA20</f>
        <v>0</v>
      </c>
      <c r="CH20" s="450">
        <f t="shared" ref="CH20:CH40" si="34">+BG20+AL20+CB20</f>
        <v>127784</v>
      </c>
      <c r="CI20" s="458"/>
      <c r="CJ20" s="459"/>
      <c r="CK20" s="459"/>
      <c r="CL20" s="460"/>
      <c r="CM20" s="461">
        <f t="shared" ref="CM20:CM41" si="35">SUM(CJ20:CL20)</f>
        <v>0</v>
      </c>
      <c r="CN20" s="462">
        <f t="shared" ref="CN20:CN38" si="36">+CM20+BC20+BX20+AH20</f>
        <v>127784</v>
      </c>
      <c r="CO20" s="372">
        <f t="shared" ref="CO20:CO40" si="37">+CN20-M20</f>
        <v>0</v>
      </c>
      <c r="CP20" s="297" t="s">
        <v>54</v>
      </c>
      <c r="CQ20" s="297"/>
      <c r="CR20" s="297"/>
      <c r="CS20" s="297"/>
      <c r="CT20" s="297" t="s">
        <v>93</v>
      </c>
      <c r="CU20" s="297" t="s">
        <v>94</v>
      </c>
      <c r="CV20" s="297" t="s">
        <v>95</v>
      </c>
      <c r="CW20" s="297" t="s">
        <v>96</v>
      </c>
      <c r="CX20" s="297" t="s">
        <v>97</v>
      </c>
      <c r="CY20" s="297"/>
      <c r="CZ20" s="297"/>
      <c r="DA20" s="297"/>
      <c r="DB20" s="297"/>
      <c r="DC20" s="297"/>
      <c r="DD20" s="297"/>
      <c r="DE20" s="297"/>
      <c r="DF20" s="299" t="s">
        <v>98</v>
      </c>
      <c r="DG20" s="298" t="s">
        <v>99</v>
      </c>
      <c r="DH20" s="298" t="s">
        <v>100</v>
      </c>
      <c r="DI20" s="298" t="s">
        <v>101</v>
      </c>
      <c r="DJ20" s="300"/>
    </row>
    <row r="21" spans="1:114" s="301" customFormat="1" ht="71.25" customHeight="1" thickTop="1" thickBot="1">
      <c r="A21" s="302" t="s">
        <v>102</v>
      </c>
      <c r="B21" s="303"/>
      <c r="C21" s="436" t="s">
        <v>84</v>
      </c>
      <c r="D21" s="373" t="s">
        <v>85</v>
      </c>
      <c r="E21" s="373" t="s">
        <v>103</v>
      </c>
      <c r="F21" s="374" t="s">
        <v>87</v>
      </c>
      <c r="G21" s="374" t="s">
        <v>88</v>
      </c>
      <c r="H21" s="374" t="s">
        <v>104</v>
      </c>
      <c r="I21" s="374" t="s">
        <v>90</v>
      </c>
      <c r="J21" s="375">
        <v>3</v>
      </c>
      <c r="K21" s="375" t="s">
        <v>91</v>
      </c>
      <c r="L21" s="375" t="s">
        <v>92</v>
      </c>
      <c r="M21" s="376">
        <v>127784</v>
      </c>
      <c r="N21" s="376"/>
      <c r="O21" s="376"/>
      <c r="P21" s="376"/>
      <c r="Q21" s="377">
        <f t="shared" si="0"/>
        <v>127784</v>
      </c>
      <c r="R21" s="378" t="e">
        <f>+M21-S21-X21-AC21-AN21-AS21-AX21-#REF!-#REF!-#REF!-CJ21-CK21-CL21</f>
        <v>#REF!</v>
      </c>
      <c r="S21" s="379">
        <f>$M$21/$J$21</f>
        <v>42594.666666666664</v>
      </c>
      <c r="T21" s="380">
        <f>+S21</f>
        <v>42594.666666666664</v>
      </c>
      <c r="U21" s="381">
        <f t="shared" si="1"/>
        <v>1</v>
      </c>
      <c r="V21" s="380">
        <f t="shared" si="2"/>
        <v>0</v>
      </c>
      <c r="W21" s="382">
        <f>+T21</f>
        <v>42594.666666666664</v>
      </c>
      <c r="X21" s="379">
        <f>$M$21/$J$21</f>
        <v>42594.666666666664</v>
      </c>
      <c r="Y21" s="380">
        <f>+X21</f>
        <v>42594.666666666664</v>
      </c>
      <c r="Z21" s="381">
        <f t="shared" si="3"/>
        <v>1</v>
      </c>
      <c r="AA21" s="380">
        <f t="shared" si="4"/>
        <v>0</v>
      </c>
      <c r="AB21" s="382">
        <f>+Y21</f>
        <v>42594.666666666664</v>
      </c>
      <c r="AC21" s="379">
        <f>$M$21/$J$21</f>
        <v>42594.666666666664</v>
      </c>
      <c r="AD21" s="380">
        <f>+AC21</f>
        <v>42594.666666666664</v>
      </c>
      <c r="AE21" s="381">
        <f t="shared" si="5"/>
        <v>1</v>
      </c>
      <c r="AF21" s="380">
        <f t="shared" si="6"/>
        <v>0</v>
      </c>
      <c r="AG21" s="382">
        <f>+AD21</f>
        <v>42594.666666666664</v>
      </c>
      <c r="AH21" s="383">
        <f t="shared" si="7"/>
        <v>127784</v>
      </c>
      <c r="AI21" s="380">
        <f t="shared" si="7"/>
        <v>127784</v>
      </c>
      <c r="AJ21" s="381">
        <f t="shared" si="8"/>
        <v>1</v>
      </c>
      <c r="AK21" s="380">
        <f t="shared" si="9"/>
        <v>0</v>
      </c>
      <c r="AL21" s="380">
        <f t="shared" si="10"/>
        <v>127784</v>
      </c>
      <c r="AM21" s="382"/>
      <c r="AN21" s="379"/>
      <c r="AO21" s="380"/>
      <c r="AP21" s="381">
        <f t="shared" si="11"/>
        <v>0</v>
      </c>
      <c r="AQ21" s="380">
        <f t="shared" si="12"/>
        <v>0</v>
      </c>
      <c r="AR21" s="382"/>
      <c r="AS21" s="384"/>
      <c r="AT21" s="376"/>
      <c r="AU21" s="381">
        <f t="shared" si="13"/>
        <v>0</v>
      </c>
      <c r="AV21" s="380">
        <f t="shared" si="14"/>
        <v>0</v>
      </c>
      <c r="AW21" s="385"/>
      <c r="AX21" s="384"/>
      <c r="AY21" s="376"/>
      <c r="AZ21" s="381">
        <f t="shared" si="15"/>
        <v>0</v>
      </c>
      <c r="BA21" s="380">
        <f t="shared" si="16"/>
        <v>0</v>
      </c>
      <c r="BB21" s="385"/>
      <c r="BC21" s="383">
        <f t="shared" si="17"/>
        <v>0</v>
      </c>
      <c r="BD21" s="380">
        <f t="shared" si="18"/>
        <v>0</v>
      </c>
      <c r="BE21" s="381">
        <f t="shared" si="19"/>
        <v>0</v>
      </c>
      <c r="BF21" s="380">
        <f t="shared" ref="BF21:BF40" si="38">BC21-BD21</f>
        <v>0</v>
      </c>
      <c r="BG21" s="380">
        <f t="shared" si="20"/>
        <v>0</v>
      </c>
      <c r="BH21" s="382"/>
      <c r="BI21" s="463"/>
      <c r="BJ21" s="464"/>
      <c r="BK21" s="465">
        <f t="shared" si="21"/>
        <v>0</v>
      </c>
      <c r="BL21" s="464">
        <f t="shared" si="22"/>
        <v>0</v>
      </c>
      <c r="BM21" s="464"/>
      <c r="BN21" s="463"/>
      <c r="BO21" s="464"/>
      <c r="BP21" s="465">
        <f t="shared" si="23"/>
        <v>0</v>
      </c>
      <c r="BQ21" s="464">
        <f t="shared" si="24"/>
        <v>0</v>
      </c>
      <c r="BR21" s="466"/>
      <c r="BS21" s="467"/>
      <c r="BT21" s="467"/>
      <c r="BU21" s="465">
        <f t="shared" si="25"/>
        <v>0</v>
      </c>
      <c r="BV21" s="464">
        <f t="shared" si="26"/>
        <v>0</v>
      </c>
      <c r="BW21" s="468"/>
      <c r="BX21" s="463">
        <f t="shared" si="27"/>
        <v>0</v>
      </c>
      <c r="BY21" s="464">
        <f t="shared" si="28"/>
        <v>0</v>
      </c>
      <c r="BZ21" s="465">
        <f t="shared" si="29"/>
        <v>0</v>
      </c>
      <c r="CA21" s="464">
        <f t="shared" ref="CA21:CA40" si="39">BX21-BY21</f>
        <v>0</v>
      </c>
      <c r="CB21" s="464">
        <f t="shared" si="30"/>
        <v>0</v>
      </c>
      <c r="CC21" s="466"/>
      <c r="CD21" s="450">
        <f t="shared" ref="CD21:CD40" si="40">+BC21+AH21+BX21</f>
        <v>127784</v>
      </c>
      <c r="CE21" s="450">
        <f t="shared" si="31"/>
        <v>127784</v>
      </c>
      <c r="CF21" s="457">
        <f t="shared" ref="CF21" si="41">IF(CD21=0,0,IF(CE21=0,0,(CE21*1)/CD21))</f>
        <v>1</v>
      </c>
      <c r="CG21" s="450">
        <f t="shared" si="33"/>
        <v>0</v>
      </c>
      <c r="CH21" s="450">
        <f t="shared" si="34"/>
        <v>127784</v>
      </c>
      <c r="CI21" s="469"/>
      <c r="CJ21" s="470"/>
      <c r="CK21" s="470"/>
      <c r="CL21" s="471"/>
      <c r="CM21" s="422">
        <f t="shared" si="35"/>
        <v>0</v>
      </c>
      <c r="CN21" s="419">
        <f t="shared" si="36"/>
        <v>127784</v>
      </c>
      <c r="CO21" s="372">
        <f t="shared" si="37"/>
        <v>0</v>
      </c>
      <c r="CP21" s="303"/>
      <c r="CQ21" s="303" t="s">
        <v>54</v>
      </c>
      <c r="CR21" s="303"/>
      <c r="CS21" s="303"/>
      <c r="CT21" s="303" t="s">
        <v>105</v>
      </c>
      <c r="CU21" s="303" t="s">
        <v>106</v>
      </c>
      <c r="CV21" s="303" t="s">
        <v>107</v>
      </c>
      <c r="CW21" s="303" t="s">
        <v>108</v>
      </c>
      <c r="CX21" s="303" t="s">
        <v>109</v>
      </c>
      <c r="CY21" s="303"/>
      <c r="CZ21" s="303"/>
      <c r="DA21" s="303"/>
      <c r="DB21" s="303"/>
      <c r="DC21" s="303"/>
      <c r="DD21" s="303"/>
      <c r="DE21" s="303"/>
      <c r="DF21" s="305" t="s">
        <v>98</v>
      </c>
      <c r="DG21" s="304" t="s">
        <v>99</v>
      </c>
      <c r="DH21" s="304" t="s">
        <v>100</v>
      </c>
      <c r="DI21" s="304" t="s">
        <v>101</v>
      </c>
      <c r="DJ21" s="306"/>
    </row>
    <row r="22" spans="1:114" s="301" customFormat="1" ht="71.25" customHeight="1" thickTop="1" thickBot="1">
      <c r="A22" s="302" t="s">
        <v>110</v>
      </c>
      <c r="B22" s="303"/>
      <c r="C22" s="436" t="s">
        <v>84</v>
      </c>
      <c r="D22" s="373" t="s">
        <v>85</v>
      </c>
      <c r="E22" s="373" t="s">
        <v>111</v>
      </c>
      <c r="F22" s="374" t="s">
        <v>87</v>
      </c>
      <c r="G22" s="374" t="s">
        <v>88</v>
      </c>
      <c r="H22" s="374" t="s">
        <v>112</v>
      </c>
      <c r="I22" s="374" t="s">
        <v>90</v>
      </c>
      <c r="J22" s="375">
        <v>3</v>
      </c>
      <c r="K22" s="375" t="s">
        <v>91</v>
      </c>
      <c r="L22" s="375" t="s">
        <v>92</v>
      </c>
      <c r="M22" s="376">
        <v>127784</v>
      </c>
      <c r="N22" s="376"/>
      <c r="O22" s="376"/>
      <c r="P22" s="376"/>
      <c r="Q22" s="377">
        <f t="shared" si="0"/>
        <v>127784</v>
      </c>
      <c r="R22" s="378" t="e">
        <f>+M22-S22-X22-AC22-AN22-AS22-AX22-#REF!-#REF!-#REF!-CJ22-CK22-CL22</f>
        <v>#REF!</v>
      </c>
      <c r="S22" s="379">
        <f>$M$22/$J$22</f>
        <v>42594.666666666664</v>
      </c>
      <c r="T22" s="380">
        <f>+S22</f>
        <v>42594.666666666664</v>
      </c>
      <c r="U22" s="381">
        <f t="shared" si="1"/>
        <v>1</v>
      </c>
      <c r="V22" s="380">
        <f t="shared" si="2"/>
        <v>0</v>
      </c>
      <c r="W22" s="382">
        <f>+T22</f>
        <v>42594.666666666664</v>
      </c>
      <c r="X22" s="379">
        <f>$M$22/$J$22</f>
        <v>42594.666666666664</v>
      </c>
      <c r="Y22" s="380">
        <f>+X22</f>
        <v>42594.666666666664</v>
      </c>
      <c r="Z22" s="381">
        <f t="shared" si="3"/>
        <v>1</v>
      </c>
      <c r="AA22" s="380">
        <f t="shared" si="4"/>
        <v>0</v>
      </c>
      <c r="AB22" s="382">
        <f>+Y22</f>
        <v>42594.666666666664</v>
      </c>
      <c r="AC22" s="379">
        <f>$M$22/$J$22</f>
        <v>42594.666666666664</v>
      </c>
      <c r="AD22" s="380">
        <f>+AC22</f>
        <v>42594.666666666664</v>
      </c>
      <c r="AE22" s="381">
        <f t="shared" si="5"/>
        <v>1</v>
      </c>
      <c r="AF22" s="380">
        <f t="shared" si="6"/>
        <v>0</v>
      </c>
      <c r="AG22" s="382">
        <f>+AD22</f>
        <v>42594.666666666664</v>
      </c>
      <c r="AH22" s="383">
        <f t="shared" si="7"/>
        <v>127784</v>
      </c>
      <c r="AI22" s="380">
        <f t="shared" si="7"/>
        <v>127784</v>
      </c>
      <c r="AJ22" s="381">
        <f t="shared" si="8"/>
        <v>1</v>
      </c>
      <c r="AK22" s="380">
        <f t="shared" si="9"/>
        <v>0</v>
      </c>
      <c r="AL22" s="380">
        <f t="shared" si="10"/>
        <v>127784</v>
      </c>
      <c r="AM22" s="382"/>
      <c r="AN22" s="379"/>
      <c r="AO22" s="380"/>
      <c r="AP22" s="381">
        <f t="shared" si="11"/>
        <v>0</v>
      </c>
      <c r="AQ22" s="380">
        <f t="shared" si="12"/>
        <v>0</v>
      </c>
      <c r="AR22" s="382"/>
      <c r="AS22" s="384"/>
      <c r="AT22" s="376"/>
      <c r="AU22" s="381">
        <f t="shared" si="13"/>
        <v>0</v>
      </c>
      <c r="AV22" s="380">
        <f t="shared" si="14"/>
        <v>0</v>
      </c>
      <c r="AW22" s="385"/>
      <c r="AX22" s="384"/>
      <c r="AY22" s="376"/>
      <c r="AZ22" s="381">
        <f t="shared" si="15"/>
        <v>0</v>
      </c>
      <c r="BA22" s="380">
        <f t="shared" si="16"/>
        <v>0</v>
      </c>
      <c r="BB22" s="385"/>
      <c r="BC22" s="383">
        <f t="shared" si="17"/>
        <v>0</v>
      </c>
      <c r="BD22" s="380">
        <f t="shared" si="18"/>
        <v>0</v>
      </c>
      <c r="BE22" s="381">
        <f t="shared" si="19"/>
        <v>0</v>
      </c>
      <c r="BF22" s="380">
        <f t="shared" si="38"/>
        <v>0</v>
      </c>
      <c r="BG22" s="380">
        <f t="shared" si="20"/>
        <v>0</v>
      </c>
      <c r="BH22" s="382"/>
      <c r="BI22" s="463"/>
      <c r="BJ22" s="464"/>
      <c r="BK22" s="465">
        <f t="shared" si="21"/>
        <v>0</v>
      </c>
      <c r="BL22" s="464">
        <f t="shared" si="22"/>
        <v>0</v>
      </c>
      <c r="BM22" s="464"/>
      <c r="BN22" s="463"/>
      <c r="BO22" s="464"/>
      <c r="BP22" s="465">
        <f t="shared" si="23"/>
        <v>0</v>
      </c>
      <c r="BQ22" s="464">
        <f t="shared" si="24"/>
        <v>0</v>
      </c>
      <c r="BR22" s="466"/>
      <c r="BS22" s="467"/>
      <c r="BT22" s="467"/>
      <c r="BU22" s="465">
        <f t="shared" si="25"/>
        <v>0</v>
      </c>
      <c r="BV22" s="464">
        <f t="shared" si="26"/>
        <v>0</v>
      </c>
      <c r="BW22" s="468"/>
      <c r="BX22" s="463">
        <f t="shared" si="27"/>
        <v>0</v>
      </c>
      <c r="BY22" s="464">
        <f t="shared" si="28"/>
        <v>0</v>
      </c>
      <c r="BZ22" s="465">
        <f t="shared" si="29"/>
        <v>0</v>
      </c>
      <c r="CA22" s="464">
        <f t="shared" si="39"/>
        <v>0</v>
      </c>
      <c r="CB22" s="464">
        <f t="shared" si="30"/>
        <v>0</v>
      </c>
      <c r="CC22" s="466"/>
      <c r="CD22" s="450">
        <f t="shared" si="40"/>
        <v>127784</v>
      </c>
      <c r="CE22" s="450">
        <f t="shared" si="31"/>
        <v>127784</v>
      </c>
      <c r="CF22" s="457">
        <f t="shared" ref="CF22" si="42">IF(CD22=0,0,IF(CE22=0,0,(CE22*1)/CD22))</f>
        <v>1</v>
      </c>
      <c r="CG22" s="450">
        <f t="shared" si="33"/>
        <v>0</v>
      </c>
      <c r="CH22" s="450">
        <f t="shared" si="34"/>
        <v>127784</v>
      </c>
      <c r="CI22" s="469"/>
      <c r="CJ22" s="470"/>
      <c r="CK22" s="470"/>
      <c r="CL22" s="471"/>
      <c r="CM22" s="422">
        <f t="shared" si="35"/>
        <v>0</v>
      </c>
      <c r="CN22" s="419">
        <f t="shared" si="36"/>
        <v>127784</v>
      </c>
      <c r="CO22" s="372">
        <f t="shared" si="37"/>
        <v>0</v>
      </c>
      <c r="CP22" s="303"/>
      <c r="CQ22" s="303"/>
      <c r="CR22" s="303" t="s">
        <v>54</v>
      </c>
      <c r="CS22" s="303"/>
      <c r="CT22" s="303" t="s">
        <v>113</v>
      </c>
      <c r="CU22" s="303" t="s">
        <v>114</v>
      </c>
      <c r="CV22" s="303" t="s">
        <v>115</v>
      </c>
      <c r="CW22" s="303" t="s">
        <v>116</v>
      </c>
      <c r="CX22" s="303"/>
      <c r="CY22" s="303"/>
      <c r="CZ22" s="303"/>
      <c r="DA22" s="303"/>
      <c r="DB22" s="303"/>
      <c r="DC22" s="303"/>
      <c r="DD22" s="303"/>
      <c r="DE22" s="303"/>
      <c r="DF22" s="305" t="s">
        <v>98</v>
      </c>
      <c r="DG22" s="304" t="s">
        <v>99</v>
      </c>
      <c r="DH22" s="304" t="s">
        <v>100</v>
      </c>
      <c r="DI22" s="304" t="s">
        <v>101</v>
      </c>
      <c r="DJ22" s="306"/>
    </row>
    <row r="23" spans="1:114" s="301" customFormat="1" ht="75" customHeight="1" thickTop="1" thickBot="1">
      <c r="A23" s="307" t="s">
        <v>117</v>
      </c>
      <c r="B23" s="308"/>
      <c r="C23" s="437" t="s">
        <v>84</v>
      </c>
      <c r="D23" s="386" t="s">
        <v>85</v>
      </c>
      <c r="E23" s="386" t="s">
        <v>118</v>
      </c>
      <c r="F23" s="387" t="s">
        <v>87</v>
      </c>
      <c r="G23" s="387" t="s">
        <v>88</v>
      </c>
      <c r="H23" s="387" t="s">
        <v>119</v>
      </c>
      <c r="I23" s="387" t="s">
        <v>90</v>
      </c>
      <c r="J23" s="388">
        <v>3</v>
      </c>
      <c r="K23" s="388" t="s">
        <v>91</v>
      </c>
      <c r="L23" s="388" t="s">
        <v>92</v>
      </c>
      <c r="M23" s="389">
        <v>127784</v>
      </c>
      <c r="N23" s="389"/>
      <c r="O23" s="389"/>
      <c r="P23" s="389"/>
      <c r="Q23" s="390">
        <f t="shared" si="0"/>
        <v>127784</v>
      </c>
      <c r="R23" s="391" t="e">
        <f>+M23-S23-X23-AC23-AN23-AS23-AX23-#REF!-#REF!-#REF!-CJ23-CK23-CL23</f>
        <v>#REF!</v>
      </c>
      <c r="S23" s="392">
        <f>$M$23/$J$23</f>
        <v>42594.666666666664</v>
      </c>
      <c r="T23" s="393">
        <f>+S23</f>
        <v>42594.666666666664</v>
      </c>
      <c r="U23" s="394">
        <f t="shared" si="1"/>
        <v>1</v>
      </c>
      <c r="V23" s="393">
        <f t="shared" si="2"/>
        <v>0</v>
      </c>
      <c r="W23" s="395">
        <f>+T23</f>
        <v>42594.666666666664</v>
      </c>
      <c r="X23" s="392">
        <f>$M$23/$J$23</f>
        <v>42594.666666666664</v>
      </c>
      <c r="Y23" s="393">
        <f>+X23</f>
        <v>42594.666666666664</v>
      </c>
      <c r="Z23" s="394">
        <f t="shared" si="3"/>
        <v>1</v>
      </c>
      <c r="AA23" s="393">
        <f t="shared" si="4"/>
        <v>0</v>
      </c>
      <c r="AB23" s="395">
        <f>+Y23</f>
        <v>42594.666666666664</v>
      </c>
      <c r="AC23" s="392">
        <f>$M$23/$J$23</f>
        <v>42594.666666666664</v>
      </c>
      <c r="AD23" s="393">
        <f>+AC23</f>
        <v>42594.666666666664</v>
      </c>
      <c r="AE23" s="394">
        <f t="shared" si="5"/>
        <v>1</v>
      </c>
      <c r="AF23" s="393">
        <f t="shared" si="6"/>
        <v>0</v>
      </c>
      <c r="AG23" s="395">
        <f>+AD23</f>
        <v>42594.666666666664</v>
      </c>
      <c r="AH23" s="396">
        <f t="shared" si="7"/>
        <v>127784</v>
      </c>
      <c r="AI23" s="393">
        <f t="shared" si="7"/>
        <v>127784</v>
      </c>
      <c r="AJ23" s="394">
        <f t="shared" si="8"/>
        <v>1</v>
      </c>
      <c r="AK23" s="393">
        <f t="shared" si="9"/>
        <v>0</v>
      </c>
      <c r="AL23" s="393">
        <f t="shared" si="10"/>
        <v>127784</v>
      </c>
      <c r="AM23" s="395"/>
      <c r="AN23" s="392"/>
      <c r="AO23" s="393"/>
      <c r="AP23" s="394">
        <f t="shared" si="11"/>
        <v>0</v>
      </c>
      <c r="AQ23" s="393">
        <f t="shared" si="12"/>
        <v>0</v>
      </c>
      <c r="AR23" s="395"/>
      <c r="AS23" s="397"/>
      <c r="AT23" s="389"/>
      <c r="AU23" s="394">
        <f t="shared" si="13"/>
        <v>0</v>
      </c>
      <c r="AV23" s="393">
        <f t="shared" si="14"/>
        <v>0</v>
      </c>
      <c r="AW23" s="398"/>
      <c r="AX23" s="397"/>
      <c r="AY23" s="389"/>
      <c r="AZ23" s="394">
        <f t="shared" si="15"/>
        <v>0</v>
      </c>
      <c r="BA23" s="393">
        <f t="shared" si="16"/>
        <v>0</v>
      </c>
      <c r="BB23" s="398"/>
      <c r="BC23" s="396">
        <f t="shared" si="17"/>
        <v>0</v>
      </c>
      <c r="BD23" s="393">
        <f t="shared" si="18"/>
        <v>0</v>
      </c>
      <c r="BE23" s="394">
        <f t="shared" si="19"/>
        <v>0</v>
      </c>
      <c r="BF23" s="393">
        <f t="shared" si="38"/>
        <v>0</v>
      </c>
      <c r="BG23" s="393">
        <f t="shared" si="20"/>
        <v>0</v>
      </c>
      <c r="BH23" s="395"/>
      <c r="BI23" s="472"/>
      <c r="BJ23" s="473"/>
      <c r="BK23" s="474">
        <f t="shared" si="21"/>
        <v>0</v>
      </c>
      <c r="BL23" s="473">
        <f t="shared" si="22"/>
        <v>0</v>
      </c>
      <c r="BM23" s="473"/>
      <c r="BN23" s="472"/>
      <c r="BO23" s="473"/>
      <c r="BP23" s="474">
        <f t="shared" si="23"/>
        <v>0</v>
      </c>
      <c r="BQ23" s="473">
        <f t="shared" si="24"/>
        <v>0</v>
      </c>
      <c r="BR23" s="475"/>
      <c r="BS23" s="476"/>
      <c r="BT23" s="476"/>
      <c r="BU23" s="474">
        <f t="shared" si="25"/>
        <v>0</v>
      </c>
      <c r="BV23" s="473">
        <f t="shared" si="26"/>
        <v>0</v>
      </c>
      <c r="BW23" s="477"/>
      <c r="BX23" s="472">
        <f t="shared" si="27"/>
        <v>0</v>
      </c>
      <c r="BY23" s="473">
        <f t="shared" si="28"/>
        <v>0</v>
      </c>
      <c r="BZ23" s="474">
        <f t="shared" si="29"/>
        <v>0</v>
      </c>
      <c r="CA23" s="473">
        <f t="shared" si="39"/>
        <v>0</v>
      </c>
      <c r="CB23" s="473">
        <f t="shared" si="30"/>
        <v>0</v>
      </c>
      <c r="CC23" s="475"/>
      <c r="CD23" s="450">
        <f t="shared" si="40"/>
        <v>127784</v>
      </c>
      <c r="CE23" s="450">
        <f t="shared" si="31"/>
        <v>127784</v>
      </c>
      <c r="CF23" s="457">
        <f t="shared" ref="CF23" si="43">IF(CD23=0,0,IF(CE23=0,0,(CE23*1)/CD23))</f>
        <v>1</v>
      </c>
      <c r="CG23" s="450">
        <f t="shared" si="33"/>
        <v>0</v>
      </c>
      <c r="CH23" s="450">
        <f t="shared" si="34"/>
        <v>127784</v>
      </c>
      <c r="CI23" s="478"/>
      <c r="CJ23" s="479"/>
      <c r="CK23" s="479"/>
      <c r="CL23" s="480"/>
      <c r="CM23" s="422">
        <f t="shared" si="35"/>
        <v>0</v>
      </c>
      <c r="CN23" s="419">
        <f t="shared" si="36"/>
        <v>127784</v>
      </c>
      <c r="CO23" s="372">
        <f t="shared" si="37"/>
        <v>0</v>
      </c>
      <c r="CP23" s="308"/>
      <c r="CQ23" s="308"/>
      <c r="CR23" s="308"/>
      <c r="CS23" s="308" t="s">
        <v>54</v>
      </c>
      <c r="CT23" s="308" t="s">
        <v>120</v>
      </c>
      <c r="CU23" s="308" t="s">
        <v>121</v>
      </c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10" t="s">
        <v>98</v>
      </c>
      <c r="DG23" s="309" t="s">
        <v>99</v>
      </c>
      <c r="DH23" s="309" t="s">
        <v>100</v>
      </c>
      <c r="DI23" s="309" t="s">
        <v>101</v>
      </c>
      <c r="DJ23" s="311"/>
    </row>
    <row r="24" spans="1:114" s="301" customFormat="1" ht="106.5" customHeight="1" thickTop="1" thickBot="1">
      <c r="A24" s="296" t="s">
        <v>122</v>
      </c>
      <c r="B24" s="297"/>
      <c r="C24" s="435" t="s">
        <v>123</v>
      </c>
      <c r="D24" s="359" t="s">
        <v>124</v>
      </c>
      <c r="E24" s="359" t="s">
        <v>125</v>
      </c>
      <c r="F24" s="360" t="s">
        <v>126</v>
      </c>
      <c r="G24" s="360" t="s">
        <v>127</v>
      </c>
      <c r="H24" s="360" t="s">
        <v>128</v>
      </c>
      <c r="I24" s="360" t="s">
        <v>129</v>
      </c>
      <c r="J24" s="361">
        <v>8</v>
      </c>
      <c r="K24" s="361" t="s">
        <v>91</v>
      </c>
      <c r="L24" s="361" t="s">
        <v>92</v>
      </c>
      <c r="M24" s="362">
        <v>1266281</v>
      </c>
      <c r="N24" s="362"/>
      <c r="O24" s="362">
        <v>654020</v>
      </c>
      <c r="P24" s="362"/>
      <c r="Q24" s="363">
        <f t="shared" si="0"/>
        <v>1920301</v>
      </c>
      <c r="R24" s="364" t="e">
        <f>+M24-S24-X24-AC24-AN24-AS24-AX24-#REF!-#REF!-#REF!-CJ24-CK24-CL24</f>
        <v>#REF!</v>
      </c>
      <c r="S24" s="365"/>
      <c r="T24" s="366">
        <v>18213.805833333339</v>
      </c>
      <c r="U24" s="367">
        <f t="shared" si="1"/>
        <v>0</v>
      </c>
      <c r="V24" s="366">
        <f t="shared" si="2"/>
        <v>-18213.805833333339</v>
      </c>
      <c r="W24" s="368">
        <v>147703.71583333335</v>
      </c>
      <c r="X24" s="365"/>
      <c r="Y24" s="366">
        <v>11009.255833333336</v>
      </c>
      <c r="Z24" s="367">
        <f t="shared" si="3"/>
        <v>0</v>
      </c>
      <c r="AA24" s="366">
        <f t="shared" si="4"/>
        <v>-11009.255833333336</v>
      </c>
      <c r="AB24" s="368">
        <v>351914.0945833333</v>
      </c>
      <c r="AC24" s="365"/>
      <c r="AD24" s="366">
        <v>39347.693333333336</v>
      </c>
      <c r="AE24" s="367">
        <f t="shared" si="5"/>
        <v>0</v>
      </c>
      <c r="AF24" s="366">
        <f t="shared" si="6"/>
        <v>-39347.693333333336</v>
      </c>
      <c r="AG24" s="368">
        <v>81407.86083333334</v>
      </c>
      <c r="AH24" s="369">
        <f t="shared" si="7"/>
        <v>0</v>
      </c>
      <c r="AI24" s="366">
        <f t="shared" si="7"/>
        <v>68570.755000000005</v>
      </c>
      <c r="AJ24" s="367">
        <f t="shared" si="8"/>
        <v>0</v>
      </c>
      <c r="AK24" s="366">
        <f t="shared" si="9"/>
        <v>-68570.755000000005</v>
      </c>
      <c r="AL24" s="366">
        <f t="shared" si="10"/>
        <v>581025.67125000001</v>
      </c>
      <c r="AM24" s="368"/>
      <c r="AN24" s="365">
        <f>$M$24/$J$24</f>
        <v>158285.125</v>
      </c>
      <c r="AO24" s="366">
        <f>465863.76/4</f>
        <v>116465.94</v>
      </c>
      <c r="AP24" s="367">
        <f t="shared" si="11"/>
        <v>0.73579838914111484</v>
      </c>
      <c r="AQ24" s="366">
        <f t="shared" si="12"/>
        <v>41819.184999999998</v>
      </c>
      <c r="AR24" s="368">
        <f>436959.03/4</f>
        <v>109239.75750000001</v>
      </c>
      <c r="AS24" s="370">
        <f>$M$24/$J$24</f>
        <v>158285.125</v>
      </c>
      <c r="AT24" s="362">
        <f>593677.75/4</f>
        <v>148419.4375</v>
      </c>
      <c r="AU24" s="367">
        <f t="shared" si="13"/>
        <v>0.93767141732364301</v>
      </c>
      <c r="AV24" s="366">
        <f t="shared" si="14"/>
        <v>9865.6875</v>
      </c>
      <c r="AW24" s="371">
        <f>955231.26/4</f>
        <v>238807.815</v>
      </c>
      <c r="AX24" s="370">
        <f t="shared" ref="AX24:CK24" si="44">$M$24/$J$24</f>
        <v>158285.125</v>
      </c>
      <c r="AY24" s="362">
        <f>502153.99/4</f>
        <v>125538.4975</v>
      </c>
      <c r="AZ24" s="367">
        <f t="shared" si="15"/>
        <v>0.79311620406529038</v>
      </c>
      <c r="BA24" s="366">
        <f t="shared" si="16"/>
        <v>32746.627500000002</v>
      </c>
      <c r="BB24" s="371">
        <f>594859.72/4</f>
        <v>148714.93</v>
      </c>
      <c r="BC24" s="369">
        <f t="shared" si="17"/>
        <v>474855.375</v>
      </c>
      <c r="BD24" s="366">
        <f t="shared" si="18"/>
        <v>390423.875</v>
      </c>
      <c r="BE24" s="367">
        <f t="shared" si="19"/>
        <v>0.82219533684334944</v>
      </c>
      <c r="BF24" s="366">
        <f t="shared" si="38"/>
        <v>84431.5</v>
      </c>
      <c r="BG24" s="366">
        <f t="shared" si="20"/>
        <v>496762.5025</v>
      </c>
      <c r="BH24" s="368"/>
      <c r="BI24" s="451">
        <f t="shared" si="44"/>
        <v>158285.125</v>
      </c>
      <c r="BJ24" s="452">
        <f>131233.19</f>
        <v>131233.19</v>
      </c>
      <c r="BK24" s="453">
        <f t="shared" si="21"/>
        <v>0.82909363719427209</v>
      </c>
      <c r="BL24" s="452">
        <f t="shared" si="22"/>
        <v>27051.934999999998</v>
      </c>
      <c r="BM24" s="452">
        <v>180553.08</v>
      </c>
      <c r="BN24" s="451">
        <f t="shared" si="44"/>
        <v>158285.125</v>
      </c>
      <c r="BO24" s="452">
        <v>248688.69</v>
      </c>
      <c r="BP24" s="453">
        <f t="shared" si="23"/>
        <v>1.5711437824621866</v>
      </c>
      <c r="BQ24" s="452">
        <f t="shared" si="24"/>
        <v>-90403.565000000002</v>
      </c>
      <c r="BR24" s="454">
        <v>209776.43</v>
      </c>
      <c r="BS24" s="455">
        <f t="shared" si="44"/>
        <v>158285.125</v>
      </c>
      <c r="BT24" s="481">
        <v>340131.84000000003</v>
      </c>
      <c r="BU24" s="453">
        <f t="shared" si="25"/>
        <v>2.1488553646465518</v>
      </c>
      <c r="BV24" s="452">
        <f t="shared" si="26"/>
        <v>-181846.71500000003</v>
      </c>
      <c r="BW24" s="482">
        <v>193591.44</v>
      </c>
      <c r="BX24" s="451">
        <f t="shared" si="27"/>
        <v>474855.375</v>
      </c>
      <c r="BY24" s="452">
        <f t="shared" si="28"/>
        <v>720053.72</v>
      </c>
      <c r="BZ24" s="453">
        <f t="shared" si="29"/>
        <v>1.5163642614343367</v>
      </c>
      <c r="CA24" s="452">
        <f t="shared" si="39"/>
        <v>-245198.34499999997</v>
      </c>
      <c r="CB24" s="452">
        <f t="shared" si="30"/>
        <v>583920.94999999995</v>
      </c>
      <c r="CC24" s="454"/>
      <c r="CD24" s="450">
        <f t="shared" si="40"/>
        <v>949710.75</v>
      </c>
      <c r="CE24" s="450">
        <f t="shared" si="31"/>
        <v>1179048.3500000001</v>
      </c>
      <c r="CF24" s="457">
        <f t="shared" ref="CF24" si="45">IF(CD24=0,0,IF(CE24=0,0,(CE24*1)/CD24))</f>
        <v>1.2414815247695155</v>
      </c>
      <c r="CG24" s="450">
        <f t="shared" si="33"/>
        <v>-229337.59999999998</v>
      </c>
      <c r="CH24" s="450">
        <f t="shared" si="34"/>
        <v>1661709.12375</v>
      </c>
      <c r="CI24" s="458"/>
      <c r="CJ24" s="459">
        <f t="shared" si="44"/>
        <v>158285.125</v>
      </c>
      <c r="CK24" s="459">
        <f t="shared" si="44"/>
        <v>158285.125</v>
      </c>
      <c r="CL24" s="460"/>
      <c r="CM24" s="422">
        <f t="shared" si="35"/>
        <v>316570.25</v>
      </c>
      <c r="CN24" s="419">
        <f t="shared" si="36"/>
        <v>1266281</v>
      </c>
      <c r="CO24" s="372">
        <f t="shared" si="37"/>
        <v>0</v>
      </c>
      <c r="CP24" s="297" t="s">
        <v>54</v>
      </c>
      <c r="CQ24" s="297"/>
      <c r="CR24" s="297"/>
      <c r="CS24" s="297"/>
      <c r="CT24" s="297" t="s">
        <v>93</v>
      </c>
      <c r="CU24" s="297" t="s">
        <v>94</v>
      </c>
      <c r="CV24" s="297" t="s">
        <v>95</v>
      </c>
      <c r="CW24" s="297" t="s">
        <v>96</v>
      </c>
      <c r="CX24" s="297" t="s">
        <v>97</v>
      </c>
      <c r="CY24" s="297"/>
      <c r="CZ24" s="297"/>
      <c r="DA24" s="297"/>
      <c r="DB24" s="297"/>
      <c r="DC24" s="297"/>
      <c r="DD24" s="297"/>
      <c r="DE24" s="297"/>
      <c r="DF24" s="299" t="s">
        <v>98</v>
      </c>
      <c r="DG24" s="298" t="s">
        <v>99</v>
      </c>
      <c r="DH24" s="298" t="s">
        <v>130</v>
      </c>
      <c r="DI24" s="298" t="s">
        <v>101</v>
      </c>
      <c r="DJ24" s="300"/>
    </row>
    <row r="25" spans="1:114" s="301" customFormat="1" ht="71.25" customHeight="1" thickTop="1" thickBot="1">
      <c r="A25" s="302" t="s">
        <v>131</v>
      </c>
      <c r="B25" s="303"/>
      <c r="C25" s="436" t="s">
        <v>123</v>
      </c>
      <c r="D25" s="373" t="s">
        <v>124</v>
      </c>
      <c r="E25" s="373" t="s">
        <v>132</v>
      </c>
      <c r="F25" s="374" t="s">
        <v>126</v>
      </c>
      <c r="G25" s="374" t="s">
        <v>127</v>
      </c>
      <c r="H25" s="374" t="s">
        <v>133</v>
      </c>
      <c r="I25" s="374" t="s">
        <v>129</v>
      </c>
      <c r="J25" s="375">
        <v>8</v>
      </c>
      <c r="K25" s="375" t="s">
        <v>91</v>
      </c>
      <c r="L25" s="375" t="s">
        <v>92</v>
      </c>
      <c r="M25" s="376">
        <v>1266281</v>
      </c>
      <c r="N25" s="376"/>
      <c r="O25" s="376">
        <v>654020</v>
      </c>
      <c r="P25" s="376"/>
      <c r="Q25" s="377">
        <f t="shared" si="0"/>
        <v>1920301</v>
      </c>
      <c r="R25" s="378" t="e">
        <f>+M25-S25-X25-AC25-AN25-AS25-AX25-#REF!-#REF!-#REF!-CJ25-CK25-CL25</f>
        <v>#REF!</v>
      </c>
      <c r="S25" s="379"/>
      <c r="T25" s="380">
        <v>18213.805833333339</v>
      </c>
      <c r="U25" s="381">
        <f t="shared" si="1"/>
        <v>0</v>
      </c>
      <c r="V25" s="380">
        <f t="shared" si="2"/>
        <v>-18213.805833333339</v>
      </c>
      <c r="W25" s="382">
        <v>147703.71583333335</v>
      </c>
      <c r="X25" s="379"/>
      <c r="Y25" s="380">
        <v>11009.255833333336</v>
      </c>
      <c r="Z25" s="381">
        <f t="shared" si="3"/>
        <v>0</v>
      </c>
      <c r="AA25" s="380">
        <f t="shared" si="4"/>
        <v>-11009.255833333336</v>
      </c>
      <c r="AB25" s="382">
        <v>538880.67333333334</v>
      </c>
      <c r="AC25" s="379"/>
      <c r="AD25" s="380">
        <v>39347.693333333336</v>
      </c>
      <c r="AE25" s="381">
        <f t="shared" si="5"/>
        <v>0</v>
      </c>
      <c r="AF25" s="380">
        <f t="shared" si="6"/>
        <v>-39347.693333333336</v>
      </c>
      <c r="AG25" s="382">
        <v>81407.86083333334</v>
      </c>
      <c r="AH25" s="383">
        <f t="shared" si="7"/>
        <v>0</v>
      </c>
      <c r="AI25" s="380">
        <f t="shared" si="7"/>
        <v>68570.755000000005</v>
      </c>
      <c r="AJ25" s="381">
        <f t="shared" si="8"/>
        <v>0</v>
      </c>
      <c r="AK25" s="380">
        <f t="shared" si="9"/>
        <v>-68570.755000000005</v>
      </c>
      <c r="AL25" s="380">
        <f t="shared" si="10"/>
        <v>767992.25</v>
      </c>
      <c r="AM25" s="382"/>
      <c r="AN25" s="379">
        <f>$M$25/$J$25</f>
        <v>158285.125</v>
      </c>
      <c r="AO25" s="380">
        <f>465863.76/4</f>
        <v>116465.94</v>
      </c>
      <c r="AP25" s="381">
        <f t="shared" si="11"/>
        <v>0.73579838914111484</v>
      </c>
      <c r="AQ25" s="380">
        <f t="shared" si="12"/>
        <v>41819.184999999998</v>
      </c>
      <c r="AR25" s="382">
        <f>436959.03/4</f>
        <v>109239.75750000001</v>
      </c>
      <c r="AS25" s="384">
        <f>$M$25/$J$25</f>
        <v>158285.125</v>
      </c>
      <c r="AT25" s="376">
        <f>593677.75/4</f>
        <v>148419.4375</v>
      </c>
      <c r="AU25" s="381">
        <f t="shared" si="13"/>
        <v>0.93767141732364301</v>
      </c>
      <c r="AV25" s="380">
        <f t="shared" si="14"/>
        <v>9865.6875</v>
      </c>
      <c r="AW25" s="385">
        <f>955231.26/4</f>
        <v>238807.815</v>
      </c>
      <c r="AX25" s="384">
        <f>$M$25/$J$25</f>
        <v>158285.125</v>
      </c>
      <c r="AY25" s="376">
        <f>502153.99/4+40000</f>
        <v>165538.4975</v>
      </c>
      <c r="AZ25" s="381">
        <f t="shared" si="15"/>
        <v>1.0458247261073963</v>
      </c>
      <c r="BA25" s="380">
        <f t="shared" si="16"/>
        <v>-7253.3724999999977</v>
      </c>
      <c r="BB25" s="385">
        <f>594859.72/4+8655.36</f>
        <v>157370.28999999998</v>
      </c>
      <c r="BC25" s="383">
        <f t="shared" si="17"/>
        <v>474855.375</v>
      </c>
      <c r="BD25" s="380">
        <f t="shared" si="18"/>
        <v>430423.875</v>
      </c>
      <c r="BE25" s="381">
        <f t="shared" si="19"/>
        <v>0.90643151085738471</v>
      </c>
      <c r="BF25" s="380">
        <f t="shared" si="38"/>
        <v>44431.5</v>
      </c>
      <c r="BG25" s="380">
        <f t="shared" si="20"/>
        <v>505417.86249999999</v>
      </c>
      <c r="BH25" s="382"/>
      <c r="BI25" s="463">
        <f>$M$25/$J$25</f>
        <v>158285.125</v>
      </c>
      <c r="BJ25" s="464">
        <f>131233.19+50004.28-6250-1500</f>
        <v>173487.47</v>
      </c>
      <c r="BK25" s="465">
        <f t="shared" si="21"/>
        <v>1.0960440534131051</v>
      </c>
      <c r="BL25" s="464">
        <f t="shared" si="22"/>
        <v>-15202.345000000001</v>
      </c>
      <c r="BM25" s="464">
        <v>180553.08</v>
      </c>
      <c r="BN25" s="463">
        <f>$M$25/$J$25</f>
        <v>158285.125</v>
      </c>
      <c r="BO25" s="464">
        <f>248688.69+94693.49-6250-1500</f>
        <v>335632.18</v>
      </c>
      <c r="BP25" s="465">
        <f t="shared" si="23"/>
        <v>2.1204278039392519</v>
      </c>
      <c r="BQ25" s="464">
        <f t="shared" si="24"/>
        <v>-177347.05499999999</v>
      </c>
      <c r="BR25" s="466">
        <v>209776.43</v>
      </c>
      <c r="BS25" s="467">
        <f>$M$25/$J$25</f>
        <v>158285.125</v>
      </c>
      <c r="BT25" s="481">
        <f>340131.84+184697.77-6250-1500</f>
        <v>517079.61</v>
      </c>
      <c r="BU25" s="465">
        <f t="shared" si="25"/>
        <v>3.2667606005302141</v>
      </c>
      <c r="BV25" s="464">
        <f t="shared" si="26"/>
        <v>-358794.48499999999</v>
      </c>
      <c r="BW25" s="482">
        <v>193591.44</v>
      </c>
      <c r="BX25" s="463">
        <f t="shared" si="27"/>
        <v>474855.375</v>
      </c>
      <c r="BY25" s="464">
        <f t="shared" si="28"/>
        <v>1026199.26</v>
      </c>
      <c r="BZ25" s="465">
        <f t="shared" si="29"/>
        <v>2.161077485960857</v>
      </c>
      <c r="CA25" s="464">
        <f t="shared" si="39"/>
        <v>-551343.88500000001</v>
      </c>
      <c r="CB25" s="464">
        <f t="shared" si="30"/>
        <v>583920.94999999995</v>
      </c>
      <c r="CC25" s="466"/>
      <c r="CD25" s="450">
        <f t="shared" si="40"/>
        <v>949710.75</v>
      </c>
      <c r="CE25" s="450">
        <f t="shared" si="31"/>
        <v>1525193.8900000001</v>
      </c>
      <c r="CF25" s="457">
        <f t="shared" ref="CF25" si="46">IF(CD25=0,0,IF(CE25=0,0,(CE25*1)/CD25))</f>
        <v>1.6059562240397933</v>
      </c>
      <c r="CG25" s="450">
        <f t="shared" si="33"/>
        <v>-575483.14</v>
      </c>
      <c r="CH25" s="450">
        <f t="shared" si="34"/>
        <v>1857331.0625</v>
      </c>
      <c r="CI25" s="469"/>
      <c r="CJ25" s="470">
        <f>$M$25/$J$25</f>
        <v>158285.125</v>
      </c>
      <c r="CK25" s="470">
        <f>$M$25/$J$25</f>
        <v>158285.125</v>
      </c>
      <c r="CL25" s="471"/>
      <c r="CM25" s="422">
        <f t="shared" si="35"/>
        <v>316570.25</v>
      </c>
      <c r="CN25" s="419">
        <f t="shared" si="36"/>
        <v>1266281</v>
      </c>
      <c r="CO25" s="372">
        <f t="shared" si="37"/>
        <v>0</v>
      </c>
      <c r="CP25" s="303"/>
      <c r="CQ25" s="303" t="s">
        <v>54</v>
      </c>
      <c r="CR25" s="303"/>
      <c r="CS25" s="303"/>
      <c r="CT25" s="303" t="s">
        <v>105</v>
      </c>
      <c r="CU25" s="303" t="s">
        <v>106</v>
      </c>
      <c r="CV25" s="303" t="s">
        <v>107</v>
      </c>
      <c r="CW25" s="303" t="s">
        <v>108</v>
      </c>
      <c r="CX25" s="303" t="s">
        <v>109</v>
      </c>
      <c r="CY25" s="303"/>
      <c r="CZ25" s="303"/>
      <c r="DA25" s="303"/>
      <c r="DB25" s="303"/>
      <c r="DC25" s="303"/>
      <c r="DD25" s="303"/>
      <c r="DE25" s="303"/>
      <c r="DF25" s="305" t="s">
        <v>98</v>
      </c>
      <c r="DG25" s="304" t="s">
        <v>99</v>
      </c>
      <c r="DH25" s="304" t="s">
        <v>130</v>
      </c>
      <c r="DI25" s="304" t="s">
        <v>101</v>
      </c>
      <c r="DJ25" s="306"/>
    </row>
    <row r="26" spans="1:114" s="301" customFormat="1" ht="79.5" customHeight="1" thickTop="1" thickBot="1">
      <c r="A26" s="302" t="s">
        <v>134</v>
      </c>
      <c r="B26" s="303"/>
      <c r="C26" s="436" t="s">
        <v>123</v>
      </c>
      <c r="D26" s="373" t="s">
        <v>124</v>
      </c>
      <c r="E26" s="373" t="s">
        <v>135</v>
      </c>
      <c r="F26" s="374" t="s">
        <v>126</v>
      </c>
      <c r="G26" s="374" t="s">
        <v>127</v>
      </c>
      <c r="H26" s="374" t="s">
        <v>136</v>
      </c>
      <c r="I26" s="374" t="s">
        <v>129</v>
      </c>
      <c r="J26" s="375">
        <v>8</v>
      </c>
      <c r="K26" s="375" t="s">
        <v>91</v>
      </c>
      <c r="L26" s="375" t="s">
        <v>92</v>
      </c>
      <c r="M26" s="376">
        <v>1266281</v>
      </c>
      <c r="N26" s="376"/>
      <c r="O26" s="376">
        <v>654020</v>
      </c>
      <c r="P26" s="376"/>
      <c r="Q26" s="377">
        <f t="shared" si="0"/>
        <v>1920301</v>
      </c>
      <c r="R26" s="378" t="e">
        <f>+M26-S26-X26-AC26-AN26-AS26-AX26-#REF!-#REF!-#REF!-CJ26-CK26-CL26</f>
        <v>#REF!</v>
      </c>
      <c r="S26" s="379"/>
      <c r="T26" s="380">
        <v>18280.333333333336</v>
      </c>
      <c r="U26" s="381">
        <f t="shared" si="1"/>
        <v>0</v>
      </c>
      <c r="V26" s="380">
        <f t="shared" si="2"/>
        <v>-18280.333333333336</v>
      </c>
      <c r="W26" s="382">
        <v>147770.33333333334</v>
      </c>
      <c r="X26" s="379"/>
      <c r="Y26" s="380">
        <v>11009.255833333336</v>
      </c>
      <c r="Z26" s="381">
        <f t="shared" si="3"/>
        <v>0</v>
      </c>
      <c r="AA26" s="380">
        <f t="shared" si="4"/>
        <v>-11009.255833333336</v>
      </c>
      <c r="AB26" s="382">
        <v>351914.0945833333</v>
      </c>
      <c r="AC26" s="379"/>
      <c r="AD26" s="380">
        <v>39347.693333333336</v>
      </c>
      <c r="AE26" s="381">
        <f t="shared" si="5"/>
        <v>0</v>
      </c>
      <c r="AF26" s="380">
        <f t="shared" si="6"/>
        <v>-39347.693333333336</v>
      </c>
      <c r="AG26" s="382">
        <v>81407.86083333334</v>
      </c>
      <c r="AH26" s="383">
        <f t="shared" si="7"/>
        <v>0</v>
      </c>
      <c r="AI26" s="380">
        <f t="shared" si="7"/>
        <v>68637.282500000001</v>
      </c>
      <c r="AJ26" s="381">
        <f t="shared" si="8"/>
        <v>0</v>
      </c>
      <c r="AK26" s="380">
        <f t="shared" si="9"/>
        <v>-68637.282500000001</v>
      </c>
      <c r="AL26" s="380">
        <f t="shared" si="10"/>
        <v>581092.28874999995</v>
      </c>
      <c r="AM26" s="382"/>
      <c r="AN26" s="379">
        <f>$M$26/$J$26</f>
        <v>158285.125</v>
      </c>
      <c r="AO26" s="380">
        <f>465863.76/4</f>
        <v>116465.94</v>
      </c>
      <c r="AP26" s="381">
        <f t="shared" si="11"/>
        <v>0.73579838914111484</v>
      </c>
      <c r="AQ26" s="380">
        <f t="shared" si="12"/>
        <v>41819.184999999998</v>
      </c>
      <c r="AR26" s="382">
        <f>436959.03/4</f>
        <v>109239.75750000001</v>
      </c>
      <c r="AS26" s="384">
        <f>$M$26/$J$26</f>
        <v>158285.125</v>
      </c>
      <c r="AT26" s="376">
        <f>593677.75/4</f>
        <v>148419.4375</v>
      </c>
      <c r="AU26" s="381">
        <f t="shared" si="13"/>
        <v>0.93767141732364301</v>
      </c>
      <c r="AV26" s="380">
        <f t="shared" si="14"/>
        <v>9865.6875</v>
      </c>
      <c r="AW26" s="385">
        <f>955231.26/4</f>
        <v>238807.815</v>
      </c>
      <c r="AX26" s="384">
        <f>$M$26/$J$26</f>
        <v>158285.125</v>
      </c>
      <c r="AY26" s="376">
        <f t="shared" ref="AY26:AY27" si="47">502153.99/4</f>
        <v>125538.4975</v>
      </c>
      <c r="AZ26" s="381">
        <f t="shared" si="15"/>
        <v>0.79311620406529038</v>
      </c>
      <c r="BA26" s="380">
        <f t="shared" si="16"/>
        <v>32746.627500000002</v>
      </c>
      <c r="BB26" s="385">
        <f t="shared" ref="BB26:BB27" si="48">594859.72/4</f>
        <v>148714.93</v>
      </c>
      <c r="BC26" s="383">
        <f t="shared" si="17"/>
        <v>474855.375</v>
      </c>
      <c r="BD26" s="380">
        <f t="shared" si="18"/>
        <v>390423.875</v>
      </c>
      <c r="BE26" s="381">
        <f t="shared" si="19"/>
        <v>0.82219533684334944</v>
      </c>
      <c r="BF26" s="380">
        <f t="shared" si="38"/>
        <v>84431.5</v>
      </c>
      <c r="BG26" s="380">
        <f t="shared" si="20"/>
        <v>496762.5025</v>
      </c>
      <c r="BH26" s="382"/>
      <c r="BI26" s="463">
        <f>$M$26/$J$26</f>
        <v>158285.125</v>
      </c>
      <c r="BJ26" s="464">
        <v>131233.19</v>
      </c>
      <c r="BK26" s="465">
        <f t="shared" si="21"/>
        <v>0.82909363719427209</v>
      </c>
      <c r="BL26" s="464">
        <f t="shared" si="22"/>
        <v>27051.934999999998</v>
      </c>
      <c r="BM26" s="464">
        <v>180553.08</v>
      </c>
      <c r="BN26" s="463">
        <f>$M$26/$J$26</f>
        <v>158285.125</v>
      </c>
      <c r="BO26" s="464">
        <v>248688.69</v>
      </c>
      <c r="BP26" s="465">
        <f t="shared" si="23"/>
        <v>1.5711437824621866</v>
      </c>
      <c r="BQ26" s="464">
        <f t="shared" si="24"/>
        <v>-90403.565000000002</v>
      </c>
      <c r="BR26" s="466">
        <v>209776.43</v>
      </c>
      <c r="BS26" s="467">
        <f>$M$26/$J$26</f>
        <v>158285.125</v>
      </c>
      <c r="BT26" s="481">
        <v>340131.84000000003</v>
      </c>
      <c r="BU26" s="465">
        <f t="shared" si="25"/>
        <v>2.1488553646465518</v>
      </c>
      <c r="BV26" s="464">
        <f t="shared" si="26"/>
        <v>-181846.71500000003</v>
      </c>
      <c r="BW26" s="482">
        <v>193591.44</v>
      </c>
      <c r="BX26" s="463">
        <f t="shared" si="27"/>
        <v>474855.375</v>
      </c>
      <c r="BY26" s="464">
        <f t="shared" si="28"/>
        <v>720053.72</v>
      </c>
      <c r="BZ26" s="465">
        <f t="shared" si="29"/>
        <v>1.5163642614343367</v>
      </c>
      <c r="CA26" s="464">
        <f t="shared" si="39"/>
        <v>-245198.34499999997</v>
      </c>
      <c r="CB26" s="464">
        <f t="shared" si="30"/>
        <v>583920.94999999995</v>
      </c>
      <c r="CC26" s="466"/>
      <c r="CD26" s="450">
        <f t="shared" si="40"/>
        <v>949710.75</v>
      </c>
      <c r="CE26" s="450">
        <f t="shared" si="31"/>
        <v>1179114.8774999999</v>
      </c>
      <c r="CF26" s="457">
        <f t="shared" ref="CF26" si="49">IF(CD26=0,0,IF(CE26=0,0,(CE26*1)/CD26))</f>
        <v>1.2415515750453492</v>
      </c>
      <c r="CG26" s="450">
        <f t="shared" si="33"/>
        <v>-229404.12749999997</v>
      </c>
      <c r="CH26" s="450">
        <f t="shared" si="34"/>
        <v>1661775.74125</v>
      </c>
      <c r="CI26" s="469"/>
      <c r="CJ26" s="470">
        <f>$M$26/$J$26</f>
        <v>158285.125</v>
      </c>
      <c r="CK26" s="470">
        <f>$M$26/$J$26</f>
        <v>158285.125</v>
      </c>
      <c r="CL26" s="471"/>
      <c r="CM26" s="422">
        <f t="shared" si="35"/>
        <v>316570.25</v>
      </c>
      <c r="CN26" s="419">
        <f t="shared" si="36"/>
        <v>1266281</v>
      </c>
      <c r="CO26" s="372">
        <f t="shared" si="37"/>
        <v>0</v>
      </c>
      <c r="CP26" s="303"/>
      <c r="CQ26" s="303"/>
      <c r="CR26" s="303" t="s">
        <v>54</v>
      </c>
      <c r="CS26" s="303"/>
      <c r="CT26" s="303" t="s">
        <v>113</v>
      </c>
      <c r="CU26" s="303" t="s">
        <v>114</v>
      </c>
      <c r="CV26" s="303" t="s">
        <v>115</v>
      </c>
      <c r="CW26" s="303" t="s">
        <v>116</v>
      </c>
      <c r="CX26" s="303"/>
      <c r="CY26" s="303"/>
      <c r="CZ26" s="303"/>
      <c r="DA26" s="303"/>
      <c r="DB26" s="303"/>
      <c r="DC26" s="303"/>
      <c r="DD26" s="303"/>
      <c r="DE26" s="303"/>
      <c r="DF26" s="305" t="s">
        <v>98</v>
      </c>
      <c r="DG26" s="304" t="s">
        <v>99</v>
      </c>
      <c r="DH26" s="304" t="s">
        <v>130</v>
      </c>
      <c r="DI26" s="304" t="s">
        <v>101</v>
      </c>
      <c r="DJ26" s="306"/>
    </row>
    <row r="27" spans="1:114" s="301" customFormat="1" ht="61.5" customHeight="1" thickTop="1" thickBot="1">
      <c r="A27" s="307" t="s">
        <v>137</v>
      </c>
      <c r="B27" s="308"/>
      <c r="C27" s="437" t="s">
        <v>123</v>
      </c>
      <c r="D27" s="386" t="s">
        <v>124</v>
      </c>
      <c r="E27" s="386" t="s">
        <v>138</v>
      </c>
      <c r="F27" s="387" t="s">
        <v>126</v>
      </c>
      <c r="G27" s="387" t="s">
        <v>127</v>
      </c>
      <c r="H27" s="387" t="s">
        <v>139</v>
      </c>
      <c r="I27" s="387" t="s">
        <v>129</v>
      </c>
      <c r="J27" s="388">
        <v>8</v>
      </c>
      <c r="K27" s="388" t="s">
        <v>91</v>
      </c>
      <c r="L27" s="388" t="s">
        <v>92</v>
      </c>
      <c r="M27" s="389">
        <v>1266281</v>
      </c>
      <c r="N27" s="389"/>
      <c r="O27" s="389">
        <v>654020</v>
      </c>
      <c r="P27" s="389"/>
      <c r="Q27" s="390">
        <f t="shared" si="0"/>
        <v>1920301</v>
      </c>
      <c r="R27" s="391" t="e">
        <f>+M27-S27-X27-AC27-AN27-AS27-AX27-#REF!-#REF!-#REF!-CJ27-CK27-CL27</f>
        <v>#REF!</v>
      </c>
      <c r="S27" s="392"/>
      <c r="T27" s="393">
        <v>36885.043333333328</v>
      </c>
      <c r="U27" s="394">
        <f t="shared" si="1"/>
        <v>0</v>
      </c>
      <c r="V27" s="393">
        <f t="shared" si="2"/>
        <v>-36885.043333333328</v>
      </c>
      <c r="W27" s="395">
        <v>278796.1933333333</v>
      </c>
      <c r="X27" s="392"/>
      <c r="Y27" s="393">
        <v>11223.033333333333</v>
      </c>
      <c r="Z27" s="394">
        <f t="shared" si="3"/>
        <v>0</v>
      </c>
      <c r="AA27" s="393">
        <f t="shared" si="4"/>
        <v>-11223.033333333333</v>
      </c>
      <c r="AB27" s="395">
        <v>373311.3133333333</v>
      </c>
      <c r="AC27" s="392"/>
      <c r="AD27" s="393">
        <v>39347.693333333336</v>
      </c>
      <c r="AE27" s="394">
        <f t="shared" si="5"/>
        <v>0</v>
      </c>
      <c r="AF27" s="393">
        <f t="shared" si="6"/>
        <v>-39347.693333333336</v>
      </c>
      <c r="AG27" s="395">
        <v>81407.86083333334</v>
      </c>
      <c r="AH27" s="396">
        <f t="shared" si="7"/>
        <v>0</v>
      </c>
      <c r="AI27" s="393">
        <f t="shared" si="7"/>
        <v>87455.76999999999</v>
      </c>
      <c r="AJ27" s="394">
        <f t="shared" si="8"/>
        <v>0</v>
      </c>
      <c r="AK27" s="393">
        <f t="shared" si="9"/>
        <v>-87455.76999999999</v>
      </c>
      <c r="AL27" s="393">
        <f t="shared" si="10"/>
        <v>733515.36749999993</v>
      </c>
      <c r="AM27" s="395"/>
      <c r="AN27" s="392">
        <f>$M$27/$J$27</f>
        <v>158285.125</v>
      </c>
      <c r="AO27" s="399">
        <f>32388.72+465863.76/4</f>
        <v>148854.66</v>
      </c>
      <c r="AP27" s="394">
        <f t="shared" si="11"/>
        <v>0.94042102819200479</v>
      </c>
      <c r="AQ27" s="393">
        <f t="shared" si="12"/>
        <v>9430.4649999999965</v>
      </c>
      <c r="AR27" s="395">
        <f>436959.03/4</f>
        <v>109239.75750000001</v>
      </c>
      <c r="AS27" s="397">
        <f>$M$27/$J$27</f>
        <v>158285.125</v>
      </c>
      <c r="AT27" s="389">
        <f>593677.75/4</f>
        <v>148419.4375</v>
      </c>
      <c r="AU27" s="394">
        <f t="shared" si="13"/>
        <v>0.93767141732364301</v>
      </c>
      <c r="AV27" s="393">
        <f t="shared" si="14"/>
        <v>9865.6875</v>
      </c>
      <c r="AW27" s="398">
        <f>955231.26/4</f>
        <v>238807.815</v>
      </c>
      <c r="AX27" s="397">
        <f>$M$27/$J$27</f>
        <v>158285.125</v>
      </c>
      <c r="AY27" s="389">
        <f t="shared" si="47"/>
        <v>125538.4975</v>
      </c>
      <c r="AZ27" s="394">
        <f t="shared" si="15"/>
        <v>0.79311620406529038</v>
      </c>
      <c r="BA27" s="393">
        <f t="shared" si="16"/>
        <v>32746.627500000002</v>
      </c>
      <c r="BB27" s="398">
        <f t="shared" si="48"/>
        <v>148714.93</v>
      </c>
      <c r="BC27" s="396">
        <f t="shared" si="17"/>
        <v>474855.375</v>
      </c>
      <c r="BD27" s="393">
        <f t="shared" si="18"/>
        <v>422812.59500000003</v>
      </c>
      <c r="BE27" s="394">
        <f t="shared" si="19"/>
        <v>0.89040288319364613</v>
      </c>
      <c r="BF27" s="393">
        <f t="shared" si="38"/>
        <v>52042.77999999997</v>
      </c>
      <c r="BG27" s="393">
        <f t="shared" si="20"/>
        <v>496762.5025</v>
      </c>
      <c r="BH27" s="395"/>
      <c r="BI27" s="472">
        <f>$M$27/$J$27</f>
        <v>158285.125</v>
      </c>
      <c r="BJ27" s="473">
        <v>131233.19</v>
      </c>
      <c r="BK27" s="474">
        <f t="shared" si="21"/>
        <v>0.82909363719427209</v>
      </c>
      <c r="BL27" s="473">
        <f t="shared" si="22"/>
        <v>27051.934999999998</v>
      </c>
      <c r="BM27" s="473">
        <v>180553.08</v>
      </c>
      <c r="BN27" s="472">
        <f>$M$27/$J$27</f>
        <v>158285.125</v>
      </c>
      <c r="BO27" s="473">
        <v>248688.69</v>
      </c>
      <c r="BP27" s="474">
        <f t="shared" si="23"/>
        <v>1.5711437824621866</v>
      </c>
      <c r="BQ27" s="473">
        <f t="shared" si="24"/>
        <v>-90403.565000000002</v>
      </c>
      <c r="BR27" s="475">
        <v>209776.43</v>
      </c>
      <c r="BS27" s="476">
        <f>$M$27/$J$27</f>
        <v>158285.125</v>
      </c>
      <c r="BT27" s="483">
        <f>340131.84+117238</f>
        <v>457369.84</v>
      </c>
      <c r="BU27" s="474">
        <f t="shared" si="25"/>
        <v>2.8895314073258622</v>
      </c>
      <c r="BV27" s="473">
        <f t="shared" si="26"/>
        <v>-299084.71500000003</v>
      </c>
      <c r="BW27" s="484">
        <v>193591.44</v>
      </c>
      <c r="BX27" s="472">
        <f t="shared" si="27"/>
        <v>474855.375</v>
      </c>
      <c r="BY27" s="473">
        <f t="shared" si="28"/>
        <v>837291.72</v>
      </c>
      <c r="BZ27" s="474">
        <f t="shared" si="29"/>
        <v>1.7632562756607735</v>
      </c>
      <c r="CA27" s="473">
        <f t="shared" si="39"/>
        <v>-362436.34499999997</v>
      </c>
      <c r="CB27" s="473">
        <f t="shared" si="30"/>
        <v>583920.94999999995</v>
      </c>
      <c r="CC27" s="475"/>
      <c r="CD27" s="450">
        <f t="shared" si="40"/>
        <v>949710.75</v>
      </c>
      <c r="CE27" s="450">
        <f t="shared" si="31"/>
        <v>1347560.085</v>
      </c>
      <c r="CF27" s="457">
        <f t="shared" ref="CF27" si="50">IF(CD27=0,0,IF(CE27=0,0,(CE27*1)/CD27))</f>
        <v>1.4189163226803529</v>
      </c>
      <c r="CG27" s="450">
        <f t="shared" si="33"/>
        <v>-397849.33499999996</v>
      </c>
      <c r="CH27" s="450">
        <f t="shared" si="34"/>
        <v>1814198.8199999998</v>
      </c>
      <c r="CI27" s="478"/>
      <c r="CJ27" s="479">
        <f>$M$27/$J$27</f>
        <v>158285.125</v>
      </c>
      <c r="CK27" s="479">
        <f>$M$27/$J$27</f>
        <v>158285.125</v>
      </c>
      <c r="CL27" s="480"/>
      <c r="CM27" s="422">
        <f t="shared" si="35"/>
        <v>316570.25</v>
      </c>
      <c r="CN27" s="419">
        <f t="shared" si="36"/>
        <v>1266281</v>
      </c>
      <c r="CO27" s="372">
        <f t="shared" si="37"/>
        <v>0</v>
      </c>
      <c r="CP27" s="308"/>
      <c r="CQ27" s="308"/>
      <c r="CR27" s="308"/>
      <c r="CS27" s="308" t="s">
        <v>54</v>
      </c>
      <c r="CT27" s="308" t="s">
        <v>120</v>
      </c>
      <c r="CU27" s="308" t="s">
        <v>121</v>
      </c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10" t="s">
        <v>98</v>
      </c>
      <c r="DG27" s="309" t="s">
        <v>99</v>
      </c>
      <c r="DH27" s="309" t="s">
        <v>130</v>
      </c>
      <c r="DI27" s="309" t="s">
        <v>101</v>
      </c>
      <c r="DJ27" s="311"/>
    </row>
    <row r="28" spans="1:114" s="301" customFormat="1" ht="94.5" customHeight="1" thickTop="1" thickBot="1">
      <c r="A28" s="296" t="s">
        <v>140</v>
      </c>
      <c r="B28" s="297"/>
      <c r="C28" s="435" t="s">
        <v>141</v>
      </c>
      <c r="D28" s="359" t="s">
        <v>142</v>
      </c>
      <c r="E28" s="359" t="s">
        <v>143</v>
      </c>
      <c r="F28" s="360" t="s">
        <v>144</v>
      </c>
      <c r="G28" s="360" t="s">
        <v>145</v>
      </c>
      <c r="H28" s="360" t="s">
        <v>146</v>
      </c>
      <c r="I28" s="360" t="s">
        <v>147</v>
      </c>
      <c r="J28" s="361">
        <v>8</v>
      </c>
      <c r="K28" s="361" t="s">
        <v>91</v>
      </c>
      <c r="L28" s="361" t="s">
        <v>92</v>
      </c>
      <c r="M28" s="362">
        <v>22500</v>
      </c>
      <c r="N28" s="362"/>
      <c r="O28" s="362"/>
      <c r="P28" s="362"/>
      <c r="Q28" s="363">
        <f t="shared" si="0"/>
        <v>22500</v>
      </c>
      <c r="R28" s="364" t="e">
        <f>+M28-S28-X28-AC28-AN28-AS28-AX28-#REF!-#REF!-#REF!-CJ28-CK28-CL28</f>
        <v>#REF!</v>
      </c>
      <c r="S28" s="365"/>
      <c r="T28" s="366">
        <v>1200</v>
      </c>
      <c r="U28" s="367">
        <f t="shared" si="1"/>
        <v>0</v>
      </c>
      <c r="V28" s="366">
        <f t="shared" si="2"/>
        <v>-1200</v>
      </c>
      <c r="W28" s="368">
        <v>1200</v>
      </c>
      <c r="X28" s="365"/>
      <c r="Y28" s="366"/>
      <c r="Z28" s="367">
        <f t="shared" si="3"/>
        <v>0</v>
      </c>
      <c r="AA28" s="366">
        <f t="shared" si="4"/>
        <v>0</v>
      </c>
      <c r="AB28" s="368"/>
      <c r="AC28" s="365"/>
      <c r="AD28" s="366"/>
      <c r="AE28" s="367">
        <f t="shared" si="5"/>
        <v>0</v>
      </c>
      <c r="AF28" s="366">
        <f t="shared" si="6"/>
        <v>0</v>
      </c>
      <c r="AG28" s="368"/>
      <c r="AH28" s="369">
        <f t="shared" si="7"/>
        <v>0</v>
      </c>
      <c r="AI28" s="366">
        <f t="shared" si="7"/>
        <v>1200</v>
      </c>
      <c r="AJ28" s="367">
        <f t="shared" si="8"/>
        <v>0</v>
      </c>
      <c r="AK28" s="366">
        <f t="shared" si="9"/>
        <v>-1200</v>
      </c>
      <c r="AL28" s="366">
        <f t="shared" si="10"/>
        <v>1200</v>
      </c>
      <c r="AM28" s="368"/>
      <c r="AN28" s="365">
        <f>$M$28/J28</f>
        <v>2812.5</v>
      </c>
      <c r="AO28" s="366"/>
      <c r="AP28" s="367">
        <f t="shared" si="11"/>
        <v>0</v>
      </c>
      <c r="AQ28" s="366">
        <f t="shared" si="12"/>
        <v>2812.5</v>
      </c>
      <c r="AR28" s="368"/>
      <c r="AS28" s="370">
        <f>$Q$28/$J$28</f>
        <v>2812.5</v>
      </c>
      <c r="AT28" s="362"/>
      <c r="AU28" s="367">
        <f t="shared" si="13"/>
        <v>0</v>
      </c>
      <c r="AV28" s="366">
        <f t="shared" si="14"/>
        <v>2812.5</v>
      </c>
      <c r="AW28" s="371"/>
      <c r="AX28" s="370">
        <f>$Q$28/$J$28</f>
        <v>2812.5</v>
      </c>
      <c r="AY28" s="362"/>
      <c r="AZ28" s="367">
        <f t="shared" si="15"/>
        <v>0</v>
      </c>
      <c r="BA28" s="366">
        <f t="shared" si="16"/>
        <v>2812.5</v>
      </c>
      <c r="BB28" s="371"/>
      <c r="BC28" s="369">
        <f t="shared" si="17"/>
        <v>8437.5</v>
      </c>
      <c r="BD28" s="366">
        <f t="shared" si="18"/>
        <v>0</v>
      </c>
      <c r="BE28" s="367">
        <f t="shared" si="19"/>
        <v>0</v>
      </c>
      <c r="BF28" s="366">
        <f t="shared" si="38"/>
        <v>8437.5</v>
      </c>
      <c r="BG28" s="366">
        <f t="shared" si="20"/>
        <v>0</v>
      </c>
      <c r="BH28" s="368"/>
      <c r="BI28" s="451">
        <f>$Q$28/$J$28</f>
        <v>2812.5</v>
      </c>
      <c r="BJ28" s="452"/>
      <c r="BK28" s="453">
        <f t="shared" si="21"/>
        <v>0</v>
      </c>
      <c r="BL28" s="452">
        <f t="shared" si="22"/>
        <v>2812.5</v>
      </c>
      <c r="BM28" s="452">
        <v>5651.92</v>
      </c>
      <c r="BN28" s="451">
        <f>$Q$28/$J$28</f>
        <v>2812.5</v>
      </c>
      <c r="BO28" s="452"/>
      <c r="BP28" s="453">
        <f t="shared" si="23"/>
        <v>0</v>
      </c>
      <c r="BQ28" s="452">
        <f t="shared" si="24"/>
        <v>2812.5</v>
      </c>
      <c r="BR28" s="454"/>
      <c r="BS28" s="455">
        <f>$Q$28/$J$28</f>
        <v>2812.5</v>
      </c>
      <c r="BT28" s="455">
        <v>5716.46</v>
      </c>
      <c r="BU28" s="453">
        <f t="shared" si="25"/>
        <v>2.0325191111111112</v>
      </c>
      <c r="BV28" s="452">
        <f t="shared" si="26"/>
        <v>-2903.96</v>
      </c>
      <c r="BW28" s="456"/>
      <c r="BX28" s="451">
        <f t="shared" si="27"/>
        <v>8437.5</v>
      </c>
      <c r="BY28" s="452">
        <f t="shared" si="28"/>
        <v>5716.46</v>
      </c>
      <c r="BZ28" s="453">
        <f t="shared" si="29"/>
        <v>0.67750637037037043</v>
      </c>
      <c r="CA28" s="452">
        <f t="shared" si="39"/>
        <v>2721.04</v>
      </c>
      <c r="CB28" s="452">
        <f t="shared" si="30"/>
        <v>5651.92</v>
      </c>
      <c r="CC28" s="454"/>
      <c r="CD28" s="450">
        <f t="shared" si="40"/>
        <v>16875</v>
      </c>
      <c r="CE28" s="450">
        <f t="shared" si="31"/>
        <v>6916.46</v>
      </c>
      <c r="CF28" s="457">
        <f t="shared" ref="CF28" si="51">IF(CD28=0,0,IF(CE28=0,0,(CE28*1)/CD28))</f>
        <v>0.40986429629629628</v>
      </c>
      <c r="CG28" s="450">
        <f t="shared" si="33"/>
        <v>9958.5400000000009</v>
      </c>
      <c r="CH28" s="450">
        <f t="shared" si="34"/>
        <v>6851.92</v>
      </c>
      <c r="CI28" s="458"/>
      <c r="CJ28" s="459">
        <f>$Q$28/$J$28</f>
        <v>2812.5</v>
      </c>
      <c r="CK28" s="459">
        <f>$Q$28/$J$28</f>
        <v>2812.5</v>
      </c>
      <c r="CL28" s="460"/>
      <c r="CM28" s="422">
        <f t="shared" si="35"/>
        <v>5625</v>
      </c>
      <c r="CN28" s="419">
        <f t="shared" si="36"/>
        <v>22500</v>
      </c>
      <c r="CO28" s="372">
        <f t="shared" si="37"/>
        <v>0</v>
      </c>
      <c r="CP28" s="297" t="s">
        <v>54</v>
      </c>
      <c r="CQ28" s="297"/>
      <c r="CR28" s="297"/>
      <c r="CS28" s="297"/>
      <c r="CT28" s="297" t="s">
        <v>93</v>
      </c>
      <c r="CU28" s="297" t="s">
        <v>94</v>
      </c>
      <c r="CV28" s="297" t="s">
        <v>95</v>
      </c>
      <c r="CW28" s="297" t="s">
        <v>96</v>
      </c>
      <c r="CX28" s="297" t="s">
        <v>97</v>
      </c>
      <c r="CY28" s="297"/>
      <c r="CZ28" s="297"/>
      <c r="DA28" s="297"/>
      <c r="DB28" s="297"/>
      <c r="DC28" s="297"/>
      <c r="DD28" s="297"/>
      <c r="DE28" s="297"/>
      <c r="DF28" s="299" t="s">
        <v>98</v>
      </c>
      <c r="DG28" s="298" t="s">
        <v>99</v>
      </c>
      <c r="DH28" s="298" t="s">
        <v>100</v>
      </c>
      <c r="DI28" s="298" t="s">
        <v>101</v>
      </c>
      <c r="DJ28" s="300"/>
    </row>
    <row r="29" spans="1:114" s="301" customFormat="1" ht="82.5" customHeight="1" thickTop="1" thickBot="1">
      <c r="A29" s="302" t="s">
        <v>148</v>
      </c>
      <c r="B29" s="303"/>
      <c r="C29" s="436" t="s">
        <v>141</v>
      </c>
      <c r="D29" s="373" t="s">
        <v>142</v>
      </c>
      <c r="E29" s="373" t="s">
        <v>149</v>
      </c>
      <c r="F29" s="374" t="s">
        <v>144</v>
      </c>
      <c r="G29" s="374" t="s">
        <v>145</v>
      </c>
      <c r="H29" s="374" t="s">
        <v>146</v>
      </c>
      <c r="I29" s="374" t="s">
        <v>147</v>
      </c>
      <c r="J29" s="375">
        <v>8</v>
      </c>
      <c r="K29" s="375" t="s">
        <v>91</v>
      </c>
      <c r="L29" s="375" t="s">
        <v>92</v>
      </c>
      <c r="M29" s="376">
        <v>22500</v>
      </c>
      <c r="N29" s="376"/>
      <c r="O29" s="376"/>
      <c r="P29" s="376"/>
      <c r="Q29" s="377">
        <f t="shared" si="0"/>
        <v>22500</v>
      </c>
      <c r="R29" s="378" t="e">
        <f>+M29-S29-X29-AC29-AN29-AS29-AX29-#REF!-#REF!-#REF!-CJ29-CK29-CL29</f>
        <v>#REF!</v>
      </c>
      <c r="S29" s="379"/>
      <c r="T29" s="380">
        <v>77.489999999999995</v>
      </c>
      <c r="U29" s="381">
        <f t="shared" si="1"/>
        <v>0</v>
      </c>
      <c r="V29" s="380">
        <f t="shared" si="2"/>
        <v>-77.489999999999995</v>
      </c>
      <c r="W29" s="382">
        <v>77.489999999999995</v>
      </c>
      <c r="X29" s="379"/>
      <c r="Y29" s="380"/>
      <c r="Z29" s="381">
        <f t="shared" si="3"/>
        <v>0</v>
      </c>
      <c r="AA29" s="380">
        <f t="shared" si="4"/>
        <v>0</v>
      </c>
      <c r="AB29" s="382"/>
      <c r="AC29" s="379"/>
      <c r="AD29" s="380"/>
      <c r="AE29" s="381">
        <f t="shared" si="5"/>
        <v>0</v>
      </c>
      <c r="AF29" s="380">
        <f t="shared" si="6"/>
        <v>0</v>
      </c>
      <c r="AG29" s="382"/>
      <c r="AH29" s="383">
        <f t="shared" si="7"/>
        <v>0</v>
      </c>
      <c r="AI29" s="380">
        <f t="shared" si="7"/>
        <v>77.489999999999995</v>
      </c>
      <c r="AJ29" s="381">
        <f t="shared" si="8"/>
        <v>0</v>
      </c>
      <c r="AK29" s="380">
        <f t="shared" si="9"/>
        <v>-77.489999999999995</v>
      </c>
      <c r="AL29" s="380">
        <f t="shared" si="10"/>
        <v>77.489999999999995</v>
      </c>
      <c r="AM29" s="382"/>
      <c r="AN29" s="379">
        <f>$M$29/$J$29</f>
        <v>2812.5</v>
      </c>
      <c r="AO29" s="380"/>
      <c r="AP29" s="381">
        <f t="shared" si="11"/>
        <v>0</v>
      </c>
      <c r="AQ29" s="380">
        <f t="shared" si="12"/>
        <v>2812.5</v>
      </c>
      <c r="AR29" s="382"/>
      <c r="AS29" s="384">
        <f>$M$29/$J$29</f>
        <v>2812.5</v>
      </c>
      <c r="AT29" s="376"/>
      <c r="AU29" s="381">
        <f t="shared" si="13"/>
        <v>0</v>
      </c>
      <c r="AV29" s="380">
        <f t="shared" si="14"/>
        <v>2812.5</v>
      </c>
      <c r="AW29" s="385"/>
      <c r="AX29" s="384">
        <f>$M$29/$J$29</f>
        <v>2812.5</v>
      </c>
      <c r="AY29" s="376"/>
      <c r="AZ29" s="381">
        <f t="shared" si="15"/>
        <v>0</v>
      </c>
      <c r="BA29" s="380">
        <f t="shared" si="16"/>
        <v>2812.5</v>
      </c>
      <c r="BB29" s="385">
        <v>146.41</v>
      </c>
      <c r="BC29" s="383">
        <f t="shared" si="17"/>
        <v>8437.5</v>
      </c>
      <c r="BD29" s="380">
        <f t="shared" si="18"/>
        <v>0</v>
      </c>
      <c r="BE29" s="381">
        <f t="shared" si="19"/>
        <v>0</v>
      </c>
      <c r="BF29" s="380">
        <f t="shared" si="38"/>
        <v>8437.5</v>
      </c>
      <c r="BG29" s="380">
        <f t="shared" si="20"/>
        <v>146.41</v>
      </c>
      <c r="BH29" s="382"/>
      <c r="BI29" s="463">
        <f>$M$29/$J$29</f>
        <v>2812.5</v>
      </c>
      <c r="BJ29" s="464"/>
      <c r="BK29" s="465">
        <f t="shared" si="21"/>
        <v>0</v>
      </c>
      <c r="BL29" s="464">
        <f t="shared" si="22"/>
        <v>2812.5</v>
      </c>
      <c r="BM29" s="464">
        <v>8824.15</v>
      </c>
      <c r="BN29" s="463">
        <f>$M$29/$J$29</f>
        <v>2812.5</v>
      </c>
      <c r="BO29" s="464"/>
      <c r="BP29" s="465">
        <f t="shared" si="23"/>
        <v>0</v>
      </c>
      <c r="BQ29" s="464">
        <f t="shared" si="24"/>
        <v>2812.5</v>
      </c>
      <c r="BR29" s="466"/>
      <c r="BS29" s="467">
        <f>$M$29/$J$29</f>
        <v>2812.5</v>
      </c>
      <c r="BT29" s="481">
        <v>159.5</v>
      </c>
      <c r="BU29" s="465">
        <f t="shared" si="25"/>
        <v>5.6711111111111108E-2</v>
      </c>
      <c r="BV29" s="464">
        <f t="shared" si="26"/>
        <v>2653</v>
      </c>
      <c r="BW29" s="482">
        <v>2588.84</v>
      </c>
      <c r="BX29" s="463">
        <f t="shared" si="27"/>
        <v>8437.5</v>
      </c>
      <c r="BY29" s="464">
        <f t="shared" si="28"/>
        <v>159.5</v>
      </c>
      <c r="BZ29" s="465">
        <f t="shared" si="29"/>
        <v>1.8903703703703704E-2</v>
      </c>
      <c r="CA29" s="464">
        <f t="shared" si="39"/>
        <v>8278</v>
      </c>
      <c r="CB29" s="464">
        <f t="shared" si="30"/>
        <v>11412.99</v>
      </c>
      <c r="CC29" s="466"/>
      <c r="CD29" s="450">
        <f t="shared" si="40"/>
        <v>16875</v>
      </c>
      <c r="CE29" s="450">
        <f t="shared" si="31"/>
        <v>236.99</v>
      </c>
      <c r="CF29" s="457">
        <f t="shared" ref="CF29" si="52">IF(CD29=0,0,IF(CE29=0,0,(CE29*1)/CD29))</f>
        <v>1.4043851851851853E-2</v>
      </c>
      <c r="CG29" s="450">
        <f t="shared" si="33"/>
        <v>16638.010000000002</v>
      </c>
      <c r="CH29" s="450">
        <f t="shared" si="34"/>
        <v>11636.89</v>
      </c>
      <c r="CI29" s="469"/>
      <c r="CJ29" s="470">
        <f>$M$29/$J$29</f>
        <v>2812.5</v>
      </c>
      <c r="CK29" s="470">
        <f>$M$29/$J$29</f>
        <v>2812.5</v>
      </c>
      <c r="CL29" s="471"/>
      <c r="CM29" s="422">
        <f t="shared" si="35"/>
        <v>5625</v>
      </c>
      <c r="CN29" s="419">
        <f t="shared" si="36"/>
        <v>22500</v>
      </c>
      <c r="CO29" s="372">
        <f t="shared" si="37"/>
        <v>0</v>
      </c>
      <c r="CP29" s="303"/>
      <c r="CQ29" s="303" t="s">
        <v>54</v>
      </c>
      <c r="CR29" s="303"/>
      <c r="CS29" s="303"/>
      <c r="CT29" s="303" t="s">
        <v>105</v>
      </c>
      <c r="CU29" s="303" t="s">
        <v>106</v>
      </c>
      <c r="CV29" s="303" t="s">
        <v>107</v>
      </c>
      <c r="CW29" s="303" t="s">
        <v>108</v>
      </c>
      <c r="CX29" s="303" t="s">
        <v>109</v>
      </c>
      <c r="CY29" s="303"/>
      <c r="CZ29" s="303"/>
      <c r="DA29" s="303"/>
      <c r="DB29" s="303"/>
      <c r="DC29" s="303"/>
      <c r="DD29" s="303"/>
      <c r="DE29" s="303"/>
      <c r="DF29" s="305" t="s">
        <v>98</v>
      </c>
      <c r="DG29" s="304" t="s">
        <v>99</v>
      </c>
      <c r="DH29" s="304" t="s">
        <v>100</v>
      </c>
      <c r="DI29" s="304" t="s">
        <v>101</v>
      </c>
      <c r="DJ29" s="306"/>
    </row>
    <row r="30" spans="1:114" s="301" customFormat="1" ht="93" customHeight="1" thickTop="1" thickBot="1">
      <c r="A30" s="302" t="s">
        <v>150</v>
      </c>
      <c r="B30" s="312"/>
      <c r="C30" s="436" t="s">
        <v>141</v>
      </c>
      <c r="D30" s="373" t="s">
        <v>142</v>
      </c>
      <c r="E30" s="373" t="s">
        <v>151</v>
      </c>
      <c r="F30" s="400" t="s">
        <v>144</v>
      </c>
      <c r="G30" s="400" t="s">
        <v>145</v>
      </c>
      <c r="H30" s="400" t="s">
        <v>146</v>
      </c>
      <c r="I30" s="400" t="s">
        <v>147</v>
      </c>
      <c r="J30" s="375">
        <v>8</v>
      </c>
      <c r="K30" s="375" t="s">
        <v>91</v>
      </c>
      <c r="L30" s="375" t="s">
        <v>92</v>
      </c>
      <c r="M30" s="376">
        <v>22500</v>
      </c>
      <c r="N30" s="376"/>
      <c r="O30" s="376"/>
      <c r="P30" s="376"/>
      <c r="Q30" s="377">
        <f t="shared" si="0"/>
        <v>22500</v>
      </c>
      <c r="R30" s="378" t="e">
        <f>+M30-S30-X30-AC30-AN30-AS30-AX30-#REF!-#REF!-#REF!-CJ30-CK30-CL30</f>
        <v>#REF!</v>
      </c>
      <c r="S30" s="379"/>
      <c r="T30" s="380"/>
      <c r="U30" s="381">
        <f t="shared" si="1"/>
        <v>0</v>
      </c>
      <c r="V30" s="380">
        <f t="shared" si="2"/>
        <v>0</v>
      </c>
      <c r="W30" s="382"/>
      <c r="X30" s="379"/>
      <c r="Y30" s="380"/>
      <c r="Z30" s="381">
        <f t="shared" si="3"/>
        <v>0</v>
      </c>
      <c r="AA30" s="380">
        <f t="shared" si="4"/>
        <v>0</v>
      </c>
      <c r="AB30" s="382"/>
      <c r="AC30" s="379"/>
      <c r="AD30" s="380"/>
      <c r="AE30" s="381">
        <f t="shared" si="5"/>
        <v>0</v>
      </c>
      <c r="AF30" s="380">
        <f t="shared" si="6"/>
        <v>0</v>
      </c>
      <c r="AG30" s="382"/>
      <c r="AH30" s="383">
        <f t="shared" si="7"/>
        <v>0</v>
      </c>
      <c r="AI30" s="380">
        <f t="shared" si="7"/>
        <v>0</v>
      </c>
      <c r="AJ30" s="381">
        <f t="shared" si="8"/>
        <v>0</v>
      </c>
      <c r="AK30" s="380">
        <f t="shared" si="9"/>
        <v>0</v>
      </c>
      <c r="AL30" s="380">
        <f t="shared" si="10"/>
        <v>0</v>
      </c>
      <c r="AM30" s="382"/>
      <c r="AN30" s="379">
        <f>$M$30/$J$30</f>
        <v>2812.5</v>
      </c>
      <c r="AO30" s="380"/>
      <c r="AP30" s="381">
        <f t="shared" si="11"/>
        <v>0</v>
      </c>
      <c r="AQ30" s="380">
        <f t="shared" si="12"/>
        <v>2812.5</v>
      </c>
      <c r="AR30" s="382"/>
      <c r="AS30" s="384">
        <f>$M$30/$J$30</f>
        <v>2812.5</v>
      </c>
      <c r="AT30" s="376"/>
      <c r="AU30" s="381">
        <f t="shared" si="13"/>
        <v>0</v>
      </c>
      <c r="AV30" s="380">
        <f t="shared" si="14"/>
        <v>2812.5</v>
      </c>
      <c r="AW30" s="385"/>
      <c r="AX30" s="384">
        <f>$M$30/$J$30</f>
        <v>2812.5</v>
      </c>
      <c r="AY30" s="376"/>
      <c r="AZ30" s="381">
        <f t="shared" si="15"/>
        <v>0</v>
      </c>
      <c r="BA30" s="380">
        <f t="shared" si="16"/>
        <v>2812.5</v>
      </c>
      <c r="BB30" s="385">
        <v>182.89</v>
      </c>
      <c r="BC30" s="383">
        <f t="shared" si="17"/>
        <v>8437.5</v>
      </c>
      <c r="BD30" s="380">
        <f t="shared" si="18"/>
        <v>0</v>
      </c>
      <c r="BE30" s="381">
        <f t="shared" si="19"/>
        <v>0</v>
      </c>
      <c r="BF30" s="380">
        <f t="shared" si="38"/>
        <v>8437.5</v>
      </c>
      <c r="BG30" s="380">
        <f t="shared" si="20"/>
        <v>182.89</v>
      </c>
      <c r="BH30" s="382"/>
      <c r="BI30" s="463">
        <f>$M$30/$J$30</f>
        <v>2812.5</v>
      </c>
      <c r="BJ30" s="464"/>
      <c r="BK30" s="465">
        <f t="shared" si="21"/>
        <v>0</v>
      </c>
      <c r="BL30" s="464">
        <f t="shared" si="22"/>
        <v>2812.5</v>
      </c>
      <c r="BM30" s="464">
        <v>2499.92</v>
      </c>
      <c r="BN30" s="463">
        <f>$M$30/$J$30</f>
        <v>2812.5</v>
      </c>
      <c r="BO30" s="464"/>
      <c r="BP30" s="465">
        <f t="shared" si="23"/>
        <v>0</v>
      </c>
      <c r="BQ30" s="464">
        <f t="shared" si="24"/>
        <v>2812.5</v>
      </c>
      <c r="BR30" s="466"/>
      <c r="BS30" s="467">
        <f>$M$30/$J$30</f>
        <v>2812.5</v>
      </c>
      <c r="BT30" s="481">
        <v>2219.85</v>
      </c>
      <c r="BU30" s="465">
        <f t="shared" si="25"/>
        <v>0.78927999999999998</v>
      </c>
      <c r="BV30" s="464">
        <f t="shared" si="26"/>
        <v>592.65000000000009</v>
      </c>
      <c r="BW30" s="482"/>
      <c r="BX30" s="463">
        <f t="shared" si="27"/>
        <v>8437.5</v>
      </c>
      <c r="BY30" s="464">
        <f t="shared" si="28"/>
        <v>2219.85</v>
      </c>
      <c r="BZ30" s="465">
        <f t="shared" si="29"/>
        <v>0.26309333333333335</v>
      </c>
      <c r="CA30" s="464">
        <f t="shared" si="39"/>
        <v>6217.65</v>
      </c>
      <c r="CB30" s="464">
        <f t="shared" si="30"/>
        <v>2499.92</v>
      </c>
      <c r="CC30" s="466"/>
      <c r="CD30" s="450">
        <f t="shared" si="40"/>
        <v>16875</v>
      </c>
      <c r="CE30" s="450">
        <f t="shared" si="31"/>
        <v>2219.85</v>
      </c>
      <c r="CF30" s="457">
        <f t="shared" ref="CF30" si="53">IF(CD30=0,0,IF(CE30=0,0,(CE30*1)/CD30))</f>
        <v>0.13154666666666667</v>
      </c>
      <c r="CG30" s="450">
        <f t="shared" si="33"/>
        <v>14655.15</v>
      </c>
      <c r="CH30" s="450">
        <f t="shared" si="34"/>
        <v>2682.81</v>
      </c>
      <c r="CI30" s="469"/>
      <c r="CJ30" s="470">
        <f>$M$30/$J$30</f>
        <v>2812.5</v>
      </c>
      <c r="CK30" s="470">
        <f>$M$30/$J$30</f>
        <v>2812.5</v>
      </c>
      <c r="CL30" s="471"/>
      <c r="CM30" s="422">
        <f t="shared" si="35"/>
        <v>5625</v>
      </c>
      <c r="CN30" s="419">
        <f t="shared" si="36"/>
        <v>22500</v>
      </c>
      <c r="CO30" s="372">
        <f t="shared" si="37"/>
        <v>0</v>
      </c>
      <c r="CP30" s="303"/>
      <c r="CQ30" s="303"/>
      <c r="CR30" s="303" t="s">
        <v>54</v>
      </c>
      <c r="CS30" s="303"/>
      <c r="CT30" s="303" t="s">
        <v>113</v>
      </c>
      <c r="CU30" s="303" t="s">
        <v>114</v>
      </c>
      <c r="CV30" s="303" t="s">
        <v>115</v>
      </c>
      <c r="CW30" s="303" t="s">
        <v>116</v>
      </c>
      <c r="CX30" s="303"/>
      <c r="CY30" s="303"/>
      <c r="CZ30" s="303"/>
      <c r="DA30" s="303"/>
      <c r="DB30" s="303"/>
      <c r="DC30" s="303"/>
      <c r="DD30" s="303"/>
      <c r="DE30" s="303"/>
      <c r="DF30" s="305" t="s">
        <v>98</v>
      </c>
      <c r="DG30" s="304" t="s">
        <v>99</v>
      </c>
      <c r="DH30" s="304" t="s">
        <v>100</v>
      </c>
      <c r="DI30" s="304" t="s">
        <v>101</v>
      </c>
      <c r="DJ30" s="306"/>
    </row>
    <row r="31" spans="1:114" s="301" customFormat="1" ht="80.25" customHeight="1" thickTop="1" thickBot="1">
      <c r="A31" s="307" t="s">
        <v>152</v>
      </c>
      <c r="B31" s="313"/>
      <c r="C31" s="437" t="s">
        <v>141</v>
      </c>
      <c r="D31" s="386" t="s">
        <v>142</v>
      </c>
      <c r="E31" s="386" t="s">
        <v>153</v>
      </c>
      <c r="F31" s="401" t="s">
        <v>144</v>
      </c>
      <c r="G31" s="401" t="s">
        <v>145</v>
      </c>
      <c r="H31" s="401" t="s">
        <v>146</v>
      </c>
      <c r="I31" s="401" t="s">
        <v>147</v>
      </c>
      <c r="J31" s="388">
        <v>8</v>
      </c>
      <c r="K31" s="388" t="s">
        <v>91</v>
      </c>
      <c r="L31" s="388" t="s">
        <v>92</v>
      </c>
      <c r="M31" s="389">
        <v>22500</v>
      </c>
      <c r="N31" s="389"/>
      <c r="O31" s="389"/>
      <c r="P31" s="389"/>
      <c r="Q31" s="390">
        <f t="shared" si="0"/>
        <v>22500</v>
      </c>
      <c r="R31" s="391" t="e">
        <f>+M31-S31-X31-AC31-AN31-AS31-AX31-#REF!-#REF!-#REF!-CJ31-CK31-CL31</f>
        <v>#REF!</v>
      </c>
      <c r="S31" s="392"/>
      <c r="T31" s="393"/>
      <c r="U31" s="394">
        <f t="shared" si="1"/>
        <v>0</v>
      </c>
      <c r="V31" s="393">
        <f t="shared" si="2"/>
        <v>0</v>
      </c>
      <c r="W31" s="395"/>
      <c r="X31" s="392"/>
      <c r="Y31" s="393"/>
      <c r="Z31" s="394">
        <f t="shared" si="3"/>
        <v>0</v>
      </c>
      <c r="AA31" s="393">
        <f t="shared" si="4"/>
        <v>0</v>
      </c>
      <c r="AB31" s="395"/>
      <c r="AC31" s="392"/>
      <c r="AD31" s="393"/>
      <c r="AE31" s="394">
        <f t="shared" si="5"/>
        <v>0</v>
      </c>
      <c r="AF31" s="393">
        <f t="shared" si="6"/>
        <v>0</v>
      </c>
      <c r="AG31" s="395"/>
      <c r="AH31" s="396">
        <f t="shared" si="7"/>
        <v>0</v>
      </c>
      <c r="AI31" s="393">
        <f t="shared" si="7"/>
        <v>0</v>
      </c>
      <c r="AJ31" s="394">
        <f t="shared" si="8"/>
        <v>0</v>
      </c>
      <c r="AK31" s="393">
        <f t="shared" si="9"/>
        <v>0</v>
      </c>
      <c r="AL31" s="393">
        <f t="shared" si="10"/>
        <v>0</v>
      </c>
      <c r="AM31" s="395"/>
      <c r="AN31" s="379">
        <f>$M$30/$J$30</f>
        <v>2812.5</v>
      </c>
      <c r="AO31" s="393"/>
      <c r="AP31" s="394">
        <f t="shared" si="11"/>
        <v>0</v>
      </c>
      <c r="AQ31" s="393">
        <f t="shared" si="12"/>
        <v>2812.5</v>
      </c>
      <c r="AR31" s="402">
        <v>9811.81</v>
      </c>
      <c r="AS31" s="397">
        <f>$M$31/$J$31</f>
        <v>2812.5</v>
      </c>
      <c r="AT31" s="389">
        <v>652.58000000000004</v>
      </c>
      <c r="AU31" s="394">
        <f t="shared" si="13"/>
        <v>0.23202844444444445</v>
      </c>
      <c r="AV31" s="393">
        <f t="shared" si="14"/>
        <v>2159.92</v>
      </c>
      <c r="AW31" s="398"/>
      <c r="AX31" s="397">
        <f t="shared" ref="AX31:CK31" si="54">$M$31/$J$31</f>
        <v>2812.5</v>
      </c>
      <c r="AY31" s="389">
        <v>7208.6</v>
      </c>
      <c r="AZ31" s="394">
        <f t="shared" si="15"/>
        <v>2.5630577777777779</v>
      </c>
      <c r="BA31" s="393">
        <f t="shared" si="16"/>
        <v>-4396.1000000000004</v>
      </c>
      <c r="BB31" s="398"/>
      <c r="BC31" s="396">
        <f t="shared" si="17"/>
        <v>8437.5</v>
      </c>
      <c r="BD31" s="393">
        <f t="shared" si="18"/>
        <v>7861.18</v>
      </c>
      <c r="BE31" s="394">
        <f t="shared" si="19"/>
        <v>0.93169540740740742</v>
      </c>
      <c r="BF31" s="393">
        <f t="shared" si="38"/>
        <v>576.31999999999971</v>
      </c>
      <c r="BG31" s="393">
        <f t="shared" si="20"/>
        <v>9811.81</v>
      </c>
      <c r="BH31" s="395"/>
      <c r="BI31" s="472">
        <f t="shared" si="54"/>
        <v>2812.5</v>
      </c>
      <c r="BJ31" s="473"/>
      <c r="BK31" s="474">
        <f t="shared" si="21"/>
        <v>0</v>
      </c>
      <c r="BL31" s="473">
        <f t="shared" si="22"/>
        <v>2812.5</v>
      </c>
      <c r="BM31" s="473">
        <v>35.15</v>
      </c>
      <c r="BN31" s="472">
        <f t="shared" si="54"/>
        <v>2812.5</v>
      </c>
      <c r="BO31" s="473"/>
      <c r="BP31" s="474">
        <f t="shared" si="23"/>
        <v>0</v>
      </c>
      <c r="BQ31" s="473">
        <f t="shared" si="24"/>
        <v>2812.5</v>
      </c>
      <c r="BR31" s="475"/>
      <c r="BS31" s="476">
        <f t="shared" si="54"/>
        <v>2812.5</v>
      </c>
      <c r="BT31" s="485">
        <v>146.5</v>
      </c>
      <c r="BU31" s="474">
        <f t="shared" si="25"/>
        <v>5.2088888888888886E-2</v>
      </c>
      <c r="BV31" s="473">
        <f t="shared" si="26"/>
        <v>2666</v>
      </c>
      <c r="BW31" s="486">
        <v>3789.87</v>
      </c>
      <c r="BX31" s="472">
        <f t="shared" si="27"/>
        <v>8437.5</v>
      </c>
      <c r="BY31" s="473">
        <f t="shared" si="28"/>
        <v>146.5</v>
      </c>
      <c r="BZ31" s="474">
        <f t="shared" si="29"/>
        <v>1.7362962962962962E-2</v>
      </c>
      <c r="CA31" s="473">
        <f t="shared" si="39"/>
        <v>8291</v>
      </c>
      <c r="CB31" s="473">
        <f t="shared" si="30"/>
        <v>3825.02</v>
      </c>
      <c r="CC31" s="475"/>
      <c r="CD31" s="450">
        <f t="shared" si="40"/>
        <v>16875</v>
      </c>
      <c r="CE31" s="450">
        <f t="shared" si="31"/>
        <v>8007.68</v>
      </c>
      <c r="CF31" s="457">
        <f t="shared" ref="CF31" si="55">IF(CD31=0,0,IF(CE31=0,0,(CE31*1)/CD31))</f>
        <v>0.47452918518518522</v>
      </c>
      <c r="CG31" s="450">
        <f t="shared" si="33"/>
        <v>8867.32</v>
      </c>
      <c r="CH31" s="450">
        <f t="shared" si="34"/>
        <v>13636.83</v>
      </c>
      <c r="CI31" s="478"/>
      <c r="CJ31" s="479">
        <f t="shared" si="54"/>
        <v>2812.5</v>
      </c>
      <c r="CK31" s="479">
        <f t="shared" si="54"/>
        <v>2812.5</v>
      </c>
      <c r="CL31" s="480"/>
      <c r="CM31" s="422">
        <f t="shared" si="35"/>
        <v>5625</v>
      </c>
      <c r="CN31" s="419">
        <f t="shared" si="36"/>
        <v>22500</v>
      </c>
      <c r="CO31" s="372">
        <f t="shared" si="37"/>
        <v>0</v>
      </c>
      <c r="CP31" s="308"/>
      <c r="CQ31" s="308"/>
      <c r="CR31" s="308"/>
      <c r="CS31" s="308" t="s">
        <v>54</v>
      </c>
      <c r="CT31" s="308" t="s">
        <v>120</v>
      </c>
      <c r="CU31" s="308" t="s">
        <v>121</v>
      </c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10" t="s">
        <v>98</v>
      </c>
      <c r="DG31" s="309" t="s">
        <v>99</v>
      </c>
      <c r="DH31" s="309" t="s">
        <v>100</v>
      </c>
      <c r="DI31" s="309" t="s">
        <v>101</v>
      </c>
      <c r="DJ31" s="311"/>
    </row>
    <row r="32" spans="1:114" s="301" customFormat="1" ht="55.5" customHeight="1" thickTop="1" thickBot="1">
      <c r="A32" s="296" t="s">
        <v>154</v>
      </c>
      <c r="B32" s="314"/>
      <c r="C32" s="435" t="s">
        <v>155</v>
      </c>
      <c r="D32" s="359" t="s">
        <v>156</v>
      </c>
      <c r="E32" s="359" t="s">
        <v>157</v>
      </c>
      <c r="F32" s="403" t="s">
        <v>158</v>
      </c>
      <c r="G32" s="403" t="s">
        <v>159</v>
      </c>
      <c r="H32" s="403" t="s">
        <v>160</v>
      </c>
      <c r="I32" s="403" t="s">
        <v>161</v>
      </c>
      <c r="J32" s="361">
        <v>12</v>
      </c>
      <c r="K32" s="361" t="s">
        <v>91</v>
      </c>
      <c r="L32" s="361" t="s">
        <v>92</v>
      </c>
      <c r="M32" s="366">
        <v>35000</v>
      </c>
      <c r="N32" s="362"/>
      <c r="O32" s="362"/>
      <c r="P32" s="362"/>
      <c r="Q32" s="363">
        <f t="shared" si="0"/>
        <v>35000</v>
      </c>
      <c r="R32" s="364" t="e">
        <f>+M32-S32-X32-AC32-AN32-AS32-AX32-#REF!-#REF!-#REF!-CJ32-CK32-CL32</f>
        <v>#REF!</v>
      </c>
      <c r="S32" s="365">
        <f>$M$32/$J$32</f>
        <v>2916.6666666666665</v>
      </c>
      <c r="T32" s="366"/>
      <c r="U32" s="367">
        <f t="shared" si="1"/>
        <v>0</v>
      </c>
      <c r="V32" s="366">
        <f t="shared" si="2"/>
        <v>2916.6666666666665</v>
      </c>
      <c r="W32" s="368"/>
      <c r="X32" s="365">
        <f>$M$32/$J$32</f>
        <v>2916.6666666666665</v>
      </c>
      <c r="Y32" s="366"/>
      <c r="Z32" s="367">
        <f t="shared" si="3"/>
        <v>0</v>
      </c>
      <c r="AA32" s="366">
        <f t="shared" si="4"/>
        <v>2916.6666666666665</v>
      </c>
      <c r="AB32" s="368"/>
      <c r="AC32" s="365">
        <f>$M$32/$J$32</f>
        <v>2916.6666666666665</v>
      </c>
      <c r="AD32" s="366"/>
      <c r="AE32" s="367">
        <f t="shared" si="5"/>
        <v>0</v>
      </c>
      <c r="AF32" s="366">
        <f t="shared" si="6"/>
        <v>2916.6666666666665</v>
      </c>
      <c r="AG32" s="368"/>
      <c r="AH32" s="369">
        <f t="shared" si="7"/>
        <v>8750</v>
      </c>
      <c r="AI32" s="366">
        <f t="shared" si="7"/>
        <v>0</v>
      </c>
      <c r="AJ32" s="367">
        <f t="shared" si="8"/>
        <v>0</v>
      </c>
      <c r="AK32" s="366">
        <f t="shared" si="9"/>
        <v>8750</v>
      </c>
      <c r="AL32" s="366">
        <f t="shared" si="10"/>
        <v>0</v>
      </c>
      <c r="AM32" s="368"/>
      <c r="AN32" s="365">
        <f>$M$32/$J$32</f>
        <v>2916.6666666666665</v>
      </c>
      <c r="AO32" s="366"/>
      <c r="AP32" s="367">
        <f t="shared" si="11"/>
        <v>0</v>
      </c>
      <c r="AQ32" s="366">
        <f t="shared" si="12"/>
        <v>2916.6666666666665</v>
      </c>
      <c r="AR32" s="368"/>
      <c r="AS32" s="370">
        <f>$M$32/$J$32</f>
        <v>2916.6666666666665</v>
      </c>
      <c r="AT32" s="362"/>
      <c r="AU32" s="367">
        <f t="shared" si="13"/>
        <v>0</v>
      </c>
      <c r="AV32" s="366">
        <f t="shared" si="14"/>
        <v>2916.6666666666665</v>
      </c>
      <c r="AW32" s="371"/>
      <c r="AX32" s="370">
        <f>$M$32/$J$32</f>
        <v>2916.6666666666665</v>
      </c>
      <c r="AY32" s="362"/>
      <c r="AZ32" s="367">
        <f t="shared" si="15"/>
        <v>0</v>
      </c>
      <c r="BA32" s="366">
        <f t="shared" si="16"/>
        <v>2916.6666666666665</v>
      </c>
      <c r="BB32" s="371"/>
      <c r="BC32" s="369">
        <f t="shared" si="17"/>
        <v>8750</v>
      </c>
      <c r="BD32" s="366">
        <f t="shared" si="18"/>
        <v>0</v>
      </c>
      <c r="BE32" s="367">
        <f t="shared" si="19"/>
        <v>0</v>
      </c>
      <c r="BF32" s="366">
        <f t="shared" si="38"/>
        <v>8750</v>
      </c>
      <c r="BG32" s="366">
        <f t="shared" si="20"/>
        <v>0</v>
      </c>
      <c r="BH32" s="368"/>
      <c r="BI32" s="451">
        <f t="shared" ref="BI32" si="56">$M$32/$J$32</f>
        <v>2916.6666666666665</v>
      </c>
      <c r="BJ32" s="452"/>
      <c r="BK32" s="453">
        <f t="shared" si="21"/>
        <v>0</v>
      </c>
      <c r="BL32" s="452">
        <f t="shared" si="22"/>
        <v>2916.6666666666665</v>
      </c>
      <c r="BM32" s="452"/>
      <c r="BN32" s="451">
        <f t="shared" ref="BN32" si="57">$M$32/$J$32</f>
        <v>2916.6666666666665</v>
      </c>
      <c r="BO32" s="452"/>
      <c r="BP32" s="453">
        <f t="shared" si="23"/>
        <v>0</v>
      </c>
      <c r="BQ32" s="452">
        <f t="shared" si="24"/>
        <v>2916.6666666666665</v>
      </c>
      <c r="BR32" s="454"/>
      <c r="BS32" s="455">
        <f t="shared" ref="BS32" si="58">$M$32/$J$32</f>
        <v>2916.6666666666665</v>
      </c>
      <c r="BT32" s="455"/>
      <c r="BU32" s="453">
        <f t="shared" si="25"/>
        <v>0</v>
      </c>
      <c r="BV32" s="452">
        <f t="shared" si="26"/>
        <v>2916.6666666666665</v>
      </c>
      <c r="BW32" s="456"/>
      <c r="BX32" s="451">
        <f t="shared" si="27"/>
        <v>8750</v>
      </c>
      <c r="BY32" s="452">
        <f t="shared" si="28"/>
        <v>0</v>
      </c>
      <c r="BZ32" s="453">
        <f t="shared" si="29"/>
        <v>0</v>
      </c>
      <c r="CA32" s="452">
        <f t="shared" si="39"/>
        <v>8750</v>
      </c>
      <c r="CB32" s="452">
        <f t="shared" si="30"/>
        <v>0</v>
      </c>
      <c r="CC32" s="454"/>
      <c r="CD32" s="450">
        <f t="shared" si="40"/>
        <v>26250</v>
      </c>
      <c r="CE32" s="450">
        <f t="shared" si="31"/>
        <v>0</v>
      </c>
      <c r="CF32" s="457">
        <f t="shared" ref="CF32" si="59">IF(CD32=0,0,IF(CE32=0,0,(CE32*1)/CD32))</f>
        <v>0</v>
      </c>
      <c r="CG32" s="450">
        <f t="shared" si="33"/>
        <v>26250</v>
      </c>
      <c r="CH32" s="450">
        <f t="shared" si="34"/>
        <v>0</v>
      </c>
      <c r="CI32" s="458"/>
      <c r="CJ32" s="459">
        <f t="shared" ref="CJ32:CL32" si="60">$M$32/$J$32</f>
        <v>2916.6666666666665</v>
      </c>
      <c r="CK32" s="459">
        <f t="shared" si="60"/>
        <v>2916.6666666666665</v>
      </c>
      <c r="CL32" s="460">
        <f t="shared" si="60"/>
        <v>2916.6666666666665</v>
      </c>
      <c r="CM32" s="422">
        <f t="shared" si="35"/>
        <v>8750</v>
      </c>
      <c r="CN32" s="419">
        <f t="shared" si="36"/>
        <v>35000</v>
      </c>
      <c r="CO32" s="372">
        <f t="shared" si="37"/>
        <v>0</v>
      </c>
      <c r="CP32" s="297" t="s">
        <v>54</v>
      </c>
      <c r="CQ32" s="297"/>
      <c r="CR32" s="297"/>
      <c r="CS32" s="297"/>
      <c r="CT32" s="297" t="s">
        <v>93</v>
      </c>
      <c r="CU32" s="297" t="s">
        <v>94</v>
      </c>
      <c r="CV32" s="297" t="s">
        <v>95</v>
      </c>
      <c r="CW32" s="297" t="s">
        <v>96</v>
      </c>
      <c r="CX32" s="297" t="s">
        <v>97</v>
      </c>
      <c r="CY32" s="297"/>
      <c r="CZ32" s="297"/>
      <c r="DA32" s="297"/>
      <c r="DB32" s="297"/>
      <c r="DC32" s="297"/>
      <c r="DD32" s="297"/>
      <c r="DE32" s="297"/>
      <c r="DF32" s="299" t="s">
        <v>98</v>
      </c>
      <c r="DG32" s="298" t="s">
        <v>99</v>
      </c>
      <c r="DH32" s="298" t="s">
        <v>162</v>
      </c>
      <c r="DI32" s="298" t="s">
        <v>101</v>
      </c>
      <c r="DJ32" s="300"/>
    </row>
    <row r="33" spans="1:114" s="301" customFormat="1" ht="56.25" customHeight="1" thickTop="1" thickBot="1">
      <c r="A33" s="302" t="s">
        <v>163</v>
      </c>
      <c r="B33" s="312"/>
      <c r="C33" s="436" t="s">
        <v>155</v>
      </c>
      <c r="D33" s="373" t="s">
        <v>156</v>
      </c>
      <c r="E33" s="373" t="s">
        <v>157</v>
      </c>
      <c r="F33" s="400" t="s">
        <v>158</v>
      </c>
      <c r="G33" s="400" t="s">
        <v>159</v>
      </c>
      <c r="H33" s="400" t="s">
        <v>164</v>
      </c>
      <c r="I33" s="400" t="s">
        <v>161</v>
      </c>
      <c r="J33" s="375">
        <v>12</v>
      </c>
      <c r="K33" s="375" t="s">
        <v>91</v>
      </c>
      <c r="L33" s="375" t="s">
        <v>92</v>
      </c>
      <c r="M33" s="380">
        <v>35000</v>
      </c>
      <c r="N33" s="376"/>
      <c r="O33" s="376"/>
      <c r="P33" s="376"/>
      <c r="Q33" s="377">
        <f t="shared" si="0"/>
        <v>35000</v>
      </c>
      <c r="R33" s="378" t="e">
        <f>+M33-S33-X33-AC33-AN33-AS33-AX33-#REF!-#REF!-#REF!-CJ33-CK33-CL33</f>
        <v>#REF!</v>
      </c>
      <c r="S33" s="379">
        <f>$M$33/$J$33</f>
        <v>2916.6666666666665</v>
      </c>
      <c r="T33" s="380"/>
      <c r="U33" s="381">
        <f t="shared" si="1"/>
        <v>0</v>
      </c>
      <c r="V33" s="380">
        <f t="shared" si="2"/>
        <v>2916.6666666666665</v>
      </c>
      <c r="W33" s="382"/>
      <c r="X33" s="379">
        <f>$M$33/$J$33</f>
        <v>2916.6666666666665</v>
      </c>
      <c r="Y33" s="380"/>
      <c r="Z33" s="381">
        <f t="shared" si="3"/>
        <v>0</v>
      </c>
      <c r="AA33" s="380">
        <f t="shared" si="4"/>
        <v>2916.6666666666665</v>
      </c>
      <c r="AB33" s="382"/>
      <c r="AC33" s="379">
        <f>$M$33/$J$33</f>
        <v>2916.6666666666665</v>
      </c>
      <c r="AD33" s="380"/>
      <c r="AE33" s="381">
        <f t="shared" si="5"/>
        <v>0</v>
      </c>
      <c r="AF33" s="380">
        <f t="shared" si="6"/>
        <v>2916.6666666666665</v>
      </c>
      <c r="AG33" s="382"/>
      <c r="AH33" s="383">
        <f t="shared" si="7"/>
        <v>8750</v>
      </c>
      <c r="AI33" s="380">
        <f t="shared" si="7"/>
        <v>0</v>
      </c>
      <c r="AJ33" s="381">
        <f t="shared" si="8"/>
        <v>0</v>
      </c>
      <c r="AK33" s="380">
        <f t="shared" si="9"/>
        <v>8750</v>
      </c>
      <c r="AL33" s="380">
        <f t="shared" si="10"/>
        <v>0</v>
      </c>
      <c r="AM33" s="382"/>
      <c r="AN33" s="379">
        <f>$M$33/$J$33</f>
        <v>2916.6666666666665</v>
      </c>
      <c r="AO33" s="380"/>
      <c r="AP33" s="381">
        <f t="shared" si="11"/>
        <v>0</v>
      </c>
      <c r="AQ33" s="380">
        <f t="shared" si="12"/>
        <v>2916.6666666666665</v>
      </c>
      <c r="AR33" s="382"/>
      <c r="AS33" s="384">
        <f>$M$33/$J$33</f>
        <v>2916.6666666666665</v>
      </c>
      <c r="AT33" s="376"/>
      <c r="AU33" s="381">
        <f t="shared" si="13"/>
        <v>0</v>
      </c>
      <c r="AV33" s="380">
        <f t="shared" si="14"/>
        <v>2916.6666666666665</v>
      </c>
      <c r="AW33" s="385"/>
      <c r="AX33" s="384">
        <f>$M$33/$J$33</f>
        <v>2916.6666666666665</v>
      </c>
      <c r="AY33" s="376"/>
      <c r="AZ33" s="381">
        <f t="shared" si="15"/>
        <v>0</v>
      </c>
      <c r="BA33" s="380">
        <f t="shared" si="16"/>
        <v>2916.6666666666665</v>
      </c>
      <c r="BB33" s="385"/>
      <c r="BC33" s="383">
        <f t="shared" si="17"/>
        <v>8750</v>
      </c>
      <c r="BD33" s="380">
        <f t="shared" si="18"/>
        <v>0</v>
      </c>
      <c r="BE33" s="381">
        <f t="shared" si="19"/>
        <v>0</v>
      </c>
      <c r="BF33" s="380">
        <f t="shared" si="38"/>
        <v>8750</v>
      </c>
      <c r="BG33" s="380">
        <f t="shared" si="20"/>
        <v>0</v>
      </c>
      <c r="BH33" s="382"/>
      <c r="BI33" s="463">
        <f t="shared" ref="BI33" si="61">$M$33/$J$33</f>
        <v>2916.6666666666665</v>
      </c>
      <c r="BJ33" s="464"/>
      <c r="BK33" s="465">
        <f t="shared" si="21"/>
        <v>0</v>
      </c>
      <c r="BL33" s="464">
        <f t="shared" si="22"/>
        <v>2916.6666666666665</v>
      </c>
      <c r="BM33" s="464"/>
      <c r="BN33" s="463">
        <f t="shared" ref="BN33" si="62">$M$33/$J$33</f>
        <v>2916.6666666666665</v>
      </c>
      <c r="BO33" s="464"/>
      <c r="BP33" s="465">
        <f t="shared" si="23"/>
        <v>0</v>
      </c>
      <c r="BQ33" s="464">
        <f t="shared" si="24"/>
        <v>2916.6666666666665</v>
      </c>
      <c r="BR33" s="466">
        <v>0</v>
      </c>
      <c r="BS33" s="467">
        <f t="shared" ref="BS33" si="63">$M$33/$J$33</f>
        <v>2916.6666666666665</v>
      </c>
      <c r="BT33" s="487"/>
      <c r="BU33" s="465">
        <f t="shared" si="25"/>
        <v>0</v>
      </c>
      <c r="BV33" s="464">
        <f t="shared" si="26"/>
        <v>2916.6666666666665</v>
      </c>
      <c r="BW33" s="488"/>
      <c r="BX33" s="463">
        <f t="shared" si="27"/>
        <v>8750</v>
      </c>
      <c r="BY33" s="464">
        <f t="shared" si="28"/>
        <v>0</v>
      </c>
      <c r="BZ33" s="465">
        <f t="shared" si="29"/>
        <v>0</v>
      </c>
      <c r="CA33" s="464">
        <f t="shared" si="39"/>
        <v>8750</v>
      </c>
      <c r="CB33" s="464">
        <f t="shared" si="30"/>
        <v>0</v>
      </c>
      <c r="CC33" s="466"/>
      <c r="CD33" s="450">
        <f t="shared" si="40"/>
        <v>26250</v>
      </c>
      <c r="CE33" s="450">
        <f t="shared" si="31"/>
        <v>0</v>
      </c>
      <c r="CF33" s="457">
        <f t="shared" ref="CF33" si="64">IF(CD33=0,0,IF(CE33=0,0,(CE33*1)/CD33))</f>
        <v>0</v>
      </c>
      <c r="CG33" s="450">
        <f t="shared" si="33"/>
        <v>26250</v>
      </c>
      <c r="CH33" s="450">
        <f t="shared" si="34"/>
        <v>0</v>
      </c>
      <c r="CI33" s="469"/>
      <c r="CJ33" s="470">
        <f t="shared" ref="CJ33:CL33" si="65">$M$33/$J$33</f>
        <v>2916.6666666666665</v>
      </c>
      <c r="CK33" s="470">
        <f t="shared" si="65"/>
        <v>2916.6666666666665</v>
      </c>
      <c r="CL33" s="471">
        <f t="shared" si="65"/>
        <v>2916.6666666666665</v>
      </c>
      <c r="CM33" s="422">
        <f t="shared" si="35"/>
        <v>8750</v>
      </c>
      <c r="CN33" s="419">
        <f t="shared" si="36"/>
        <v>35000</v>
      </c>
      <c r="CO33" s="372">
        <f t="shared" si="37"/>
        <v>0</v>
      </c>
      <c r="CP33" s="303"/>
      <c r="CQ33" s="303" t="s">
        <v>54</v>
      </c>
      <c r="CR33" s="303"/>
      <c r="CS33" s="303"/>
      <c r="CT33" s="303" t="s">
        <v>105</v>
      </c>
      <c r="CU33" s="303" t="s">
        <v>106</v>
      </c>
      <c r="CV33" s="303" t="s">
        <v>107</v>
      </c>
      <c r="CW33" s="303" t="s">
        <v>108</v>
      </c>
      <c r="CX33" s="303" t="s">
        <v>109</v>
      </c>
      <c r="CY33" s="303"/>
      <c r="CZ33" s="303"/>
      <c r="DA33" s="303"/>
      <c r="DB33" s="303"/>
      <c r="DC33" s="303"/>
      <c r="DD33" s="303"/>
      <c r="DE33" s="303"/>
      <c r="DF33" s="305" t="s">
        <v>98</v>
      </c>
      <c r="DG33" s="304" t="s">
        <v>99</v>
      </c>
      <c r="DH33" s="304" t="s">
        <v>162</v>
      </c>
      <c r="DI33" s="304" t="s">
        <v>101</v>
      </c>
      <c r="DJ33" s="306"/>
    </row>
    <row r="34" spans="1:114" s="301" customFormat="1" ht="59.25" customHeight="1" thickTop="1" thickBot="1">
      <c r="A34" s="302" t="s">
        <v>165</v>
      </c>
      <c r="B34" s="312"/>
      <c r="C34" s="436" t="s">
        <v>155</v>
      </c>
      <c r="D34" s="373" t="s">
        <v>156</v>
      </c>
      <c r="E34" s="373" t="s">
        <v>157</v>
      </c>
      <c r="F34" s="400" t="s">
        <v>158</v>
      </c>
      <c r="G34" s="400" t="s">
        <v>159</v>
      </c>
      <c r="H34" s="400" t="s">
        <v>166</v>
      </c>
      <c r="I34" s="400" t="s">
        <v>161</v>
      </c>
      <c r="J34" s="375">
        <v>12</v>
      </c>
      <c r="K34" s="375" t="s">
        <v>91</v>
      </c>
      <c r="L34" s="375" t="s">
        <v>92</v>
      </c>
      <c r="M34" s="380">
        <v>35000</v>
      </c>
      <c r="N34" s="376"/>
      <c r="O34" s="376"/>
      <c r="P34" s="376"/>
      <c r="Q34" s="377">
        <f t="shared" si="0"/>
        <v>35000</v>
      </c>
      <c r="R34" s="378" t="e">
        <f>+M34-S34-X34-AC34-AN34-AS34-AX34-#REF!-#REF!-#REF!-CJ34-CK34-CL34</f>
        <v>#REF!</v>
      </c>
      <c r="S34" s="379">
        <f>$M$34/$J$34</f>
        <v>2916.6666666666665</v>
      </c>
      <c r="T34" s="380"/>
      <c r="U34" s="381">
        <f t="shared" si="1"/>
        <v>0</v>
      </c>
      <c r="V34" s="380">
        <f t="shared" si="2"/>
        <v>2916.6666666666665</v>
      </c>
      <c r="W34" s="382"/>
      <c r="X34" s="379">
        <f>$M$34/$J$34</f>
        <v>2916.6666666666665</v>
      </c>
      <c r="Y34" s="380"/>
      <c r="Z34" s="381">
        <f t="shared" si="3"/>
        <v>0</v>
      </c>
      <c r="AA34" s="380">
        <f t="shared" si="4"/>
        <v>2916.6666666666665</v>
      </c>
      <c r="AB34" s="382"/>
      <c r="AC34" s="379">
        <f>$M$34/$J$34</f>
        <v>2916.6666666666665</v>
      </c>
      <c r="AD34" s="380"/>
      <c r="AE34" s="381">
        <f t="shared" si="5"/>
        <v>0</v>
      </c>
      <c r="AF34" s="380">
        <f t="shared" si="6"/>
        <v>2916.6666666666665</v>
      </c>
      <c r="AG34" s="382"/>
      <c r="AH34" s="383">
        <f t="shared" si="7"/>
        <v>8750</v>
      </c>
      <c r="AI34" s="380">
        <f t="shared" si="7"/>
        <v>0</v>
      </c>
      <c r="AJ34" s="381">
        <f t="shared" si="8"/>
        <v>0</v>
      </c>
      <c r="AK34" s="380">
        <f t="shared" si="9"/>
        <v>8750</v>
      </c>
      <c r="AL34" s="380">
        <f t="shared" si="10"/>
        <v>0</v>
      </c>
      <c r="AM34" s="382"/>
      <c r="AN34" s="379">
        <f>$M$34/$J$34</f>
        <v>2916.6666666666665</v>
      </c>
      <c r="AO34" s="380"/>
      <c r="AP34" s="381">
        <f t="shared" si="11"/>
        <v>0</v>
      </c>
      <c r="AQ34" s="380">
        <f t="shared" si="12"/>
        <v>2916.6666666666665</v>
      </c>
      <c r="AR34" s="382"/>
      <c r="AS34" s="384">
        <f>$M$34/$J$34</f>
        <v>2916.6666666666665</v>
      </c>
      <c r="AT34" s="376"/>
      <c r="AU34" s="381">
        <f t="shared" si="13"/>
        <v>0</v>
      </c>
      <c r="AV34" s="380">
        <f t="shared" si="14"/>
        <v>2916.6666666666665</v>
      </c>
      <c r="AW34" s="385"/>
      <c r="AX34" s="384">
        <f>$M$34/$J$34</f>
        <v>2916.6666666666665</v>
      </c>
      <c r="AY34" s="376"/>
      <c r="AZ34" s="381">
        <f t="shared" si="15"/>
        <v>0</v>
      </c>
      <c r="BA34" s="380">
        <f t="shared" si="16"/>
        <v>2916.6666666666665</v>
      </c>
      <c r="BB34" s="385"/>
      <c r="BC34" s="383">
        <f t="shared" si="17"/>
        <v>8750</v>
      </c>
      <c r="BD34" s="380">
        <f t="shared" si="18"/>
        <v>0</v>
      </c>
      <c r="BE34" s="381">
        <f t="shared" si="19"/>
        <v>0</v>
      </c>
      <c r="BF34" s="380">
        <f t="shared" si="38"/>
        <v>8750</v>
      </c>
      <c r="BG34" s="380">
        <f t="shared" si="20"/>
        <v>0</v>
      </c>
      <c r="BH34" s="382"/>
      <c r="BI34" s="463">
        <f t="shared" ref="BI34" si="66">$M$34/$J$34</f>
        <v>2916.6666666666665</v>
      </c>
      <c r="BJ34" s="464"/>
      <c r="BK34" s="465">
        <f t="shared" si="21"/>
        <v>0</v>
      </c>
      <c r="BL34" s="464">
        <f t="shared" si="22"/>
        <v>2916.6666666666665</v>
      </c>
      <c r="BM34" s="464"/>
      <c r="BN34" s="463">
        <f t="shared" ref="BN34" si="67">$M$34/$J$34</f>
        <v>2916.6666666666665</v>
      </c>
      <c r="BO34" s="464"/>
      <c r="BP34" s="465">
        <f t="shared" si="23"/>
        <v>0</v>
      </c>
      <c r="BQ34" s="464">
        <f t="shared" si="24"/>
        <v>2916.6666666666665</v>
      </c>
      <c r="BR34" s="466"/>
      <c r="BS34" s="467">
        <f t="shared" ref="BS34" si="68">$M$34/$J$34</f>
        <v>2916.6666666666665</v>
      </c>
      <c r="BT34" s="487"/>
      <c r="BU34" s="465">
        <f t="shared" si="25"/>
        <v>0</v>
      </c>
      <c r="BV34" s="464">
        <f t="shared" si="26"/>
        <v>2916.6666666666665</v>
      </c>
      <c r="BW34" s="488"/>
      <c r="BX34" s="463">
        <f t="shared" si="27"/>
        <v>8750</v>
      </c>
      <c r="BY34" s="464">
        <f t="shared" si="28"/>
        <v>0</v>
      </c>
      <c r="BZ34" s="465">
        <f t="shared" si="29"/>
        <v>0</v>
      </c>
      <c r="CA34" s="464">
        <f t="shared" si="39"/>
        <v>8750</v>
      </c>
      <c r="CB34" s="464">
        <f t="shared" si="30"/>
        <v>0</v>
      </c>
      <c r="CC34" s="466"/>
      <c r="CD34" s="450">
        <f t="shared" si="40"/>
        <v>26250</v>
      </c>
      <c r="CE34" s="450">
        <f t="shared" si="31"/>
        <v>0</v>
      </c>
      <c r="CF34" s="457">
        <f t="shared" ref="CF34" si="69">IF(CD34=0,0,IF(CE34=0,0,(CE34*1)/CD34))</f>
        <v>0</v>
      </c>
      <c r="CG34" s="450">
        <f t="shared" si="33"/>
        <v>26250</v>
      </c>
      <c r="CH34" s="450">
        <f t="shared" si="34"/>
        <v>0</v>
      </c>
      <c r="CI34" s="469"/>
      <c r="CJ34" s="470">
        <f t="shared" ref="CJ34:CL34" si="70">$M$34/$J$34</f>
        <v>2916.6666666666665</v>
      </c>
      <c r="CK34" s="470">
        <f t="shared" si="70"/>
        <v>2916.6666666666665</v>
      </c>
      <c r="CL34" s="471">
        <f t="shared" si="70"/>
        <v>2916.6666666666665</v>
      </c>
      <c r="CM34" s="422">
        <f t="shared" si="35"/>
        <v>8750</v>
      </c>
      <c r="CN34" s="419">
        <f t="shared" si="36"/>
        <v>35000</v>
      </c>
      <c r="CO34" s="372">
        <f t="shared" si="37"/>
        <v>0</v>
      </c>
      <c r="CP34" s="303"/>
      <c r="CQ34" s="303"/>
      <c r="CR34" s="303" t="s">
        <v>54</v>
      </c>
      <c r="CS34" s="303"/>
      <c r="CT34" s="303" t="s">
        <v>113</v>
      </c>
      <c r="CU34" s="303" t="s">
        <v>114</v>
      </c>
      <c r="CV34" s="303" t="s">
        <v>115</v>
      </c>
      <c r="CW34" s="303" t="s">
        <v>116</v>
      </c>
      <c r="CX34" s="303"/>
      <c r="CY34" s="303"/>
      <c r="CZ34" s="303"/>
      <c r="DA34" s="303"/>
      <c r="DB34" s="303"/>
      <c r="DC34" s="303"/>
      <c r="DD34" s="303"/>
      <c r="DE34" s="303"/>
      <c r="DF34" s="305" t="s">
        <v>98</v>
      </c>
      <c r="DG34" s="304" t="s">
        <v>99</v>
      </c>
      <c r="DH34" s="304" t="s">
        <v>162</v>
      </c>
      <c r="DI34" s="304" t="s">
        <v>101</v>
      </c>
      <c r="DJ34" s="306"/>
    </row>
    <row r="35" spans="1:114" s="301" customFormat="1" ht="60.75" customHeight="1" thickTop="1" thickBot="1">
      <c r="A35" s="307" t="s">
        <v>167</v>
      </c>
      <c r="B35" s="313"/>
      <c r="C35" s="437" t="s">
        <v>155</v>
      </c>
      <c r="D35" s="386" t="s">
        <v>156</v>
      </c>
      <c r="E35" s="386" t="s">
        <v>157</v>
      </c>
      <c r="F35" s="401" t="s">
        <v>158</v>
      </c>
      <c r="G35" s="401" t="s">
        <v>159</v>
      </c>
      <c r="H35" s="401" t="s">
        <v>168</v>
      </c>
      <c r="I35" s="401" t="s">
        <v>161</v>
      </c>
      <c r="J35" s="388">
        <v>12</v>
      </c>
      <c r="K35" s="388" t="s">
        <v>91</v>
      </c>
      <c r="L35" s="388" t="s">
        <v>92</v>
      </c>
      <c r="M35" s="393">
        <v>40000</v>
      </c>
      <c r="N35" s="389"/>
      <c r="O35" s="389"/>
      <c r="P35" s="389"/>
      <c r="Q35" s="390">
        <f t="shared" si="0"/>
        <v>40000</v>
      </c>
      <c r="R35" s="391" t="e">
        <f>+M35-S35-X35-AC35-AN35-AS35-AX35-#REF!-#REF!-#REF!-CJ35-CK35-CL35</f>
        <v>#REF!</v>
      </c>
      <c r="S35" s="392">
        <f>$M$35/$J$35</f>
        <v>3333.3333333333335</v>
      </c>
      <c r="T35" s="393">
        <v>3733.4</v>
      </c>
      <c r="U35" s="394">
        <f t="shared" si="1"/>
        <v>1.12002</v>
      </c>
      <c r="V35" s="393">
        <f t="shared" si="2"/>
        <v>-400.06666666666661</v>
      </c>
      <c r="W35" s="395">
        <v>44873</v>
      </c>
      <c r="X35" s="392">
        <f>$M$35/$J$35</f>
        <v>3333.3333333333335</v>
      </c>
      <c r="Y35" s="393">
        <v>3733.4</v>
      </c>
      <c r="Z35" s="394">
        <f t="shared" si="3"/>
        <v>1.12002</v>
      </c>
      <c r="AA35" s="393">
        <f t="shared" si="4"/>
        <v>-400.06666666666661</v>
      </c>
      <c r="AB35" s="395"/>
      <c r="AC35" s="392">
        <f>$M$35/$J$35</f>
        <v>3333.3333333333335</v>
      </c>
      <c r="AD35" s="393">
        <v>3733.4</v>
      </c>
      <c r="AE35" s="394">
        <f t="shared" si="5"/>
        <v>1.12002</v>
      </c>
      <c r="AF35" s="393">
        <f t="shared" si="6"/>
        <v>-400.06666666666661</v>
      </c>
      <c r="AG35" s="395"/>
      <c r="AH35" s="396">
        <f t="shared" si="7"/>
        <v>10000</v>
      </c>
      <c r="AI35" s="393">
        <f t="shared" si="7"/>
        <v>11200.2</v>
      </c>
      <c r="AJ35" s="394">
        <f t="shared" si="8"/>
        <v>1.12002</v>
      </c>
      <c r="AK35" s="393">
        <f t="shared" si="9"/>
        <v>-1200.2000000000007</v>
      </c>
      <c r="AL35" s="393">
        <f t="shared" si="10"/>
        <v>44873</v>
      </c>
      <c r="AM35" s="395"/>
      <c r="AN35" s="392">
        <f>$M$35/$J$35</f>
        <v>3333.3333333333335</v>
      </c>
      <c r="AO35" s="399">
        <v>3783.4</v>
      </c>
      <c r="AP35" s="394">
        <f t="shared" si="11"/>
        <v>1.1350199999999999</v>
      </c>
      <c r="AQ35" s="393">
        <f t="shared" si="12"/>
        <v>-450.06666666666661</v>
      </c>
      <c r="AR35" s="395"/>
      <c r="AS35" s="397">
        <f>$M$35/$J$35</f>
        <v>3333.3333333333335</v>
      </c>
      <c r="AT35" s="389">
        <f>7466.8</f>
        <v>7466.8</v>
      </c>
      <c r="AU35" s="394">
        <f t="shared" si="13"/>
        <v>2.24004</v>
      </c>
      <c r="AV35" s="393">
        <f t="shared" si="14"/>
        <v>-4133.4666666666672</v>
      </c>
      <c r="AW35" s="398"/>
      <c r="AX35" s="397">
        <f>$M$35/$J$35</f>
        <v>3333.3333333333335</v>
      </c>
      <c r="AY35" s="389">
        <f>+AT35</f>
        <v>7466.8</v>
      </c>
      <c r="AZ35" s="394">
        <f t="shared" si="15"/>
        <v>2.24004</v>
      </c>
      <c r="BA35" s="393">
        <f t="shared" si="16"/>
        <v>-4133.4666666666672</v>
      </c>
      <c r="BB35" s="398"/>
      <c r="BC35" s="396">
        <f t="shared" si="17"/>
        <v>10000</v>
      </c>
      <c r="BD35" s="393">
        <f t="shared" si="18"/>
        <v>18717</v>
      </c>
      <c r="BE35" s="394">
        <f t="shared" si="19"/>
        <v>1.8716999999999999</v>
      </c>
      <c r="BF35" s="393">
        <f t="shared" si="38"/>
        <v>-8717</v>
      </c>
      <c r="BG35" s="393">
        <f t="shared" si="20"/>
        <v>0</v>
      </c>
      <c r="BH35" s="395"/>
      <c r="BI35" s="472">
        <f t="shared" ref="BI35" si="71">$M$35/$J$35</f>
        <v>3333.3333333333335</v>
      </c>
      <c r="BJ35" s="473">
        <v>3333.39</v>
      </c>
      <c r="BK35" s="474">
        <f t="shared" si="21"/>
        <v>1.0000169999999999</v>
      </c>
      <c r="BL35" s="473">
        <f t="shared" si="22"/>
        <v>-5.6666666666387755E-2</v>
      </c>
      <c r="BM35" s="473">
        <v>0</v>
      </c>
      <c r="BN35" s="472">
        <f t="shared" ref="BN35" si="72">$M$35/$J$35</f>
        <v>3333.3333333333335</v>
      </c>
      <c r="BO35" s="473">
        <v>3333.33</v>
      </c>
      <c r="BP35" s="474">
        <f t="shared" si="23"/>
        <v>0.99999899999999997</v>
      </c>
      <c r="BQ35" s="473">
        <f t="shared" si="24"/>
        <v>3.3333333335576754E-3</v>
      </c>
      <c r="BR35" s="475"/>
      <c r="BS35" s="476">
        <f t="shared" ref="BS35" si="73">$M$35/$J$35</f>
        <v>3333.3333333333335</v>
      </c>
      <c r="BT35" s="476">
        <v>3333.33</v>
      </c>
      <c r="BU35" s="474">
        <f t="shared" si="25"/>
        <v>0.99999899999999997</v>
      </c>
      <c r="BV35" s="473">
        <f t="shared" si="26"/>
        <v>3.3333333335576754E-3</v>
      </c>
      <c r="BW35" s="477"/>
      <c r="BX35" s="472">
        <f t="shared" si="27"/>
        <v>10000</v>
      </c>
      <c r="BY35" s="464">
        <f t="shared" si="28"/>
        <v>10000.049999999999</v>
      </c>
      <c r="BZ35" s="474">
        <f t="shared" si="29"/>
        <v>1.000005</v>
      </c>
      <c r="CA35" s="473">
        <f t="shared" si="39"/>
        <v>-4.9999999999272404E-2</v>
      </c>
      <c r="CB35" s="473">
        <f t="shared" si="30"/>
        <v>0</v>
      </c>
      <c r="CC35" s="475"/>
      <c r="CD35" s="450">
        <f t="shared" si="40"/>
        <v>30000</v>
      </c>
      <c r="CE35" s="450">
        <f t="shared" si="31"/>
        <v>39917.25</v>
      </c>
      <c r="CF35" s="457">
        <f t="shared" ref="CF35" si="74">IF(CD35=0,0,IF(CE35=0,0,(CE35*1)/CD35))</f>
        <v>1.3305750000000001</v>
      </c>
      <c r="CG35" s="450">
        <f t="shared" si="33"/>
        <v>-9917.25</v>
      </c>
      <c r="CH35" s="450">
        <f t="shared" si="34"/>
        <v>44873</v>
      </c>
      <c r="CI35" s="478"/>
      <c r="CJ35" s="479">
        <f t="shared" ref="CJ35:CL35" si="75">$M$35/$J$35</f>
        <v>3333.3333333333335</v>
      </c>
      <c r="CK35" s="479">
        <f t="shared" si="75"/>
        <v>3333.3333333333335</v>
      </c>
      <c r="CL35" s="480">
        <f t="shared" si="75"/>
        <v>3333.3333333333335</v>
      </c>
      <c r="CM35" s="422">
        <f t="shared" si="35"/>
        <v>10000</v>
      </c>
      <c r="CN35" s="419">
        <f t="shared" si="36"/>
        <v>40000</v>
      </c>
      <c r="CO35" s="372">
        <f t="shared" si="37"/>
        <v>0</v>
      </c>
      <c r="CP35" s="308"/>
      <c r="CQ35" s="308"/>
      <c r="CR35" s="308"/>
      <c r="CS35" s="308" t="s">
        <v>54</v>
      </c>
      <c r="CT35" s="308" t="s">
        <v>120</v>
      </c>
      <c r="CU35" s="308" t="s">
        <v>121</v>
      </c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10" t="s">
        <v>98</v>
      </c>
      <c r="DG35" s="309" t="s">
        <v>99</v>
      </c>
      <c r="DH35" s="309" t="s">
        <v>162</v>
      </c>
      <c r="DI35" s="309" t="s">
        <v>101</v>
      </c>
      <c r="DJ35" s="311"/>
    </row>
    <row r="36" spans="1:114" s="301" customFormat="1" ht="71.25" customHeight="1" thickTop="1" thickBot="1">
      <c r="A36" s="296"/>
      <c r="B36" s="297"/>
      <c r="C36" s="435" t="s">
        <v>169</v>
      </c>
      <c r="D36" s="360" t="s">
        <v>170</v>
      </c>
      <c r="E36" s="360" t="s">
        <v>171</v>
      </c>
      <c r="F36" s="360" t="s">
        <v>87</v>
      </c>
      <c r="G36" s="360" t="s">
        <v>88</v>
      </c>
      <c r="H36" s="360" t="s">
        <v>172</v>
      </c>
      <c r="I36" s="360" t="s">
        <v>173</v>
      </c>
      <c r="J36" s="361">
        <v>3</v>
      </c>
      <c r="K36" s="361" t="s">
        <v>91</v>
      </c>
      <c r="L36" s="361" t="s">
        <v>174</v>
      </c>
      <c r="M36" s="362"/>
      <c r="N36" s="362"/>
      <c r="O36" s="362"/>
      <c r="P36" s="362">
        <v>105000</v>
      </c>
      <c r="Q36" s="363">
        <f t="shared" si="0"/>
        <v>105000</v>
      </c>
      <c r="R36" s="364" t="e">
        <f>+M36-S36-X36-AC36-AN36-AS36-AX36-#REF!-#REF!-#REF!-CJ36-CK36-CL36</f>
        <v>#REF!</v>
      </c>
      <c r="S36" s="370"/>
      <c r="T36" s="366"/>
      <c r="U36" s="367">
        <f t="shared" si="1"/>
        <v>0</v>
      </c>
      <c r="V36" s="366">
        <f t="shared" si="2"/>
        <v>0</v>
      </c>
      <c r="W36" s="368"/>
      <c r="X36" s="370"/>
      <c r="Y36" s="366"/>
      <c r="Z36" s="367">
        <f t="shared" si="3"/>
        <v>0</v>
      </c>
      <c r="AA36" s="366">
        <f t="shared" si="4"/>
        <v>0</v>
      </c>
      <c r="AB36" s="368"/>
      <c r="AC36" s="370"/>
      <c r="AD36" s="366"/>
      <c r="AE36" s="367">
        <f t="shared" si="5"/>
        <v>0</v>
      </c>
      <c r="AF36" s="366">
        <f t="shared" si="6"/>
        <v>0</v>
      </c>
      <c r="AG36" s="368"/>
      <c r="AH36" s="369">
        <f t="shared" si="7"/>
        <v>0</v>
      </c>
      <c r="AI36" s="366">
        <f t="shared" si="7"/>
        <v>0</v>
      </c>
      <c r="AJ36" s="367">
        <f t="shared" si="8"/>
        <v>0</v>
      </c>
      <c r="AK36" s="366">
        <f t="shared" si="9"/>
        <v>0</v>
      </c>
      <c r="AL36" s="366">
        <f t="shared" si="10"/>
        <v>0</v>
      </c>
      <c r="AM36" s="368"/>
      <c r="AN36" s="370"/>
      <c r="AO36" s="362"/>
      <c r="AP36" s="367">
        <f t="shared" si="11"/>
        <v>0</v>
      </c>
      <c r="AQ36" s="366">
        <f t="shared" si="12"/>
        <v>0</v>
      </c>
      <c r="AR36" s="371"/>
      <c r="AS36" s="370"/>
      <c r="AT36" s="362"/>
      <c r="AU36" s="367">
        <f t="shared" si="13"/>
        <v>0</v>
      </c>
      <c r="AV36" s="366">
        <f t="shared" si="14"/>
        <v>0</v>
      </c>
      <c r="AW36" s="371"/>
      <c r="AX36" s="370"/>
      <c r="AY36" s="362"/>
      <c r="AZ36" s="367">
        <f t="shared" si="15"/>
        <v>0</v>
      </c>
      <c r="BA36" s="366">
        <f t="shared" si="16"/>
        <v>0</v>
      </c>
      <c r="BB36" s="371"/>
      <c r="BC36" s="369">
        <f t="shared" si="17"/>
        <v>0</v>
      </c>
      <c r="BD36" s="366">
        <f t="shared" si="18"/>
        <v>0</v>
      </c>
      <c r="BE36" s="367">
        <f t="shared" si="19"/>
        <v>0</v>
      </c>
      <c r="BF36" s="366">
        <f t="shared" si="38"/>
        <v>0</v>
      </c>
      <c r="BG36" s="366">
        <f t="shared" si="20"/>
        <v>0</v>
      </c>
      <c r="BH36" s="368"/>
      <c r="BI36" s="451"/>
      <c r="BJ36" s="452"/>
      <c r="BK36" s="453">
        <f t="shared" si="21"/>
        <v>0</v>
      </c>
      <c r="BL36" s="452">
        <f t="shared" si="22"/>
        <v>0</v>
      </c>
      <c r="BM36" s="452"/>
      <c r="BN36" s="451"/>
      <c r="BO36" s="452"/>
      <c r="BP36" s="453">
        <f t="shared" si="23"/>
        <v>0</v>
      </c>
      <c r="BQ36" s="452">
        <f t="shared" si="24"/>
        <v>0</v>
      </c>
      <c r="BR36" s="454"/>
      <c r="BS36" s="455"/>
      <c r="BT36" s="459"/>
      <c r="BU36" s="453">
        <f t="shared" si="25"/>
        <v>0</v>
      </c>
      <c r="BV36" s="452">
        <f t="shared" si="26"/>
        <v>0</v>
      </c>
      <c r="BW36" s="489"/>
      <c r="BX36" s="451">
        <f t="shared" si="27"/>
        <v>0</v>
      </c>
      <c r="BY36" s="452">
        <f t="shared" si="28"/>
        <v>0</v>
      </c>
      <c r="BZ36" s="453">
        <f t="shared" si="29"/>
        <v>0</v>
      </c>
      <c r="CA36" s="452">
        <f t="shared" si="39"/>
        <v>0</v>
      </c>
      <c r="CB36" s="452">
        <f t="shared" si="30"/>
        <v>0</v>
      </c>
      <c r="CC36" s="454"/>
      <c r="CD36" s="450">
        <f t="shared" si="40"/>
        <v>0</v>
      </c>
      <c r="CE36" s="450">
        <f t="shared" si="31"/>
        <v>0</v>
      </c>
      <c r="CF36" s="457">
        <f t="shared" ref="CF36" si="76">IF(CD36=0,0,IF(CE36=0,0,(CE36*1)/CD36))</f>
        <v>0</v>
      </c>
      <c r="CG36" s="450">
        <f t="shared" si="33"/>
        <v>0</v>
      </c>
      <c r="CH36" s="450">
        <f t="shared" si="34"/>
        <v>0</v>
      </c>
      <c r="CI36" s="458"/>
      <c r="CJ36" s="459"/>
      <c r="CK36" s="459"/>
      <c r="CL36" s="460"/>
      <c r="CM36" s="422">
        <f t="shared" si="35"/>
        <v>0</v>
      </c>
      <c r="CN36" s="419">
        <f t="shared" si="36"/>
        <v>0</v>
      </c>
      <c r="CO36" s="372">
        <f t="shared" si="37"/>
        <v>0</v>
      </c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  <c r="DB36" s="297"/>
      <c r="DC36" s="297"/>
      <c r="DD36" s="297"/>
      <c r="DE36" s="297"/>
      <c r="DF36" s="298"/>
      <c r="DG36" s="298" t="s">
        <v>99</v>
      </c>
      <c r="DH36" s="298" t="s">
        <v>100</v>
      </c>
      <c r="DI36" s="298" t="s">
        <v>101</v>
      </c>
      <c r="DJ36" s="300"/>
    </row>
    <row r="37" spans="1:114" s="301" customFormat="1" ht="60" customHeight="1" thickTop="1" thickBot="1">
      <c r="A37" s="302"/>
      <c r="B37" s="312"/>
      <c r="C37" s="438" t="s">
        <v>175</v>
      </c>
      <c r="D37" s="400" t="s">
        <v>176</v>
      </c>
      <c r="E37" s="400" t="s">
        <v>177</v>
      </c>
      <c r="F37" s="400" t="s">
        <v>178</v>
      </c>
      <c r="G37" s="400" t="s">
        <v>179</v>
      </c>
      <c r="H37" s="400" t="s">
        <v>180</v>
      </c>
      <c r="I37" s="400" t="s">
        <v>181</v>
      </c>
      <c r="J37" s="375">
        <v>8</v>
      </c>
      <c r="K37" s="375" t="s">
        <v>91</v>
      </c>
      <c r="L37" s="375" t="s">
        <v>92</v>
      </c>
      <c r="M37" s="376">
        <v>50000</v>
      </c>
      <c r="N37" s="376"/>
      <c r="O37" s="376">
        <v>50000</v>
      </c>
      <c r="P37" s="376">
        <v>400000</v>
      </c>
      <c r="Q37" s="377">
        <f t="shared" si="0"/>
        <v>500000</v>
      </c>
      <c r="R37" s="378" t="e">
        <f>+M37-S37-X37-AC37-AN37-AS37-AX37-#REF!-#REF!-#REF!-CJ37-CK37-CL37</f>
        <v>#REF!</v>
      </c>
      <c r="S37" s="384"/>
      <c r="T37" s="380"/>
      <c r="U37" s="381">
        <f t="shared" si="1"/>
        <v>0</v>
      </c>
      <c r="V37" s="380">
        <f t="shared" si="2"/>
        <v>0</v>
      </c>
      <c r="W37" s="382"/>
      <c r="X37" s="384"/>
      <c r="Y37" s="380"/>
      <c r="Z37" s="381">
        <f t="shared" si="3"/>
        <v>0</v>
      </c>
      <c r="AA37" s="380">
        <f t="shared" si="4"/>
        <v>0</v>
      </c>
      <c r="AB37" s="382"/>
      <c r="AC37" s="384"/>
      <c r="AD37" s="380"/>
      <c r="AE37" s="381">
        <f t="shared" si="5"/>
        <v>0</v>
      </c>
      <c r="AF37" s="380">
        <f t="shared" si="6"/>
        <v>0</v>
      </c>
      <c r="AG37" s="382"/>
      <c r="AH37" s="383">
        <f t="shared" si="7"/>
        <v>0</v>
      </c>
      <c r="AI37" s="380">
        <f t="shared" si="7"/>
        <v>0</v>
      </c>
      <c r="AJ37" s="381">
        <f t="shared" si="8"/>
        <v>0</v>
      </c>
      <c r="AK37" s="380">
        <f t="shared" si="9"/>
        <v>0</v>
      </c>
      <c r="AL37" s="380">
        <f t="shared" si="10"/>
        <v>0</v>
      </c>
      <c r="AM37" s="382"/>
      <c r="AN37" s="384"/>
      <c r="AO37" s="376"/>
      <c r="AP37" s="381">
        <f t="shared" si="11"/>
        <v>0</v>
      </c>
      <c r="AQ37" s="380">
        <f t="shared" si="12"/>
        <v>0</v>
      </c>
      <c r="AR37" s="385"/>
      <c r="AS37" s="384">
        <f>$M$37/$J$37</f>
        <v>6250</v>
      </c>
      <c r="AT37" s="376"/>
      <c r="AU37" s="381">
        <f t="shared" si="13"/>
        <v>0</v>
      </c>
      <c r="AV37" s="380">
        <f t="shared" si="14"/>
        <v>6250</v>
      </c>
      <c r="AW37" s="385"/>
      <c r="AX37" s="384">
        <f>$M$37/$J$37</f>
        <v>6250</v>
      </c>
      <c r="AY37" s="376"/>
      <c r="AZ37" s="381">
        <f t="shared" si="15"/>
        <v>0</v>
      </c>
      <c r="BA37" s="380">
        <f t="shared" si="16"/>
        <v>6250</v>
      </c>
      <c r="BB37" s="385"/>
      <c r="BC37" s="383">
        <f t="shared" si="17"/>
        <v>12500</v>
      </c>
      <c r="BD37" s="380">
        <f t="shared" si="18"/>
        <v>0</v>
      </c>
      <c r="BE37" s="381">
        <f t="shared" si="19"/>
        <v>0</v>
      </c>
      <c r="BF37" s="380">
        <f t="shared" si="38"/>
        <v>12500</v>
      </c>
      <c r="BG37" s="380">
        <f t="shared" si="20"/>
        <v>0</v>
      </c>
      <c r="BH37" s="382"/>
      <c r="BI37" s="463">
        <f t="shared" ref="BI37" si="77">$M$37/$J$37</f>
        <v>6250</v>
      </c>
      <c r="BJ37" s="464">
        <v>6250</v>
      </c>
      <c r="BK37" s="465">
        <f t="shared" si="21"/>
        <v>1</v>
      </c>
      <c r="BL37" s="464">
        <f t="shared" si="22"/>
        <v>0</v>
      </c>
      <c r="BM37" s="464"/>
      <c r="BN37" s="463">
        <f t="shared" ref="BN37" si="78">$M$37/$J$37</f>
        <v>6250</v>
      </c>
      <c r="BO37" s="464">
        <v>6250</v>
      </c>
      <c r="BP37" s="465">
        <f t="shared" si="23"/>
        <v>1</v>
      </c>
      <c r="BQ37" s="464">
        <f t="shared" si="24"/>
        <v>0</v>
      </c>
      <c r="BR37" s="466"/>
      <c r="BS37" s="467">
        <f t="shared" ref="BS37" si="79">$M$37/$J$37</f>
        <v>6250</v>
      </c>
      <c r="BT37" s="470">
        <v>6250</v>
      </c>
      <c r="BU37" s="465">
        <f t="shared" si="25"/>
        <v>1</v>
      </c>
      <c r="BV37" s="464">
        <f t="shared" si="26"/>
        <v>0</v>
      </c>
      <c r="BW37" s="490"/>
      <c r="BX37" s="463">
        <f t="shared" si="27"/>
        <v>18750</v>
      </c>
      <c r="BY37" s="464">
        <f t="shared" si="28"/>
        <v>18750</v>
      </c>
      <c r="BZ37" s="465">
        <f t="shared" si="29"/>
        <v>1</v>
      </c>
      <c r="CA37" s="464">
        <f t="shared" si="39"/>
        <v>0</v>
      </c>
      <c r="CB37" s="464">
        <f t="shared" si="30"/>
        <v>0</v>
      </c>
      <c r="CC37" s="466"/>
      <c r="CD37" s="450">
        <f t="shared" si="40"/>
        <v>31250</v>
      </c>
      <c r="CE37" s="450">
        <f t="shared" si="31"/>
        <v>18750</v>
      </c>
      <c r="CF37" s="457">
        <f t="shared" ref="CF37" si="80">IF(CD37=0,0,IF(CE37=0,0,(CE37*1)/CD37))</f>
        <v>0.6</v>
      </c>
      <c r="CG37" s="450">
        <f t="shared" si="33"/>
        <v>12500</v>
      </c>
      <c r="CH37" s="450">
        <f t="shared" si="34"/>
        <v>0</v>
      </c>
      <c r="CI37" s="469"/>
      <c r="CJ37" s="470">
        <f t="shared" ref="CJ37:CL37" si="81">$M$37/$J$37</f>
        <v>6250</v>
      </c>
      <c r="CK37" s="470">
        <f t="shared" si="81"/>
        <v>6250</v>
      </c>
      <c r="CL37" s="471">
        <f t="shared" si="81"/>
        <v>6250</v>
      </c>
      <c r="CM37" s="422">
        <f t="shared" si="35"/>
        <v>18750</v>
      </c>
      <c r="CN37" s="419">
        <f t="shared" si="36"/>
        <v>50000</v>
      </c>
      <c r="CO37" s="372">
        <f t="shared" si="37"/>
        <v>0</v>
      </c>
      <c r="CP37" s="303"/>
      <c r="CQ37" s="303"/>
      <c r="CR37" s="303"/>
      <c r="CS37" s="303" t="s">
        <v>54</v>
      </c>
      <c r="CT37" s="303" t="s">
        <v>120</v>
      </c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5" t="s">
        <v>98</v>
      </c>
      <c r="DG37" s="304" t="s">
        <v>182</v>
      </c>
      <c r="DH37" s="304" t="s">
        <v>183</v>
      </c>
      <c r="DI37" s="304" t="s">
        <v>101</v>
      </c>
      <c r="DJ37" s="306"/>
    </row>
    <row r="38" spans="1:114" s="301" customFormat="1" ht="92.25" customHeight="1" thickTop="1" thickBot="1">
      <c r="A38" s="302"/>
      <c r="B38" s="312"/>
      <c r="C38" s="438" t="s">
        <v>184</v>
      </c>
      <c r="D38" s="400" t="s">
        <v>185</v>
      </c>
      <c r="E38" s="400" t="s">
        <v>186</v>
      </c>
      <c r="F38" s="400" t="s">
        <v>187</v>
      </c>
      <c r="G38" s="400" t="s">
        <v>188</v>
      </c>
      <c r="H38" s="400" t="s">
        <v>189</v>
      </c>
      <c r="I38" s="400" t="s">
        <v>190</v>
      </c>
      <c r="J38" s="375">
        <v>12</v>
      </c>
      <c r="K38" s="375" t="s">
        <v>91</v>
      </c>
      <c r="L38" s="375" t="s">
        <v>92</v>
      </c>
      <c r="M38" s="376">
        <v>18000</v>
      </c>
      <c r="N38" s="376"/>
      <c r="O38" s="376">
        <v>162000</v>
      </c>
      <c r="P38" s="376"/>
      <c r="Q38" s="377">
        <f t="shared" si="0"/>
        <v>180000</v>
      </c>
      <c r="R38" s="378" t="e">
        <f>+M38-S38-X38-AC38-AN38-AS38-AX38-#REF!-#REF!-#REF!-CJ38-CK38-CL38</f>
        <v>#REF!</v>
      </c>
      <c r="S38" s="384">
        <f>$M$38/$J$38</f>
        <v>1500</v>
      </c>
      <c r="T38" s="380"/>
      <c r="U38" s="381">
        <f t="shared" si="1"/>
        <v>0</v>
      </c>
      <c r="V38" s="380">
        <f t="shared" si="2"/>
        <v>1500</v>
      </c>
      <c r="W38" s="382"/>
      <c r="X38" s="384">
        <f>$M$38/$J$38</f>
        <v>1500</v>
      </c>
      <c r="Y38" s="380"/>
      <c r="Z38" s="381">
        <f t="shared" si="3"/>
        <v>0</v>
      </c>
      <c r="AA38" s="380">
        <f t="shared" si="4"/>
        <v>1500</v>
      </c>
      <c r="AB38" s="382"/>
      <c r="AC38" s="384">
        <f>$M$38/$J$38</f>
        <v>1500</v>
      </c>
      <c r="AD38" s="380">
        <v>400</v>
      </c>
      <c r="AE38" s="381">
        <f t="shared" si="5"/>
        <v>0.26666666666666666</v>
      </c>
      <c r="AF38" s="380">
        <f t="shared" si="6"/>
        <v>1100</v>
      </c>
      <c r="AG38" s="382"/>
      <c r="AH38" s="383">
        <f t="shared" si="7"/>
        <v>4500</v>
      </c>
      <c r="AI38" s="380">
        <f t="shared" si="7"/>
        <v>400</v>
      </c>
      <c r="AJ38" s="381">
        <f t="shared" si="8"/>
        <v>8.8888888888888892E-2</v>
      </c>
      <c r="AK38" s="380">
        <f t="shared" si="9"/>
        <v>4100</v>
      </c>
      <c r="AL38" s="380">
        <f t="shared" si="10"/>
        <v>0</v>
      </c>
      <c r="AM38" s="382"/>
      <c r="AN38" s="384">
        <v>1500</v>
      </c>
      <c r="AO38" s="376"/>
      <c r="AP38" s="381">
        <f t="shared" si="11"/>
        <v>0</v>
      </c>
      <c r="AQ38" s="380">
        <f t="shared" si="12"/>
        <v>1500</v>
      </c>
      <c r="AR38" s="385"/>
      <c r="AS38" s="384">
        <f>$M$38/$J$38</f>
        <v>1500</v>
      </c>
      <c r="AT38" s="376"/>
      <c r="AU38" s="381">
        <f t="shared" si="13"/>
        <v>0</v>
      </c>
      <c r="AV38" s="380">
        <f t="shared" si="14"/>
        <v>1500</v>
      </c>
      <c r="AW38" s="385"/>
      <c r="AX38" s="384">
        <f>$M$38/$J$38</f>
        <v>1500</v>
      </c>
      <c r="AY38" s="376"/>
      <c r="AZ38" s="381">
        <f t="shared" si="15"/>
        <v>0</v>
      </c>
      <c r="BA38" s="380">
        <f t="shared" si="16"/>
        <v>1500</v>
      </c>
      <c r="BB38" s="385"/>
      <c r="BC38" s="383">
        <f t="shared" si="17"/>
        <v>4500</v>
      </c>
      <c r="BD38" s="380">
        <f t="shared" si="18"/>
        <v>0</v>
      </c>
      <c r="BE38" s="381">
        <f t="shared" si="19"/>
        <v>0</v>
      </c>
      <c r="BF38" s="380">
        <f t="shared" si="38"/>
        <v>4500</v>
      </c>
      <c r="BG38" s="380">
        <f t="shared" si="20"/>
        <v>0</v>
      </c>
      <c r="BH38" s="382"/>
      <c r="BI38" s="463">
        <f t="shared" ref="BI38" si="82">$M$38/$J$38</f>
        <v>1500</v>
      </c>
      <c r="BJ38" s="464">
        <v>1500</v>
      </c>
      <c r="BK38" s="465">
        <f t="shared" si="21"/>
        <v>1</v>
      </c>
      <c r="BL38" s="464">
        <f t="shared" si="22"/>
        <v>0</v>
      </c>
      <c r="BM38" s="464"/>
      <c r="BN38" s="463">
        <f t="shared" ref="BN38" si="83">$M$38/$J$38</f>
        <v>1500</v>
      </c>
      <c r="BO38" s="464">
        <v>1500</v>
      </c>
      <c r="BP38" s="465">
        <f t="shared" si="23"/>
        <v>1</v>
      </c>
      <c r="BQ38" s="464">
        <f t="shared" si="24"/>
        <v>0</v>
      </c>
      <c r="BR38" s="466"/>
      <c r="BS38" s="467">
        <f t="shared" ref="BS38" si="84">$M$38/$J$38</f>
        <v>1500</v>
      </c>
      <c r="BT38" s="470">
        <v>1500</v>
      </c>
      <c r="BU38" s="465">
        <f t="shared" si="25"/>
        <v>1</v>
      </c>
      <c r="BV38" s="464">
        <f t="shared" si="26"/>
        <v>0</v>
      </c>
      <c r="BW38" s="490"/>
      <c r="BX38" s="463">
        <f t="shared" si="27"/>
        <v>4500</v>
      </c>
      <c r="BY38" s="464">
        <f t="shared" si="28"/>
        <v>4500</v>
      </c>
      <c r="BZ38" s="465">
        <f t="shared" si="29"/>
        <v>1</v>
      </c>
      <c r="CA38" s="464">
        <f t="shared" si="39"/>
        <v>0</v>
      </c>
      <c r="CB38" s="464">
        <f t="shared" si="30"/>
        <v>0</v>
      </c>
      <c r="CC38" s="466"/>
      <c r="CD38" s="450">
        <f t="shared" si="40"/>
        <v>13500</v>
      </c>
      <c r="CE38" s="450">
        <f t="shared" si="31"/>
        <v>4900</v>
      </c>
      <c r="CF38" s="457">
        <f t="shared" ref="CF38:CF41" si="85">IF(CD38=0,0,IF(CE38=0,0,(CE38*1)/CD38))</f>
        <v>0.36296296296296299</v>
      </c>
      <c r="CG38" s="450">
        <f t="shared" si="33"/>
        <v>8600</v>
      </c>
      <c r="CH38" s="450">
        <f t="shared" si="34"/>
        <v>0</v>
      </c>
      <c r="CI38" s="469"/>
      <c r="CJ38" s="470">
        <f t="shared" ref="CJ38:CL38" si="86">$M$38/$J$38</f>
        <v>1500</v>
      </c>
      <c r="CK38" s="470">
        <f t="shared" si="86"/>
        <v>1500</v>
      </c>
      <c r="CL38" s="471">
        <f t="shared" si="86"/>
        <v>1500</v>
      </c>
      <c r="CM38" s="422">
        <f t="shared" si="35"/>
        <v>4500</v>
      </c>
      <c r="CN38" s="419">
        <f t="shared" si="36"/>
        <v>18000</v>
      </c>
      <c r="CO38" s="372">
        <f t="shared" si="37"/>
        <v>0</v>
      </c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5" t="s">
        <v>98</v>
      </c>
      <c r="DG38" s="304" t="s">
        <v>182</v>
      </c>
      <c r="DH38" s="304" t="s">
        <v>100</v>
      </c>
      <c r="DI38" s="304" t="s">
        <v>101</v>
      </c>
      <c r="DJ38" s="306"/>
    </row>
    <row r="39" spans="1:114" s="301" customFormat="1" ht="76.5" customHeight="1" thickTop="1" thickBot="1">
      <c r="A39" s="302"/>
      <c r="B39" s="303"/>
      <c r="C39" s="436" t="s">
        <v>191</v>
      </c>
      <c r="D39" s="374" t="s">
        <v>192</v>
      </c>
      <c r="E39" s="374" t="s">
        <v>193</v>
      </c>
      <c r="F39" s="374" t="s">
        <v>194</v>
      </c>
      <c r="G39" s="374" t="s">
        <v>195</v>
      </c>
      <c r="H39" s="374" t="s">
        <v>196</v>
      </c>
      <c r="I39" s="374" t="s">
        <v>197</v>
      </c>
      <c r="J39" s="375">
        <v>12</v>
      </c>
      <c r="K39" s="375" t="s">
        <v>91</v>
      </c>
      <c r="L39" s="375" t="s">
        <v>92</v>
      </c>
      <c r="M39" s="376">
        <v>120740</v>
      </c>
      <c r="N39" s="376"/>
      <c r="O39" s="376">
        <v>96920</v>
      </c>
      <c r="P39" s="376">
        <v>775360</v>
      </c>
      <c r="Q39" s="377">
        <f t="shared" si="0"/>
        <v>993020</v>
      </c>
      <c r="R39" s="378" t="e">
        <f>+M39-S39-X39-AC39-AN39-AS39-AX39-#REF!-#REF!-#REF!-CJ39-CK39-CL39</f>
        <v>#REF!</v>
      </c>
      <c r="S39" s="384">
        <f>$M$39/$J$39</f>
        <v>10061.666666666666</v>
      </c>
      <c r="T39" s="380">
        <v>18000</v>
      </c>
      <c r="U39" s="381">
        <f t="shared" si="1"/>
        <v>1.7889680304787148</v>
      </c>
      <c r="V39" s="380">
        <f t="shared" si="2"/>
        <v>-7938.3333333333339</v>
      </c>
      <c r="W39" s="382">
        <v>18000</v>
      </c>
      <c r="X39" s="384">
        <f>$M$39/$J$39</f>
        <v>10061.666666666666</v>
      </c>
      <c r="Y39" s="380"/>
      <c r="Z39" s="381">
        <f t="shared" si="3"/>
        <v>0</v>
      </c>
      <c r="AA39" s="380">
        <f t="shared" si="4"/>
        <v>10061.666666666666</v>
      </c>
      <c r="AB39" s="382"/>
      <c r="AC39" s="384">
        <f>$M$39/$J$39</f>
        <v>10061.666666666666</v>
      </c>
      <c r="AD39" s="380"/>
      <c r="AE39" s="381">
        <f t="shared" si="5"/>
        <v>0</v>
      </c>
      <c r="AF39" s="380">
        <f t="shared" si="6"/>
        <v>10061.666666666666</v>
      </c>
      <c r="AG39" s="382"/>
      <c r="AH39" s="383">
        <f t="shared" ref="AH39:AI40" si="87">S39+X39+AC39</f>
        <v>30185</v>
      </c>
      <c r="AI39" s="380">
        <f t="shared" si="87"/>
        <v>18000</v>
      </c>
      <c r="AJ39" s="381">
        <f t="shared" si="8"/>
        <v>0.59632267682623818</v>
      </c>
      <c r="AK39" s="380">
        <f t="shared" si="9"/>
        <v>12185</v>
      </c>
      <c r="AL39" s="380">
        <f t="shared" si="10"/>
        <v>18000</v>
      </c>
      <c r="AM39" s="382"/>
      <c r="AN39" s="384">
        <v>10062</v>
      </c>
      <c r="AO39" s="376"/>
      <c r="AP39" s="381">
        <f t="shared" si="11"/>
        <v>0</v>
      </c>
      <c r="AQ39" s="380">
        <f t="shared" si="12"/>
        <v>10062</v>
      </c>
      <c r="AR39" s="404">
        <v>54084.800000000003</v>
      </c>
      <c r="AS39" s="384">
        <f>$M$39/$J$39</f>
        <v>10061.666666666666</v>
      </c>
      <c r="AT39" s="376"/>
      <c r="AU39" s="381">
        <f t="shared" si="13"/>
        <v>0</v>
      </c>
      <c r="AV39" s="380">
        <f t="shared" si="14"/>
        <v>10061.666666666666</v>
      </c>
      <c r="AW39" s="385"/>
      <c r="AX39" s="384">
        <f>$M$39/$J$39</f>
        <v>10061.666666666666</v>
      </c>
      <c r="AY39" s="376"/>
      <c r="AZ39" s="381">
        <f t="shared" si="15"/>
        <v>0</v>
      </c>
      <c r="BA39" s="380">
        <f t="shared" si="16"/>
        <v>10061.666666666666</v>
      </c>
      <c r="BB39" s="385">
        <v>142.29</v>
      </c>
      <c r="BC39" s="383">
        <f t="shared" si="17"/>
        <v>30185.333333333328</v>
      </c>
      <c r="BD39" s="380">
        <f t="shared" si="18"/>
        <v>0</v>
      </c>
      <c r="BE39" s="381">
        <f t="shared" si="19"/>
        <v>0</v>
      </c>
      <c r="BF39" s="380">
        <f t="shared" si="38"/>
        <v>30185.333333333328</v>
      </c>
      <c r="BG39" s="380">
        <f t="shared" si="20"/>
        <v>54227.090000000004</v>
      </c>
      <c r="BH39" s="382"/>
      <c r="BI39" s="463">
        <f t="shared" ref="BI39" si="88">$M$39/$J$39</f>
        <v>10061.666666666666</v>
      </c>
      <c r="BJ39" s="464"/>
      <c r="BK39" s="465">
        <f t="shared" si="21"/>
        <v>0</v>
      </c>
      <c r="BL39" s="464">
        <f t="shared" si="22"/>
        <v>10061.666666666666</v>
      </c>
      <c r="BM39" s="464">
        <v>4215</v>
      </c>
      <c r="BN39" s="463">
        <f t="shared" ref="BN39" si="89">$M$39/$J$39</f>
        <v>10061.666666666666</v>
      </c>
      <c r="BO39" s="464"/>
      <c r="BP39" s="465">
        <f t="shared" si="23"/>
        <v>0</v>
      </c>
      <c r="BQ39" s="464">
        <f t="shared" si="24"/>
        <v>10061.666666666666</v>
      </c>
      <c r="BR39" s="466"/>
      <c r="BS39" s="467">
        <f t="shared" ref="BS39" si="90">$M$39/$J$39</f>
        <v>10061.666666666666</v>
      </c>
      <c r="BT39" s="470"/>
      <c r="BU39" s="465">
        <f t="shared" si="25"/>
        <v>0</v>
      </c>
      <c r="BV39" s="464">
        <f t="shared" si="26"/>
        <v>10061.666666666666</v>
      </c>
      <c r="BW39" s="490">
        <v>150</v>
      </c>
      <c r="BX39" s="463">
        <f t="shared" si="27"/>
        <v>30185</v>
      </c>
      <c r="BY39" s="464">
        <f t="shared" si="28"/>
        <v>0</v>
      </c>
      <c r="BZ39" s="465">
        <f t="shared" si="29"/>
        <v>0</v>
      </c>
      <c r="CA39" s="464">
        <f t="shared" si="39"/>
        <v>30185</v>
      </c>
      <c r="CB39" s="464">
        <f t="shared" si="30"/>
        <v>4365</v>
      </c>
      <c r="CC39" s="466"/>
      <c r="CD39" s="450">
        <f t="shared" si="40"/>
        <v>90555.333333333328</v>
      </c>
      <c r="CE39" s="450">
        <f t="shared" si="31"/>
        <v>18000</v>
      </c>
      <c r="CF39" s="457">
        <f t="shared" si="85"/>
        <v>0.19877349392268448</v>
      </c>
      <c r="CG39" s="450">
        <f>+BF39+AK39+CA39</f>
        <v>72555.333333333328</v>
      </c>
      <c r="CH39" s="450">
        <f t="shared" si="34"/>
        <v>76592.09</v>
      </c>
      <c r="CI39" s="469"/>
      <c r="CJ39" s="470">
        <f t="shared" ref="CJ39:CL39" si="91">$M$39/$J$39</f>
        <v>10061.666666666666</v>
      </c>
      <c r="CK39" s="470">
        <f t="shared" si="91"/>
        <v>10061.666666666666</v>
      </c>
      <c r="CL39" s="471">
        <f t="shared" si="91"/>
        <v>10061.666666666666</v>
      </c>
      <c r="CM39" s="422">
        <f t="shared" si="35"/>
        <v>30185</v>
      </c>
      <c r="CN39" s="419">
        <f>+CM39+BC39+BX39+AH39</f>
        <v>120740.33333333333</v>
      </c>
      <c r="CO39" s="372">
        <f t="shared" si="37"/>
        <v>0.33333333332848269</v>
      </c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5" t="s">
        <v>98</v>
      </c>
      <c r="DG39" s="304" t="s">
        <v>99</v>
      </c>
      <c r="DH39" s="304" t="s">
        <v>100</v>
      </c>
      <c r="DI39" s="304" t="s">
        <v>101</v>
      </c>
      <c r="DJ39" s="306"/>
    </row>
    <row r="40" spans="1:114" s="301" customFormat="1" ht="37.5" thickTop="1" thickBot="1">
      <c r="A40" s="307"/>
      <c r="B40" s="308"/>
      <c r="C40" s="437" t="s">
        <v>198</v>
      </c>
      <c r="D40" s="387"/>
      <c r="E40" s="387"/>
      <c r="F40" s="387"/>
      <c r="G40" s="387"/>
      <c r="H40" s="387"/>
      <c r="I40" s="387"/>
      <c r="J40" s="388">
        <v>6</v>
      </c>
      <c r="K40" s="388" t="s">
        <v>91</v>
      </c>
      <c r="L40" s="388" t="s">
        <v>199</v>
      </c>
      <c r="M40" s="389"/>
      <c r="N40" s="389"/>
      <c r="O40" s="389"/>
      <c r="P40" s="389">
        <f>+'[1]Gastos administrativos'!B22</f>
        <v>2815619.3200156</v>
      </c>
      <c r="Q40" s="390">
        <f t="shared" si="0"/>
        <v>2815619.3200156</v>
      </c>
      <c r="R40" s="391" t="e">
        <f>+M40-S40-X40-AC40-AN40-AS40-AX40-#REF!-#REF!-#REF!-CJ40-CK40-CL40</f>
        <v>#REF!</v>
      </c>
      <c r="S40" s="397"/>
      <c r="T40" s="393"/>
      <c r="U40" s="394">
        <f t="shared" si="1"/>
        <v>0</v>
      </c>
      <c r="V40" s="393">
        <f t="shared" si="2"/>
        <v>0</v>
      </c>
      <c r="W40" s="395"/>
      <c r="X40" s="397"/>
      <c r="Y40" s="393"/>
      <c r="Z40" s="394">
        <f t="shared" si="3"/>
        <v>0</v>
      </c>
      <c r="AA40" s="393">
        <f t="shared" si="4"/>
        <v>0</v>
      </c>
      <c r="AB40" s="395"/>
      <c r="AC40" s="397"/>
      <c r="AD40" s="393"/>
      <c r="AE40" s="394">
        <f t="shared" si="5"/>
        <v>0</v>
      </c>
      <c r="AF40" s="393">
        <f t="shared" si="6"/>
        <v>0</v>
      </c>
      <c r="AG40" s="395"/>
      <c r="AH40" s="396">
        <f t="shared" si="87"/>
        <v>0</v>
      </c>
      <c r="AI40" s="393">
        <f t="shared" si="87"/>
        <v>0</v>
      </c>
      <c r="AJ40" s="394">
        <f t="shared" si="8"/>
        <v>0</v>
      </c>
      <c r="AK40" s="393">
        <f t="shared" si="9"/>
        <v>0</v>
      </c>
      <c r="AL40" s="393">
        <f t="shared" si="10"/>
        <v>0</v>
      </c>
      <c r="AM40" s="395"/>
      <c r="AN40" s="397"/>
      <c r="AO40" s="389"/>
      <c r="AP40" s="394">
        <f t="shared" si="11"/>
        <v>0</v>
      </c>
      <c r="AQ40" s="393">
        <f t="shared" si="12"/>
        <v>0</v>
      </c>
      <c r="AR40" s="398"/>
      <c r="AS40" s="397"/>
      <c r="AT40" s="389"/>
      <c r="AU40" s="394">
        <f t="shared" si="13"/>
        <v>0</v>
      </c>
      <c r="AV40" s="393">
        <f t="shared" si="14"/>
        <v>0</v>
      </c>
      <c r="AW40" s="398"/>
      <c r="AX40" s="397"/>
      <c r="AY40" s="389"/>
      <c r="AZ40" s="394">
        <f t="shared" si="15"/>
        <v>0</v>
      </c>
      <c r="BA40" s="393">
        <f t="shared" si="16"/>
        <v>0</v>
      </c>
      <c r="BB40" s="398"/>
      <c r="BC40" s="396">
        <f t="shared" si="17"/>
        <v>0</v>
      </c>
      <c r="BD40" s="393">
        <f t="shared" si="18"/>
        <v>0</v>
      </c>
      <c r="BE40" s="394">
        <f t="shared" si="19"/>
        <v>0</v>
      </c>
      <c r="BF40" s="393">
        <f t="shared" si="38"/>
        <v>0</v>
      </c>
      <c r="BG40" s="393">
        <f t="shared" si="20"/>
        <v>0</v>
      </c>
      <c r="BH40" s="395"/>
      <c r="BI40" s="472"/>
      <c r="BJ40" s="473"/>
      <c r="BK40" s="474">
        <f t="shared" si="21"/>
        <v>0</v>
      </c>
      <c r="BL40" s="473">
        <f t="shared" si="22"/>
        <v>0</v>
      </c>
      <c r="BM40" s="473"/>
      <c r="BN40" s="472"/>
      <c r="BO40" s="473"/>
      <c r="BP40" s="474">
        <f t="shared" si="23"/>
        <v>0</v>
      </c>
      <c r="BQ40" s="473">
        <f t="shared" si="24"/>
        <v>0</v>
      </c>
      <c r="BR40" s="475"/>
      <c r="BS40" s="476"/>
      <c r="BT40" s="479"/>
      <c r="BU40" s="474">
        <f t="shared" si="25"/>
        <v>0</v>
      </c>
      <c r="BV40" s="473">
        <f t="shared" si="26"/>
        <v>0</v>
      </c>
      <c r="BW40" s="491"/>
      <c r="BX40" s="472">
        <f>BI40+BN40+BS40</f>
        <v>0</v>
      </c>
      <c r="BY40" s="473">
        <f t="shared" si="28"/>
        <v>0</v>
      </c>
      <c r="BZ40" s="474">
        <f t="shared" si="29"/>
        <v>0</v>
      </c>
      <c r="CA40" s="473">
        <f t="shared" si="39"/>
        <v>0</v>
      </c>
      <c r="CB40" s="473">
        <f t="shared" si="30"/>
        <v>0</v>
      </c>
      <c r="CC40" s="475"/>
      <c r="CD40" s="450">
        <f t="shared" si="40"/>
        <v>0</v>
      </c>
      <c r="CE40" s="450">
        <f t="shared" si="31"/>
        <v>0</v>
      </c>
      <c r="CF40" s="457">
        <f t="shared" ref="CF40" si="92">+BE40+AJ40+BZ40</f>
        <v>0</v>
      </c>
      <c r="CG40" s="450">
        <f t="shared" si="33"/>
        <v>0</v>
      </c>
      <c r="CH40" s="450">
        <f t="shared" si="34"/>
        <v>0</v>
      </c>
      <c r="CI40" s="478"/>
      <c r="CJ40" s="479"/>
      <c r="CK40" s="479"/>
      <c r="CL40" s="480"/>
      <c r="CM40" s="423">
        <f t="shared" si="35"/>
        <v>0</v>
      </c>
      <c r="CN40" s="420">
        <f>+CM40+BC40+AH40</f>
        <v>0</v>
      </c>
      <c r="CO40" s="372">
        <f t="shared" si="37"/>
        <v>0</v>
      </c>
      <c r="CP40" s="308">
        <f>+CN40-M40</f>
        <v>0</v>
      </c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9"/>
      <c r="DG40" s="309"/>
      <c r="DH40" s="309"/>
      <c r="DI40" s="309"/>
      <c r="DJ40" s="311"/>
    </row>
    <row r="41" spans="1:114" s="333" customFormat="1" ht="30" customHeight="1" thickTop="1" thickBot="1">
      <c r="A41" s="319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1" t="s">
        <v>200</v>
      </c>
      <c r="M41" s="322">
        <f t="shared" ref="M41:T41" si="93">SUM(M20:M40)</f>
        <v>6000000</v>
      </c>
      <c r="N41" s="323">
        <f t="shared" si="93"/>
        <v>0</v>
      </c>
      <c r="O41" s="323">
        <f t="shared" si="93"/>
        <v>2925000</v>
      </c>
      <c r="P41" s="324">
        <f t="shared" si="93"/>
        <v>4095979.3200156</v>
      </c>
      <c r="Q41" s="325">
        <f t="shared" si="93"/>
        <v>13020979.3200156</v>
      </c>
      <c r="R41" s="326"/>
      <c r="S41" s="327">
        <f t="shared" si="93"/>
        <v>194023.66666666663</v>
      </c>
      <c r="T41" s="327">
        <f t="shared" si="93"/>
        <v>284982.54500000004</v>
      </c>
      <c r="U41" s="328">
        <f>+T41/S41</f>
        <v>1.4688030068496805</v>
      </c>
      <c r="V41" s="329">
        <f>SUM(V20:V40)</f>
        <v>-90958.878333333327</v>
      </c>
      <c r="W41" s="330">
        <f>SUM(W20:W40)</f>
        <v>956503.11499999999</v>
      </c>
      <c r="X41" s="327">
        <f t="shared" ref="X41:Y41" si="94">SUM(X20:X40)</f>
        <v>194023.66666666663</v>
      </c>
      <c r="Y41" s="327">
        <f t="shared" si="94"/>
        <v>218362.86749999996</v>
      </c>
      <c r="Z41" s="328">
        <f>+Y41/X41</f>
        <v>1.1254444947437685</v>
      </c>
      <c r="AA41" s="329">
        <f>SUM(AA20:AA40)</f>
        <v>-24339.200833333351</v>
      </c>
      <c r="AB41" s="330">
        <f>SUM(AB20:AB40)</f>
        <v>1786398.8424999998</v>
      </c>
      <c r="AC41" s="327">
        <f t="shared" ref="AC41:AD41" si="95">SUM(AC20:AC40)</f>
        <v>194023.66666666663</v>
      </c>
      <c r="AD41" s="327">
        <f t="shared" si="95"/>
        <v>331902.84000000003</v>
      </c>
      <c r="AE41" s="328">
        <f>+AD41/AC41</f>
        <v>1.7106306962552682</v>
      </c>
      <c r="AF41" s="329">
        <f>SUM(AF20:AF40)</f>
        <v>-137879.1733333334</v>
      </c>
      <c r="AG41" s="330">
        <f>SUM(AG20:AG40)</f>
        <v>496010.11</v>
      </c>
      <c r="AH41" s="327">
        <f t="shared" ref="AH41:AI41" si="96">SUM(AH20:AH40)</f>
        <v>582071</v>
      </c>
      <c r="AI41" s="327">
        <f t="shared" si="96"/>
        <v>835248.25249999994</v>
      </c>
      <c r="AJ41" s="328">
        <f>+AI41/AH41</f>
        <v>1.4349593992829053</v>
      </c>
      <c r="AK41" s="329">
        <f>SUM(AK20:AK40)</f>
        <v>-253177.2525</v>
      </c>
      <c r="AL41" s="330">
        <f>SUM(AL20:AL40)</f>
        <v>3238912.0674999999</v>
      </c>
      <c r="AM41" s="330"/>
      <c r="AN41" s="327">
        <f t="shared" ref="AN41:AO41" si="97">SUM(AN20:AN40)</f>
        <v>668035.83333333326</v>
      </c>
      <c r="AO41" s="327">
        <f t="shared" si="97"/>
        <v>502035.88</v>
      </c>
      <c r="AP41" s="328">
        <f>+AO41/AN41</f>
        <v>0.75151040550469483</v>
      </c>
      <c r="AQ41" s="329">
        <f>SUM(AQ20:AQ40)</f>
        <v>165999.95333333328</v>
      </c>
      <c r="AR41" s="330">
        <f>SUM(AR20:AR40)</f>
        <v>500855.64</v>
      </c>
      <c r="AS41" s="327">
        <f t="shared" ref="AS41:AT41" si="98">SUM(AS20:AS40)</f>
        <v>674285.49999999988</v>
      </c>
      <c r="AT41" s="327">
        <f t="shared" si="98"/>
        <v>601797.13</v>
      </c>
      <c r="AU41" s="328">
        <f>+AT41/AS41</f>
        <v>0.89249602727627997</v>
      </c>
      <c r="AV41" s="329">
        <f>SUM(AV20:AV40)</f>
        <v>72488.37</v>
      </c>
      <c r="AW41" s="330">
        <f>SUM(AW20:AW40)</f>
        <v>955231.26</v>
      </c>
      <c r="AX41" s="327">
        <f t="shared" ref="AX41:AY41" si="99">SUM(AX20:AX40)</f>
        <v>674285.49999999988</v>
      </c>
      <c r="AY41" s="327">
        <f t="shared" si="99"/>
        <v>556829.39</v>
      </c>
      <c r="AZ41" s="328">
        <f>+AY41/AX41</f>
        <v>0.82580656116733953</v>
      </c>
      <c r="BA41" s="329">
        <f>SUM(BA20:BA40)</f>
        <v>117456.11000000003</v>
      </c>
      <c r="BB41" s="330">
        <f>SUM(BB20:BB40)</f>
        <v>603986.67000000004</v>
      </c>
      <c r="BC41" s="327">
        <f t="shared" ref="BC41:BD41" si="100">SUM(BC20:BC40)</f>
        <v>2016606.8333333333</v>
      </c>
      <c r="BD41" s="327">
        <f t="shared" si="100"/>
        <v>1660662.4</v>
      </c>
      <c r="BE41" s="328">
        <f>+BD41/BC41</f>
        <v>0.82349339125020315</v>
      </c>
      <c r="BF41" s="329">
        <f>SUM(BF20:BF40)</f>
        <v>355944.43333333329</v>
      </c>
      <c r="BG41" s="330">
        <f>SUM(BG20:BG40)</f>
        <v>2060073.5699999998</v>
      </c>
      <c r="BH41" s="330"/>
      <c r="BI41" s="427">
        <f t="shared" ref="BI41:BJ41" si="101">SUM(BI20:BI40)</f>
        <v>674285.49999999988</v>
      </c>
      <c r="BJ41" s="427">
        <f t="shared" si="101"/>
        <v>578270.43000000005</v>
      </c>
      <c r="BK41" s="428">
        <f>+BJ41/BI41</f>
        <v>0.85760472381506081</v>
      </c>
      <c r="BL41" s="429">
        <f>SUM(BL20:BL40)</f>
        <v>96015.07</v>
      </c>
      <c r="BM41" s="430">
        <f>SUM(BM20:BM40)</f>
        <v>743438.46000000008</v>
      </c>
      <c r="BN41" s="427">
        <f t="shared" ref="BN41:BO41" si="102">SUM(BN20:BN40)</f>
        <v>674285.49999999988</v>
      </c>
      <c r="BO41" s="427">
        <f t="shared" si="102"/>
        <v>1092781.58</v>
      </c>
      <c r="BP41" s="428">
        <f>+BO41/BN41</f>
        <v>1.6206511633425311</v>
      </c>
      <c r="BQ41" s="429">
        <f>SUM(BQ20:BQ40)</f>
        <v>-418496.0799999999</v>
      </c>
      <c r="BR41" s="430">
        <f>SUM(BR20:BR40)</f>
        <v>839105.72</v>
      </c>
      <c r="BS41" s="434">
        <f t="shared" ref="BS41:BT41" si="103">SUM(BS20:BS40)</f>
        <v>674285.49999999988</v>
      </c>
      <c r="BT41" s="427">
        <f t="shared" si="103"/>
        <v>1674038.7700000003</v>
      </c>
      <c r="BU41" s="428">
        <f>+BT41/BS41</f>
        <v>2.4826854055144305</v>
      </c>
      <c r="BV41" s="429">
        <f>SUM(BV20:BV40)</f>
        <v>-999753.27000000025</v>
      </c>
      <c r="BW41" s="430">
        <f>SUM(BW20:BW40)</f>
        <v>780894.47</v>
      </c>
      <c r="BX41" s="427">
        <f t="shared" ref="BX41:BY41" si="104">SUM(BX20:BX40)</f>
        <v>2022856.5</v>
      </c>
      <c r="BY41" s="427">
        <f t="shared" si="104"/>
        <v>3345090.78</v>
      </c>
      <c r="BZ41" s="428">
        <f>+BY41/BX41</f>
        <v>1.6536470975573403</v>
      </c>
      <c r="CA41" s="429">
        <f>SUM(CA20:CA40)</f>
        <v>-1322234.28</v>
      </c>
      <c r="CB41" s="430">
        <f>SUM(CB20:CB40)</f>
        <v>2363438.65</v>
      </c>
      <c r="CC41" s="430"/>
      <c r="CD41" s="431">
        <f t="shared" ref="CD41:CE41" si="105">SUM(CD20:CD40)</f>
        <v>4621534.333333333</v>
      </c>
      <c r="CE41" s="431">
        <f t="shared" si="105"/>
        <v>5841001.4324999992</v>
      </c>
      <c r="CF41" s="432">
        <f t="shared" si="85"/>
        <v>1.2638662857854639</v>
      </c>
      <c r="CG41" s="431">
        <f>SUM(CG20:CG40)</f>
        <v>-1219467.0991666666</v>
      </c>
      <c r="CH41" s="431">
        <f>SUM(CH20:CH40)</f>
        <v>7662424.2874999996</v>
      </c>
      <c r="CI41" s="331"/>
      <c r="CJ41" s="425">
        <f t="shared" ref="CJ41:CL41" si="106">SUM(CJ20:CJ40)</f>
        <v>674285.49999999988</v>
      </c>
      <c r="CK41" s="425">
        <f t="shared" si="106"/>
        <v>674285.49999999988</v>
      </c>
      <c r="CL41" s="426">
        <f t="shared" si="106"/>
        <v>29895</v>
      </c>
      <c r="CM41" s="424">
        <f t="shared" si="35"/>
        <v>1378465.9999999998</v>
      </c>
      <c r="CN41" s="421">
        <f>SUM(CN20:CN40)</f>
        <v>6000000.333333333</v>
      </c>
      <c r="CO41" s="332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</row>
    <row r="42" spans="1:114" s="446" customFormat="1" ht="31.5" customHeight="1" thickTop="1" thickBot="1">
      <c r="A42" s="445"/>
      <c r="O42" s="697" t="s">
        <v>201</v>
      </c>
      <c r="P42" s="698"/>
      <c r="Q42" s="699"/>
      <c r="R42" s="447"/>
      <c r="S42" s="448">
        <f>+S41/$M$41</f>
        <v>3.233727777777777E-2</v>
      </c>
      <c r="T42" s="448">
        <f>+T41/$M$41</f>
        <v>4.7497090833333339E-2</v>
      </c>
      <c r="U42" s="448"/>
      <c r="V42" s="448">
        <f>+T42-S42</f>
        <v>1.5159813055555568E-2</v>
      </c>
      <c r="W42" s="448">
        <f>+W41/$M$41</f>
        <v>0.15941718583333334</v>
      </c>
      <c r="X42" s="448">
        <f>+X41/$M$41</f>
        <v>3.233727777777777E-2</v>
      </c>
      <c r="Y42" s="448">
        <f>+Y41/$M$41</f>
        <v>3.6393811249999991E-2</v>
      </c>
      <c r="Z42" s="448"/>
      <c r="AA42" s="448">
        <f>+Y42-X42</f>
        <v>4.0565334722222207E-3</v>
      </c>
      <c r="AB42" s="448">
        <f>+AB41/$M$41</f>
        <v>0.29773314041666665</v>
      </c>
      <c r="AC42" s="448">
        <f>+AC41/$M$41</f>
        <v>3.233727777777777E-2</v>
      </c>
      <c r="AD42" s="448">
        <f>+AD41/$M$41</f>
        <v>5.5317140000000008E-2</v>
      </c>
      <c r="AE42" s="448"/>
      <c r="AF42" s="448">
        <f>+AD42-AC42</f>
        <v>2.2979862222222237E-2</v>
      </c>
      <c r="AG42" s="448">
        <f>+AG41/$M$41</f>
        <v>8.2668351666666667E-2</v>
      </c>
      <c r="AH42" s="448">
        <f>+AH41/$M$41</f>
        <v>9.7011833333333339E-2</v>
      </c>
      <c r="AI42" s="448">
        <f>+AI41/$M$41</f>
        <v>0.13920804208333332</v>
      </c>
      <c r="AJ42" s="448"/>
      <c r="AK42" s="448">
        <f>+AI42-AH42</f>
        <v>4.2196208749999978E-2</v>
      </c>
      <c r="AL42" s="448">
        <f>+AL41/$M$41</f>
        <v>0.5398186779166666</v>
      </c>
      <c r="AM42" s="448"/>
      <c r="AN42" s="448">
        <f>+AN41/$M$41</f>
        <v>0.11133930555555555</v>
      </c>
      <c r="AO42" s="448">
        <f>+AO41/$M$41</f>
        <v>8.367264666666667E-2</v>
      </c>
      <c r="AP42" s="448"/>
      <c r="AQ42" s="448">
        <f>+AO42-AN42</f>
        <v>-2.7666658888888876E-2</v>
      </c>
      <c r="AR42" s="448">
        <f>+AR41/$M$41</f>
        <v>8.3475939999999998E-2</v>
      </c>
      <c r="AS42" s="448">
        <f>+AS41/$M$41</f>
        <v>0.11238091666666665</v>
      </c>
      <c r="AT42" s="448">
        <f>+AT41/$M$41</f>
        <v>0.10029952166666667</v>
      </c>
      <c r="AU42" s="448"/>
      <c r="AV42" s="448">
        <f>+AT42-AS42</f>
        <v>-1.2081394999999981E-2</v>
      </c>
      <c r="AW42" s="448">
        <f>+AW41/$M$41</f>
        <v>0.15920521000000001</v>
      </c>
      <c r="AX42" s="448">
        <f>+AX41/$M$41</f>
        <v>0.11238091666666665</v>
      </c>
      <c r="AY42" s="448">
        <f>+AY41/$M$41</f>
        <v>9.280489833333333E-2</v>
      </c>
      <c r="AZ42" s="448"/>
      <c r="BA42" s="448">
        <f>+AY42-AX42</f>
        <v>-1.957601833333332E-2</v>
      </c>
      <c r="BB42" s="448">
        <f>+BB41/$M$41</f>
        <v>0.10066444500000001</v>
      </c>
      <c r="BC42" s="448">
        <f>+BC41/$M$41</f>
        <v>0.33610113888888887</v>
      </c>
      <c r="BD42" s="448">
        <f>+BD41/$M$41</f>
        <v>0.27677706666666663</v>
      </c>
      <c r="BE42" s="448"/>
      <c r="BF42" s="448">
        <f>+BD42-BC42</f>
        <v>-5.9324072222222246E-2</v>
      </c>
      <c r="BG42" s="448">
        <f>+BG41/$M$41</f>
        <v>0.34334559499999995</v>
      </c>
      <c r="BH42" s="448"/>
      <c r="BI42" s="448">
        <f>+BI41/$M$41</f>
        <v>0.11238091666666665</v>
      </c>
      <c r="BJ42" s="448">
        <f>+BJ41/$M$41</f>
        <v>9.6378405000000014E-2</v>
      </c>
      <c r="BK42" s="448"/>
      <c r="BL42" s="448">
        <f>+BJ42-BI42</f>
        <v>-1.6002511666666636E-2</v>
      </c>
      <c r="BM42" s="448">
        <f>+BM41/$M$41</f>
        <v>0.12390641000000001</v>
      </c>
      <c r="BN42" s="448">
        <f>+BN41/$M$41</f>
        <v>0.11238091666666665</v>
      </c>
      <c r="BO42" s="448">
        <f>+BO41/$M$41</f>
        <v>0.18213026333333335</v>
      </c>
      <c r="BP42" s="448"/>
      <c r="BQ42" s="448">
        <f>+BO42-BN42</f>
        <v>6.9749346666666698E-2</v>
      </c>
      <c r="BR42" s="448">
        <f>+BR41/$M$41</f>
        <v>0.13985095333333333</v>
      </c>
      <c r="BS42" s="449">
        <f>+BS41/$M$41</f>
        <v>0.11238091666666665</v>
      </c>
      <c r="BT42" s="448">
        <f>+BT41/$M$41</f>
        <v>0.27900646166666671</v>
      </c>
      <c r="BU42" s="448"/>
      <c r="BV42" s="448">
        <f>+BT42-BS42</f>
        <v>0.16662554500000004</v>
      </c>
      <c r="BW42" s="448">
        <f>+BW41/$M$41</f>
        <v>0.13014907833333333</v>
      </c>
      <c r="BX42" s="448">
        <f>+BX41/$M$41</f>
        <v>0.33714274999999999</v>
      </c>
      <c r="BY42" s="448">
        <f>+BY41/$M$41</f>
        <v>0.55751512999999997</v>
      </c>
      <c r="BZ42" s="448"/>
      <c r="CA42" s="448">
        <f>+BY42-BX42</f>
        <v>0.22037237999999998</v>
      </c>
      <c r="CB42" s="448">
        <f>+CB41/$M$41</f>
        <v>0.39390644166666666</v>
      </c>
      <c r="CC42" s="448"/>
      <c r="CD42" s="448">
        <f>+CD41/$M$41</f>
        <v>0.77025572222222216</v>
      </c>
      <c r="CE42" s="448">
        <f>+CE41/$M$41</f>
        <v>0.97350023874999991</v>
      </c>
      <c r="CF42" s="448"/>
      <c r="CG42" s="448">
        <f>+CE42-CD42</f>
        <v>0.20324451652777775</v>
      </c>
      <c r="CH42" s="448">
        <f>+CH41/$M$41</f>
        <v>1.2770707145833333</v>
      </c>
      <c r="CI42" s="448"/>
      <c r="CJ42" s="448">
        <f t="shared" ref="CJ42:CN42" si="107">+CJ41/$M$41</f>
        <v>0.11238091666666665</v>
      </c>
      <c r="CK42" s="448">
        <f t="shared" si="107"/>
        <v>0.11238091666666665</v>
      </c>
      <c r="CL42" s="448">
        <f t="shared" si="107"/>
        <v>4.9824999999999999E-3</v>
      </c>
      <c r="CM42" s="448">
        <f t="shared" si="107"/>
        <v>0.2297443333333333</v>
      </c>
      <c r="CN42" s="448">
        <f t="shared" si="107"/>
        <v>1.0000000555555555</v>
      </c>
    </row>
    <row r="43" spans="1:114" ht="16.5" thickTop="1" thickBot="1">
      <c r="O43" s="700" t="s">
        <v>202</v>
      </c>
      <c r="P43" s="701"/>
      <c r="Q43" s="702"/>
      <c r="R43" s="278"/>
      <c r="S43" s="691">
        <f>+AH41/M41</f>
        <v>9.7011833333333339E-2</v>
      </c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3"/>
      <c r="AN43" s="691">
        <f>+BC41/M41</f>
        <v>0.33610113888888887</v>
      </c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2"/>
      <c r="BF43" s="692"/>
      <c r="BG43" s="692"/>
      <c r="BH43" s="693"/>
      <c r="BI43" s="315"/>
      <c r="BJ43" s="315"/>
      <c r="BK43" s="289"/>
      <c r="BL43" s="315"/>
      <c r="BM43" s="315"/>
      <c r="BN43" s="315"/>
      <c r="BO43" s="315"/>
      <c r="BP43" s="289"/>
      <c r="BQ43" s="315"/>
      <c r="BR43" s="315"/>
      <c r="BS43" s="315"/>
      <c r="BT43" s="315"/>
      <c r="BU43" s="289"/>
      <c r="BV43" s="315"/>
      <c r="BW43" s="315"/>
      <c r="BX43" s="315"/>
      <c r="BY43" s="315"/>
      <c r="BZ43" s="289"/>
      <c r="CA43" s="315"/>
      <c r="CB43" s="315"/>
      <c r="CC43" s="315"/>
      <c r="CD43" s="315"/>
      <c r="CE43" s="315"/>
      <c r="CF43" s="289"/>
      <c r="CG43" s="315"/>
      <c r="CH43" s="315"/>
      <c r="CI43" s="315"/>
      <c r="CJ43" s="692"/>
      <c r="CK43" s="692"/>
      <c r="CL43" s="692"/>
      <c r="CM43" s="693"/>
    </row>
    <row r="44" spans="1:114" ht="15.75" thickTop="1"/>
  </sheetData>
  <sheetProtection formatColumns="0" formatRows="0" deleteRows="0" sort="0" autoFilter="0"/>
  <autoFilter ref="A19:DK40"/>
  <mergeCells count="78">
    <mergeCell ref="BN18:BR18"/>
    <mergeCell ref="BS18:BW18"/>
    <mergeCell ref="BX18:CC18"/>
    <mergeCell ref="A7:C7"/>
    <mergeCell ref="A6:DJ6"/>
    <mergeCell ref="D7:BN7"/>
    <mergeCell ref="A15:DJ15"/>
    <mergeCell ref="A16:L16"/>
    <mergeCell ref="M16:Q16"/>
    <mergeCell ref="S16:AM16"/>
    <mergeCell ref="CP16:CZ16"/>
    <mergeCell ref="DA16:DE16"/>
    <mergeCell ref="DF16:DF19"/>
    <mergeCell ref="DG16:DG19"/>
    <mergeCell ref="DH16:DH19"/>
    <mergeCell ref="DI16:DI19"/>
    <mergeCell ref="A1:BM1"/>
    <mergeCell ref="A2:BM2"/>
    <mergeCell ref="A3:BM3"/>
    <mergeCell ref="A4:BM4"/>
    <mergeCell ref="A14:DJ14"/>
    <mergeCell ref="A11:C11"/>
    <mergeCell ref="A13:C13"/>
    <mergeCell ref="A12:C12"/>
    <mergeCell ref="D12:BM12"/>
    <mergeCell ref="D13:BM13"/>
    <mergeCell ref="A10:C10"/>
    <mergeCell ref="A9:C9"/>
    <mergeCell ref="A8:C8"/>
    <mergeCell ref="D8:BM8"/>
    <mergeCell ref="D9:BM9"/>
    <mergeCell ref="BI18:BM18"/>
    <mergeCell ref="BC18:BH18"/>
    <mergeCell ref="DJ16:DJ19"/>
    <mergeCell ref="A17:A19"/>
    <mergeCell ref="B17:B19"/>
    <mergeCell ref="C17:C19"/>
    <mergeCell ref="D17:D19"/>
    <mergeCell ref="E17:E19"/>
    <mergeCell ref="F17:F19"/>
    <mergeCell ref="G17:G19"/>
    <mergeCell ref="H17:H19"/>
    <mergeCell ref="CS17:CS19"/>
    <mergeCell ref="I17:I19"/>
    <mergeCell ref="J17:J19"/>
    <mergeCell ref="K17:K19"/>
    <mergeCell ref="L17:L19"/>
    <mergeCell ref="DE17:DE19"/>
    <mergeCell ref="CT17:CT19"/>
    <mergeCell ref="CU17:CU19"/>
    <mergeCell ref="CV17:CV19"/>
    <mergeCell ref="CW17:CW19"/>
    <mergeCell ref="CX17:CX19"/>
    <mergeCell ref="CY17:CY19"/>
    <mergeCell ref="CZ17:CZ19"/>
    <mergeCell ref="DA17:DA19"/>
    <mergeCell ref="DB17:DB19"/>
    <mergeCell ref="DC17:DC19"/>
    <mergeCell ref="DD17:DD19"/>
    <mergeCell ref="CP17:CP19"/>
    <mergeCell ref="CQ17:CQ19"/>
    <mergeCell ref="CR17:CR19"/>
    <mergeCell ref="CJ43:CM43"/>
    <mergeCell ref="CD18:CI18"/>
    <mergeCell ref="CJ17:CL17"/>
    <mergeCell ref="CN17:CN19"/>
    <mergeCell ref="S43:AM43"/>
    <mergeCell ref="AN43:BH43"/>
    <mergeCell ref="AX18:BB18"/>
    <mergeCell ref="O42:Q42"/>
    <mergeCell ref="O43:Q43"/>
    <mergeCell ref="AN18:AR18"/>
    <mergeCell ref="AS18:AW18"/>
    <mergeCell ref="X18:AB18"/>
    <mergeCell ref="AC18:AG18"/>
    <mergeCell ref="AH18:AM18"/>
    <mergeCell ref="Q17:Q19"/>
    <mergeCell ref="S18:W18"/>
  </mergeCells>
  <dataValidations count="1">
    <dataValidation type="decimal" allowBlank="1" showInputMessage="1" showErrorMessage="1" sqref="MF65533:MI65576 WB65533:WE65576 AFX65533:AGA65576 APT65533:APW65576 AZP65533:AZS65576 BJL65533:BJO65576 BTH65533:BTK65576 CDD65533:CDG65576 CMZ65533:CNC65576 CWV65533:CWY65576 DGR65533:DGU65576 DQN65533:DQQ65576 EAJ65533:EAM65576 EKF65533:EKI65576 EUB65533:EUE65576 FDX65533:FEA65576 FNT65533:FNW65576 FXP65533:FXS65576 GHL65533:GHO65576 GRH65533:GRK65576 HBD65533:HBG65576 HKZ65533:HLC65576 HUV65533:HUY65576 IER65533:IEU65576 ION65533:IOQ65576 IYJ65533:IYM65576 JIF65533:JII65576 JSB65533:JSE65576 KBX65533:KCA65576 KLT65533:KLW65576 KVP65533:KVS65576 LFL65533:LFO65576 LPH65533:LPK65576 LZD65533:LZG65576 MIZ65533:MJC65576 MSV65533:MSY65576 NCR65533:NCU65576 NMN65533:NMQ65576 NWJ65533:NWM65576 OGF65533:OGI65576 OQB65533:OQE65576 OZX65533:PAA65576 PJT65533:PJW65576 PTP65533:PTS65576 QDL65533:QDO65576 QNH65533:QNK65576 QXD65533:QXG65576 RGZ65533:RHC65576 RQV65533:RQY65576 SAR65533:SAU65576 SKN65533:SKQ65576 SUJ65533:SUM65576 TEF65533:TEI65576 TOB65533:TOE65576 TXX65533:TYA65576 UHT65533:UHW65576 URP65533:URS65576 VBL65533:VBO65576 VLH65533:VLK65576 VVD65533:VVG65576 WEZ65533:WFC65576 WOV65533:WOY65576 WYR65533:WYU65576 MF131069:MI131112 WB131069:WE131112 AFX131069:AGA131112 APT131069:APW131112 AZP131069:AZS131112 BJL131069:BJO131112 BTH131069:BTK131112 CDD131069:CDG131112 CMZ131069:CNC131112 CWV131069:CWY131112 DGR131069:DGU131112 DQN131069:DQQ131112 EAJ131069:EAM131112 EKF131069:EKI131112 EUB131069:EUE131112 FDX131069:FEA131112 FNT131069:FNW131112 FXP131069:FXS131112 GHL131069:GHO131112 GRH131069:GRK131112 HBD131069:HBG131112 HKZ131069:HLC131112 HUV131069:HUY131112 IER131069:IEU131112 ION131069:IOQ131112 IYJ131069:IYM131112 JIF131069:JII131112 JSB131069:JSE131112 KBX131069:KCA131112 KLT131069:KLW131112 KVP131069:KVS131112 LFL131069:LFO131112 LPH131069:LPK131112 LZD131069:LZG131112 MIZ131069:MJC131112 MSV131069:MSY131112 NCR131069:NCU131112 NMN131069:NMQ131112 NWJ131069:NWM131112 OGF131069:OGI131112 OQB131069:OQE131112 OZX131069:PAA131112 PJT131069:PJW131112 PTP131069:PTS131112 QDL131069:QDO131112 QNH131069:QNK131112 QXD131069:QXG131112 RGZ131069:RHC131112 RQV131069:RQY131112 SAR131069:SAU131112 SKN131069:SKQ131112 SUJ131069:SUM131112 TEF131069:TEI131112 TOB131069:TOE131112 TXX131069:TYA131112 UHT131069:UHW131112 URP131069:URS131112 VBL131069:VBO131112 VLH131069:VLK131112 VVD131069:VVG131112 WEZ131069:WFC131112 WOV131069:WOY131112 WYR131069:WYU131112 MF196605:MI196648 WB196605:WE196648 AFX196605:AGA196648 APT196605:APW196648 AZP196605:AZS196648 BJL196605:BJO196648 BTH196605:BTK196648 CDD196605:CDG196648 CMZ196605:CNC196648 CWV196605:CWY196648 DGR196605:DGU196648 DQN196605:DQQ196648 EAJ196605:EAM196648 EKF196605:EKI196648 EUB196605:EUE196648 FDX196605:FEA196648 FNT196605:FNW196648 FXP196605:FXS196648 GHL196605:GHO196648 GRH196605:GRK196648 HBD196605:HBG196648 HKZ196605:HLC196648 HUV196605:HUY196648 IER196605:IEU196648 ION196605:IOQ196648 IYJ196605:IYM196648 JIF196605:JII196648 JSB196605:JSE196648 KBX196605:KCA196648 KLT196605:KLW196648 KVP196605:KVS196648 LFL196605:LFO196648 LPH196605:LPK196648 LZD196605:LZG196648 MIZ196605:MJC196648 MSV196605:MSY196648 NCR196605:NCU196648 NMN196605:NMQ196648 NWJ196605:NWM196648 OGF196605:OGI196648 OQB196605:OQE196648 OZX196605:PAA196648 PJT196605:PJW196648 PTP196605:PTS196648 QDL196605:QDO196648 QNH196605:QNK196648 QXD196605:QXG196648 RGZ196605:RHC196648 RQV196605:RQY196648 SAR196605:SAU196648 SKN196605:SKQ196648 SUJ196605:SUM196648 TEF196605:TEI196648 TOB196605:TOE196648 TXX196605:TYA196648 UHT196605:UHW196648 URP196605:URS196648 VBL196605:VBO196648 VLH196605:VLK196648 VVD196605:VVG196648 WEZ196605:WFC196648 WOV196605:WOY196648 WYR196605:WYU196648 MF262141:MI262184 WB262141:WE262184 AFX262141:AGA262184 APT262141:APW262184 AZP262141:AZS262184 BJL262141:BJO262184 BTH262141:BTK262184 CDD262141:CDG262184 CMZ262141:CNC262184 CWV262141:CWY262184 DGR262141:DGU262184 DQN262141:DQQ262184 EAJ262141:EAM262184 EKF262141:EKI262184 EUB262141:EUE262184 FDX262141:FEA262184 FNT262141:FNW262184 FXP262141:FXS262184 GHL262141:GHO262184 GRH262141:GRK262184 HBD262141:HBG262184 HKZ262141:HLC262184 HUV262141:HUY262184 IER262141:IEU262184 ION262141:IOQ262184 IYJ262141:IYM262184 JIF262141:JII262184 JSB262141:JSE262184 KBX262141:KCA262184 KLT262141:KLW262184 KVP262141:KVS262184 LFL262141:LFO262184 LPH262141:LPK262184 LZD262141:LZG262184 MIZ262141:MJC262184 MSV262141:MSY262184 NCR262141:NCU262184 NMN262141:NMQ262184 NWJ262141:NWM262184 OGF262141:OGI262184 OQB262141:OQE262184 OZX262141:PAA262184 PJT262141:PJW262184 PTP262141:PTS262184 QDL262141:QDO262184 QNH262141:QNK262184 QXD262141:QXG262184 RGZ262141:RHC262184 RQV262141:RQY262184 SAR262141:SAU262184 SKN262141:SKQ262184 SUJ262141:SUM262184 TEF262141:TEI262184 TOB262141:TOE262184 TXX262141:TYA262184 UHT262141:UHW262184 URP262141:URS262184 VBL262141:VBO262184 VLH262141:VLK262184 VVD262141:VVG262184 WEZ262141:WFC262184 WOV262141:WOY262184 WYR262141:WYU262184 MF327677:MI327720 WB327677:WE327720 AFX327677:AGA327720 APT327677:APW327720 AZP327677:AZS327720 BJL327677:BJO327720 BTH327677:BTK327720 CDD327677:CDG327720 CMZ327677:CNC327720 CWV327677:CWY327720 DGR327677:DGU327720 DQN327677:DQQ327720 EAJ327677:EAM327720 EKF327677:EKI327720 EUB327677:EUE327720 FDX327677:FEA327720 FNT327677:FNW327720 FXP327677:FXS327720 GHL327677:GHO327720 GRH327677:GRK327720 HBD327677:HBG327720 HKZ327677:HLC327720 HUV327677:HUY327720 IER327677:IEU327720 ION327677:IOQ327720 IYJ327677:IYM327720 JIF327677:JII327720 JSB327677:JSE327720 KBX327677:KCA327720 KLT327677:KLW327720 KVP327677:KVS327720 LFL327677:LFO327720 LPH327677:LPK327720 LZD327677:LZG327720 MIZ327677:MJC327720 MSV327677:MSY327720 NCR327677:NCU327720 NMN327677:NMQ327720 NWJ327677:NWM327720 OGF327677:OGI327720 OQB327677:OQE327720 OZX327677:PAA327720 PJT327677:PJW327720 PTP327677:PTS327720 QDL327677:QDO327720 QNH327677:QNK327720 QXD327677:QXG327720 RGZ327677:RHC327720 RQV327677:RQY327720 SAR327677:SAU327720 SKN327677:SKQ327720 SUJ327677:SUM327720 TEF327677:TEI327720 TOB327677:TOE327720 TXX327677:TYA327720 UHT327677:UHW327720 URP327677:URS327720 VBL327677:VBO327720 VLH327677:VLK327720 VVD327677:VVG327720 WEZ327677:WFC327720 WOV327677:WOY327720 WYR327677:WYU327720 MF393213:MI393256 WB393213:WE393256 AFX393213:AGA393256 APT393213:APW393256 AZP393213:AZS393256 BJL393213:BJO393256 BTH393213:BTK393256 CDD393213:CDG393256 CMZ393213:CNC393256 CWV393213:CWY393256 DGR393213:DGU393256 DQN393213:DQQ393256 EAJ393213:EAM393256 EKF393213:EKI393256 EUB393213:EUE393256 FDX393213:FEA393256 FNT393213:FNW393256 FXP393213:FXS393256 GHL393213:GHO393256 GRH393213:GRK393256 HBD393213:HBG393256 HKZ393213:HLC393256 HUV393213:HUY393256 IER393213:IEU393256 ION393213:IOQ393256 IYJ393213:IYM393256 JIF393213:JII393256 JSB393213:JSE393256 KBX393213:KCA393256 KLT393213:KLW393256 KVP393213:KVS393256 LFL393213:LFO393256 LPH393213:LPK393256 LZD393213:LZG393256 MIZ393213:MJC393256 MSV393213:MSY393256 NCR393213:NCU393256 NMN393213:NMQ393256 NWJ393213:NWM393256 OGF393213:OGI393256 OQB393213:OQE393256 OZX393213:PAA393256 PJT393213:PJW393256 PTP393213:PTS393256 QDL393213:QDO393256 QNH393213:QNK393256 QXD393213:QXG393256 RGZ393213:RHC393256 RQV393213:RQY393256 SAR393213:SAU393256 SKN393213:SKQ393256 SUJ393213:SUM393256 TEF393213:TEI393256 TOB393213:TOE393256 TXX393213:TYA393256 UHT393213:UHW393256 URP393213:URS393256 VBL393213:VBO393256 VLH393213:VLK393256 VVD393213:VVG393256 WEZ393213:WFC393256 WOV393213:WOY393256 WYR393213:WYU393256 MF458749:MI458792 WB458749:WE458792 AFX458749:AGA458792 APT458749:APW458792 AZP458749:AZS458792 BJL458749:BJO458792 BTH458749:BTK458792 CDD458749:CDG458792 CMZ458749:CNC458792 CWV458749:CWY458792 DGR458749:DGU458792 DQN458749:DQQ458792 EAJ458749:EAM458792 EKF458749:EKI458792 EUB458749:EUE458792 FDX458749:FEA458792 FNT458749:FNW458792 FXP458749:FXS458792 GHL458749:GHO458792 GRH458749:GRK458792 HBD458749:HBG458792 HKZ458749:HLC458792 HUV458749:HUY458792 IER458749:IEU458792 ION458749:IOQ458792 IYJ458749:IYM458792 JIF458749:JII458792 JSB458749:JSE458792 KBX458749:KCA458792 KLT458749:KLW458792 KVP458749:KVS458792 LFL458749:LFO458792 LPH458749:LPK458792 LZD458749:LZG458792 MIZ458749:MJC458792 MSV458749:MSY458792 NCR458749:NCU458792 NMN458749:NMQ458792 NWJ458749:NWM458792 OGF458749:OGI458792 OQB458749:OQE458792 OZX458749:PAA458792 PJT458749:PJW458792 PTP458749:PTS458792 QDL458749:QDO458792 QNH458749:QNK458792 QXD458749:QXG458792 RGZ458749:RHC458792 RQV458749:RQY458792 SAR458749:SAU458792 SKN458749:SKQ458792 SUJ458749:SUM458792 TEF458749:TEI458792 TOB458749:TOE458792 TXX458749:TYA458792 UHT458749:UHW458792 URP458749:URS458792 VBL458749:VBO458792 VLH458749:VLK458792 VVD458749:VVG458792 WEZ458749:WFC458792 WOV458749:WOY458792 WYR458749:WYU458792 MF524285:MI524328 WB524285:WE524328 AFX524285:AGA524328 APT524285:APW524328 AZP524285:AZS524328 BJL524285:BJO524328 BTH524285:BTK524328 CDD524285:CDG524328 CMZ524285:CNC524328 CWV524285:CWY524328 DGR524285:DGU524328 DQN524285:DQQ524328 EAJ524285:EAM524328 EKF524285:EKI524328 EUB524285:EUE524328 FDX524285:FEA524328 FNT524285:FNW524328 FXP524285:FXS524328 GHL524285:GHO524328 GRH524285:GRK524328 HBD524285:HBG524328 HKZ524285:HLC524328 HUV524285:HUY524328 IER524285:IEU524328 ION524285:IOQ524328 IYJ524285:IYM524328 JIF524285:JII524328 JSB524285:JSE524328 KBX524285:KCA524328 KLT524285:KLW524328 KVP524285:KVS524328 LFL524285:LFO524328 LPH524285:LPK524328 LZD524285:LZG524328 MIZ524285:MJC524328 MSV524285:MSY524328 NCR524285:NCU524328 NMN524285:NMQ524328 NWJ524285:NWM524328 OGF524285:OGI524328 OQB524285:OQE524328 OZX524285:PAA524328 PJT524285:PJW524328 PTP524285:PTS524328 QDL524285:QDO524328 QNH524285:QNK524328 QXD524285:QXG524328 RGZ524285:RHC524328 RQV524285:RQY524328 SAR524285:SAU524328 SKN524285:SKQ524328 SUJ524285:SUM524328 TEF524285:TEI524328 TOB524285:TOE524328 TXX524285:TYA524328 UHT524285:UHW524328 URP524285:URS524328 VBL524285:VBO524328 VLH524285:VLK524328 VVD524285:VVG524328 WEZ524285:WFC524328 WOV524285:WOY524328 WYR524285:WYU524328 MF589821:MI589864 WB589821:WE589864 AFX589821:AGA589864 APT589821:APW589864 AZP589821:AZS589864 BJL589821:BJO589864 BTH589821:BTK589864 CDD589821:CDG589864 CMZ589821:CNC589864 CWV589821:CWY589864 DGR589821:DGU589864 DQN589821:DQQ589864 EAJ589821:EAM589864 EKF589821:EKI589864 EUB589821:EUE589864 FDX589821:FEA589864 FNT589821:FNW589864 FXP589821:FXS589864 GHL589821:GHO589864 GRH589821:GRK589864 HBD589821:HBG589864 HKZ589821:HLC589864 HUV589821:HUY589864 IER589821:IEU589864 ION589821:IOQ589864 IYJ589821:IYM589864 JIF589821:JII589864 JSB589821:JSE589864 KBX589821:KCA589864 KLT589821:KLW589864 KVP589821:KVS589864 LFL589821:LFO589864 LPH589821:LPK589864 LZD589821:LZG589864 MIZ589821:MJC589864 MSV589821:MSY589864 NCR589821:NCU589864 NMN589821:NMQ589864 NWJ589821:NWM589864 OGF589821:OGI589864 OQB589821:OQE589864 OZX589821:PAA589864 PJT589821:PJW589864 PTP589821:PTS589864 QDL589821:QDO589864 QNH589821:QNK589864 QXD589821:QXG589864 RGZ589821:RHC589864 RQV589821:RQY589864 SAR589821:SAU589864 SKN589821:SKQ589864 SUJ589821:SUM589864 TEF589821:TEI589864 TOB589821:TOE589864 TXX589821:TYA589864 UHT589821:UHW589864 URP589821:URS589864 VBL589821:VBO589864 VLH589821:VLK589864 VVD589821:VVG589864 WEZ589821:WFC589864 WOV589821:WOY589864 WYR589821:WYU589864 MF655357:MI655400 WB655357:WE655400 AFX655357:AGA655400 APT655357:APW655400 AZP655357:AZS655400 BJL655357:BJO655400 BTH655357:BTK655400 CDD655357:CDG655400 CMZ655357:CNC655400 CWV655357:CWY655400 DGR655357:DGU655400 DQN655357:DQQ655400 EAJ655357:EAM655400 EKF655357:EKI655400 EUB655357:EUE655400 FDX655357:FEA655400 FNT655357:FNW655400 FXP655357:FXS655400 GHL655357:GHO655400 GRH655357:GRK655400 HBD655357:HBG655400 HKZ655357:HLC655400 HUV655357:HUY655400 IER655357:IEU655400 ION655357:IOQ655400 IYJ655357:IYM655400 JIF655357:JII655400 JSB655357:JSE655400 KBX655357:KCA655400 KLT655357:KLW655400 KVP655357:KVS655400 LFL655357:LFO655400 LPH655357:LPK655400 LZD655357:LZG655400 MIZ655357:MJC655400 MSV655357:MSY655400 NCR655357:NCU655400 NMN655357:NMQ655400 NWJ655357:NWM655400 OGF655357:OGI655400 OQB655357:OQE655400 OZX655357:PAA655400 PJT655357:PJW655400 PTP655357:PTS655400 QDL655357:QDO655400 QNH655357:QNK655400 QXD655357:QXG655400 RGZ655357:RHC655400 RQV655357:RQY655400 SAR655357:SAU655400 SKN655357:SKQ655400 SUJ655357:SUM655400 TEF655357:TEI655400 TOB655357:TOE655400 TXX655357:TYA655400 UHT655357:UHW655400 URP655357:URS655400 VBL655357:VBO655400 VLH655357:VLK655400 VVD655357:VVG655400 WEZ655357:WFC655400 WOV655357:WOY655400 WYR655357:WYU655400 MF720893:MI720936 WB720893:WE720936 AFX720893:AGA720936 APT720893:APW720936 AZP720893:AZS720936 BJL720893:BJO720936 BTH720893:BTK720936 CDD720893:CDG720936 CMZ720893:CNC720936 CWV720893:CWY720936 DGR720893:DGU720936 DQN720893:DQQ720936 EAJ720893:EAM720936 EKF720893:EKI720936 EUB720893:EUE720936 FDX720893:FEA720936 FNT720893:FNW720936 FXP720893:FXS720936 GHL720893:GHO720936 GRH720893:GRK720936 HBD720893:HBG720936 HKZ720893:HLC720936 HUV720893:HUY720936 IER720893:IEU720936 ION720893:IOQ720936 IYJ720893:IYM720936 JIF720893:JII720936 JSB720893:JSE720936 KBX720893:KCA720936 KLT720893:KLW720936 KVP720893:KVS720936 LFL720893:LFO720936 LPH720893:LPK720936 LZD720893:LZG720936 MIZ720893:MJC720936 MSV720893:MSY720936 NCR720893:NCU720936 NMN720893:NMQ720936 NWJ720893:NWM720936 OGF720893:OGI720936 OQB720893:OQE720936 OZX720893:PAA720936 PJT720893:PJW720936 PTP720893:PTS720936 QDL720893:QDO720936 QNH720893:QNK720936 QXD720893:QXG720936 RGZ720893:RHC720936 RQV720893:RQY720936 SAR720893:SAU720936 SKN720893:SKQ720936 SUJ720893:SUM720936 TEF720893:TEI720936 TOB720893:TOE720936 TXX720893:TYA720936 UHT720893:UHW720936 URP720893:URS720936 VBL720893:VBO720936 VLH720893:VLK720936 VVD720893:VVG720936 WEZ720893:WFC720936 WOV720893:WOY720936 WYR720893:WYU720936 MF786429:MI786472 WB786429:WE786472 AFX786429:AGA786472 APT786429:APW786472 AZP786429:AZS786472 BJL786429:BJO786472 BTH786429:BTK786472 CDD786429:CDG786472 CMZ786429:CNC786472 CWV786429:CWY786472 DGR786429:DGU786472 DQN786429:DQQ786472 EAJ786429:EAM786472 EKF786429:EKI786472 EUB786429:EUE786472 FDX786429:FEA786472 FNT786429:FNW786472 FXP786429:FXS786472 GHL786429:GHO786472 GRH786429:GRK786472 HBD786429:HBG786472 HKZ786429:HLC786472 HUV786429:HUY786472 IER786429:IEU786472 ION786429:IOQ786472 IYJ786429:IYM786472 JIF786429:JII786472 JSB786429:JSE786472 KBX786429:KCA786472 KLT786429:KLW786472 KVP786429:KVS786472 LFL786429:LFO786472 LPH786429:LPK786472 LZD786429:LZG786472 MIZ786429:MJC786472 MSV786429:MSY786472 NCR786429:NCU786472 NMN786429:NMQ786472 NWJ786429:NWM786472 OGF786429:OGI786472 OQB786429:OQE786472 OZX786429:PAA786472 PJT786429:PJW786472 PTP786429:PTS786472 QDL786429:QDO786472 QNH786429:QNK786472 QXD786429:QXG786472 RGZ786429:RHC786472 RQV786429:RQY786472 SAR786429:SAU786472 SKN786429:SKQ786472 SUJ786429:SUM786472 TEF786429:TEI786472 TOB786429:TOE786472 TXX786429:TYA786472 UHT786429:UHW786472 URP786429:URS786472 VBL786429:VBO786472 VLH786429:VLK786472 VVD786429:VVG786472 WEZ786429:WFC786472 WOV786429:WOY786472 WYR786429:WYU786472 MF851965:MI852008 WB851965:WE852008 AFX851965:AGA852008 APT851965:APW852008 AZP851965:AZS852008 BJL851965:BJO852008 BTH851965:BTK852008 CDD851965:CDG852008 CMZ851965:CNC852008 CWV851965:CWY852008 DGR851965:DGU852008 DQN851965:DQQ852008 EAJ851965:EAM852008 EKF851965:EKI852008 EUB851965:EUE852008 FDX851965:FEA852008 FNT851965:FNW852008 FXP851965:FXS852008 GHL851965:GHO852008 GRH851965:GRK852008 HBD851965:HBG852008 HKZ851965:HLC852008 HUV851965:HUY852008 IER851965:IEU852008 ION851965:IOQ852008 IYJ851965:IYM852008 JIF851965:JII852008 JSB851965:JSE852008 KBX851965:KCA852008 KLT851965:KLW852008 KVP851965:KVS852008 LFL851965:LFO852008 LPH851965:LPK852008 LZD851965:LZG852008 MIZ851965:MJC852008 MSV851965:MSY852008 NCR851965:NCU852008 NMN851965:NMQ852008 NWJ851965:NWM852008 OGF851965:OGI852008 OQB851965:OQE852008 OZX851965:PAA852008 PJT851965:PJW852008 PTP851965:PTS852008 QDL851965:QDO852008 QNH851965:QNK852008 QXD851965:QXG852008 RGZ851965:RHC852008 RQV851965:RQY852008 SAR851965:SAU852008 SKN851965:SKQ852008 SUJ851965:SUM852008 TEF851965:TEI852008 TOB851965:TOE852008 TXX851965:TYA852008 UHT851965:UHW852008 URP851965:URS852008 VBL851965:VBO852008 VLH851965:VLK852008 VVD851965:VVG852008 WEZ851965:WFC852008 WOV851965:WOY852008 WYR851965:WYU852008 MF917501:MI917544 WB917501:WE917544 AFX917501:AGA917544 APT917501:APW917544 AZP917501:AZS917544 BJL917501:BJO917544 BTH917501:BTK917544 CDD917501:CDG917544 CMZ917501:CNC917544 CWV917501:CWY917544 DGR917501:DGU917544 DQN917501:DQQ917544 EAJ917501:EAM917544 EKF917501:EKI917544 EUB917501:EUE917544 FDX917501:FEA917544 FNT917501:FNW917544 FXP917501:FXS917544 GHL917501:GHO917544 GRH917501:GRK917544 HBD917501:HBG917544 HKZ917501:HLC917544 HUV917501:HUY917544 IER917501:IEU917544 ION917501:IOQ917544 IYJ917501:IYM917544 JIF917501:JII917544 JSB917501:JSE917544 KBX917501:KCA917544 KLT917501:KLW917544 KVP917501:KVS917544 LFL917501:LFO917544 LPH917501:LPK917544 LZD917501:LZG917544 MIZ917501:MJC917544 MSV917501:MSY917544 NCR917501:NCU917544 NMN917501:NMQ917544 NWJ917501:NWM917544 OGF917501:OGI917544 OQB917501:OQE917544 OZX917501:PAA917544 PJT917501:PJW917544 PTP917501:PTS917544 QDL917501:QDO917544 QNH917501:QNK917544 QXD917501:QXG917544 RGZ917501:RHC917544 RQV917501:RQY917544 SAR917501:SAU917544 SKN917501:SKQ917544 SUJ917501:SUM917544 TEF917501:TEI917544 TOB917501:TOE917544 TXX917501:TYA917544 UHT917501:UHW917544 URP917501:URS917544 VBL917501:VBO917544 VLH917501:VLK917544 VVD917501:VVG917544 WEZ917501:WFC917544 WOV917501:WOY917544 WYR917501:WYU917544 MF983037:MI983080 WB983037:WE983080 AFX983037:AGA983080 APT983037:APW983080 AZP983037:AZS983080 BJL983037:BJO983080 BTH983037:BTK983080 CDD983037:CDG983080 CMZ983037:CNC983080 CWV983037:CWY983080 DGR983037:DGU983080 DQN983037:DQQ983080 EAJ983037:EAM983080 EKF983037:EKI983080 EUB983037:EUE983080 FDX983037:FEA983080 FNT983037:FNW983080 FXP983037:FXS983080 GHL983037:GHO983080 GRH983037:GRK983080 HBD983037:HBG983080 HKZ983037:HLC983080 HUV983037:HUY983080 IER983037:IEU983080 ION983037:IOQ983080 IYJ983037:IYM983080 JIF983037:JII983080 JSB983037:JSE983080 KBX983037:KCA983080 KLT983037:KLW983080 KVP983037:KVS983080 LFL983037:LFO983080 LPH983037:LPK983080 LZD983037:LZG983080 MIZ983037:MJC983080 MSV983037:MSY983080 NCR983037:NCU983080 NMN983037:NMQ983080 NWJ983037:NWM983080 OGF983037:OGI983080 OQB983037:OQE983080 OZX983037:PAA983080 PJT983037:PJW983080 PTP983037:PTS983080 QDL983037:QDO983080 QNH983037:QNK983080 QXD983037:QXG983080 RGZ983037:RHC983080 RQV983037:RQY983080 SAR983037:SAU983080 SKN983037:SKQ983080 SUJ983037:SUM983080 TEF983037:TEI983080 TOB983037:TOE983080 TXX983037:TYA983080 UHT983037:UHW983080 URP983037:URS983080 VBL983037:VBO983080 VLH983037:VLK983080 VVD983037:VVG983080 WEZ983037:WFC983080 WOV983037:WOY983080 WYR983037:WYU983080 MA65533:MD65576 VW65533:VZ65576 AFS65533:AFV65576 APO65533:APR65576 AZK65533:AZN65576 BJG65533:BJJ65576 BTC65533:BTF65576 CCY65533:CDB65576 CMU65533:CMX65576 CWQ65533:CWT65576 DGM65533:DGP65576 DQI65533:DQL65576 EAE65533:EAH65576 EKA65533:EKD65576 ETW65533:ETZ65576 FDS65533:FDV65576 FNO65533:FNR65576 FXK65533:FXN65576 GHG65533:GHJ65576 GRC65533:GRF65576 HAY65533:HBB65576 HKU65533:HKX65576 HUQ65533:HUT65576 IEM65533:IEP65576 IOI65533:IOL65576 IYE65533:IYH65576 JIA65533:JID65576 JRW65533:JRZ65576 KBS65533:KBV65576 KLO65533:KLR65576 KVK65533:KVN65576 LFG65533:LFJ65576 LPC65533:LPF65576 LYY65533:LZB65576 MIU65533:MIX65576 MSQ65533:MST65576 NCM65533:NCP65576 NMI65533:NML65576 NWE65533:NWH65576 OGA65533:OGD65576 OPW65533:OPZ65576 OZS65533:OZV65576 PJO65533:PJR65576 PTK65533:PTN65576 QDG65533:QDJ65576 QNC65533:QNF65576 QWY65533:QXB65576 RGU65533:RGX65576 RQQ65533:RQT65576 SAM65533:SAP65576 SKI65533:SKL65576 SUE65533:SUH65576 TEA65533:TED65576 TNW65533:TNZ65576 TXS65533:TXV65576 UHO65533:UHR65576 URK65533:URN65576 VBG65533:VBJ65576 VLC65533:VLF65576 VUY65533:VVB65576 WEU65533:WEX65576 WOQ65533:WOT65576 WYM65533:WYP65576 MA131069:MD131112 VW131069:VZ131112 AFS131069:AFV131112 APO131069:APR131112 AZK131069:AZN131112 BJG131069:BJJ131112 BTC131069:BTF131112 CCY131069:CDB131112 CMU131069:CMX131112 CWQ131069:CWT131112 DGM131069:DGP131112 DQI131069:DQL131112 EAE131069:EAH131112 EKA131069:EKD131112 ETW131069:ETZ131112 FDS131069:FDV131112 FNO131069:FNR131112 FXK131069:FXN131112 GHG131069:GHJ131112 GRC131069:GRF131112 HAY131069:HBB131112 HKU131069:HKX131112 HUQ131069:HUT131112 IEM131069:IEP131112 IOI131069:IOL131112 IYE131069:IYH131112 JIA131069:JID131112 JRW131069:JRZ131112 KBS131069:KBV131112 KLO131069:KLR131112 KVK131069:KVN131112 LFG131069:LFJ131112 LPC131069:LPF131112 LYY131069:LZB131112 MIU131069:MIX131112 MSQ131069:MST131112 NCM131069:NCP131112 NMI131069:NML131112 NWE131069:NWH131112 OGA131069:OGD131112 OPW131069:OPZ131112 OZS131069:OZV131112 PJO131069:PJR131112 PTK131069:PTN131112 QDG131069:QDJ131112 QNC131069:QNF131112 QWY131069:QXB131112 RGU131069:RGX131112 RQQ131069:RQT131112 SAM131069:SAP131112 SKI131069:SKL131112 SUE131069:SUH131112 TEA131069:TED131112 TNW131069:TNZ131112 TXS131069:TXV131112 UHO131069:UHR131112 URK131069:URN131112 VBG131069:VBJ131112 VLC131069:VLF131112 VUY131069:VVB131112 WEU131069:WEX131112 WOQ131069:WOT131112 WYM131069:WYP131112 MA196605:MD196648 VW196605:VZ196648 AFS196605:AFV196648 APO196605:APR196648 AZK196605:AZN196648 BJG196605:BJJ196648 BTC196605:BTF196648 CCY196605:CDB196648 CMU196605:CMX196648 CWQ196605:CWT196648 DGM196605:DGP196648 DQI196605:DQL196648 EAE196605:EAH196648 EKA196605:EKD196648 ETW196605:ETZ196648 FDS196605:FDV196648 FNO196605:FNR196648 FXK196605:FXN196648 GHG196605:GHJ196648 GRC196605:GRF196648 HAY196605:HBB196648 HKU196605:HKX196648 HUQ196605:HUT196648 IEM196605:IEP196648 IOI196605:IOL196648 IYE196605:IYH196648 JIA196605:JID196648 JRW196605:JRZ196648 KBS196605:KBV196648 KLO196605:KLR196648 KVK196605:KVN196648 LFG196605:LFJ196648 LPC196605:LPF196648 LYY196605:LZB196648 MIU196605:MIX196648 MSQ196605:MST196648 NCM196605:NCP196648 NMI196605:NML196648 NWE196605:NWH196648 OGA196605:OGD196648 OPW196605:OPZ196648 OZS196605:OZV196648 PJO196605:PJR196648 PTK196605:PTN196648 QDG196605:QDJ196648 QNC196605:QNF196648 QWY196605:QXB196648 RGU196605:RGX196648 RQQ196605:RQT196648 SAM196605:SAP196648 SKI196605:SKL196648 SUE196605:SUH196648 TEA196605:TED196648 TNW196605:TNZ196648 TXS196605:TXV196648 UHO196605:UHR196648 URK196605:URN196648 VBG196605:VBJ196648 VLC196605:VLF196648 VUY196605:VVB196648 WEU196605:WEX196648 WOQ196605:WOT196648 WYM196605:WYP196648 MA262141:MD262184 VW262141:VZ262184 AFS262141:AFV262184 APO262141:APR262184 AZK262141:AZN262184 BJG262141:BJJ262184 BTC262141:BTF262184 CCY262141:CDB262184 CMU262141:CMX262184 CWQ262141:CWT262184 DGM262141:DGP262184 DQI262141:DQL262184 EAE262141:EAH262184 EKA262141:EKD262184 ETW262141:ETZ262184 FDS262141:FDV262184 FNO262141:FNR262184 FXK262141:FXN262184 GHG262141:GHJ262184 GRC262141:GRF262184 HAY262141:HBB262184 HKU262141:HKX262184 HUQ262141:HUT262184 IEM262141:IEP262184 IOI262141:IOL262184 IYE262141:IYH262184 JIA262141:JID262184 JRW262141:JRZ262184 KBS262141:KBV262184 KLO262141:KLR262184 KVK262141:KVN262184 LFG262141:LFJ262184 LPC262141:LPF262184 LYY262141:LZB262184 MIU262141:MIX262184 MSQ262141:MST262184 NCM262141:NCP262184 NMI262141:NML262184 NWE262141:NWH262184 OGA262141:OGD262184 OPW262141:OPZ262184 OZS262141:OZV262184 PJO262141:PJR262184 PTK262141:PTN262184 QDG262141:QDJ262184 QNC262141:QNF262184 QWY262141:QXB262184 RGU262141:RGX262184 RQQ262141:RQT262184 SAM262141:SAP262184 SKI262141:SKL262184 SUE262141:SUH262184 TEA262141:TED262184 TNW262141:TNZ262184 TXS262141:TXV262184 UHO262141:UHR262184 URK262141:URN262184 VBG262141:VBJ262184 VLC262141:VLF262184 VUY262141:VVB262184 WEU262141:WEX262184 WOQ262141:WOT262184 WYM262141:WYP262184 MA327677:MD327720 VW327677:VZ327720 AFS327677:AFV327720 APO327677:APR327720 AZK327677:AZN327720 BJG327677:BJJ327720 BTC327677:BTF327720 CCY327677:CDB327720 CMU327677:CMX327720 CWQ327677:CWT327720 DGM327677:DGP327720 DQI327677:DQL327720 EAE327677:EAH327720 EKA327677:EKD327720 ETW327677:ETZ327720 FDS327677:FDV327720 FNO327677:FNR327720 FXK327677:FXN327720 GHG327677:GHJ327720 GRC327677:GRF327720 HAY327677:HBB327720 HKU327677:HKX327720 HUQ327677:HUT327720 IEM327677:IEP327720 IOI327677:IOL327720 IYE327677:IYH327720 JIA327677:JID327720 JRW327677:JRZ327720 KBS327677:KBV327720 KLO327677:KLR327720 KVK327677:KVN327720 LFG327677:LFJ327720 LPC327677:LPF327720 LYY327677:LZB327720 MIU327677:MIX327720 MSQ327677:MST327720 NCM327677:NCP327720 NMI327677:NML327720 NWE327677:NWH327720 OGA327677:OGD327720 OPW327677:OPZ327720 OZS327677:OZV327720 PJO327677:PJR327720 PTK327677:PTN327720 QDG327677:QDJ327720 QNC327677:QNF327720 QWY327677:QXB327720 RGU327677:RGX327720 RQQ327677:RQT327720 SAM327677:SAP327720 SKI327677:SKL327720 SUE327677:SUH327720 TEA327677:TED327720 TNW327677:TNZ327720 TXS327677:TXV327720 UHO327677:UHR327720 URK327677:URN327720 VBG327677:VBJ327720 VLC327677:VLF327720 VUY327677:VVB327720 WEU327677:WEX327720 WOQ327677:WOT327720 WYM327677:WYP327720 MA393213:MD393256 VW393213:VZ393256 AFS393213:AFV393256 APO393213:APR393256 AZK393213:AZN393256 BJG393213:BJJ393256 BTC393213:BTF393256 CCY393213:CDB393256 CMU393213:CMX393256 CWQ393213:CWT393256 DGM393213:DGP393256 DQI393213:DQL393256 EAE393213:EAH393256 EKA393213:EKD393256 ETW393213:ETZ393256 FDS393213:FDV393256 FNO393213:FNR393256 FXK393213:FXN393256 GHG393213:GHJ393256 GRC393213:GRF393256 HAY393213:HBB393256 HKU393213:HKX393256 HUQ393213:HUT393256 IEM393213:IEP393256 IOI393213:IOL393256 IYE393213:IYH393256 JIA393213:JID393256 JRW393213:JRZ393256 KBS393213:KBV393256 KLO393213:KLR393256 KVK393213:KVN393256 LFG393213:LFJ393256 LPC393213:LPF393256 LYY393213:LZB393256 MIU393213:MIX393256 MSQ393213:MST393256 NCM393213:NCP393256 NMI393213:NML393256 NWE393213:NWH393256 OGA393213:OGD393256 OPW393213:OPZ393256 OZS393213:OZV393256 PJO393213:PJR393256 PTK393213:PTN393256 QDG393213:QDJ393256 QNC393213:QNF393256 QWY393213:QXB393256 RGU393213:RGX393256 RQQ393213:RQT393256 SAM393213:SAP393256 SKI393213:SKL393256 SUE393213:SUH393256 TEA393213:TED393256 TNW393213:TNZ393256 TXS393213:TXV393256 UHO393213:UHR393256 URK393213:URN393256 VBG393213:VBJ393256 VLC393213:VLF393256 VUY393213:VVB393256 WEU393213:WEX393256 WOQ393213:WOT393256 WYM393213:WYP393256 MA458749:MD458792 VW458749:VZ458792 AFS458749:AFV458792 APO458749:APR458792 AZK458749:AZN458792 BJG458749:BJJ458792 BTC458749:BTF458792 CCY458749:CDB458792 CMU458749:CMX458792 CWQ458749:CWT458792 DGM458749:DGP458792 DQI458749:DQL458792 EAE458749:EAH458792 EKA458749:EKD458792 ETW458749:ETZ458792 FDS458749:FDV458792 FNO458749:FNR458792 FXK458749:FXN458792 GHG458749:GHJ458792 GRC458749:GRF458792 HAY458749:HBB458792 HKU458749:HKX458792 HUQ458749:HUT458792 IEM458749:IEP458792 IOI458749:IOL458792 IYE458749:IYH458792 JIA458749:JID458792 JRW458749:JRZ458792 KBS458749:KBV458792 KLO458749:KLR458792 KVK458749:KVN458792 LFG458749:LFJ458792 LPC458749:LPF458792 LYY458749:LZB458792 MIU458749:MIX458792 MSQ458749:MST458792 NCM458749:NCP458792 NMI458749:NML458792 NWE458749:NWH458792 OGA458749:OGD458792 OPW458749:OPZ458792 OZS458749:OZV458792 PJO458749:PJR458792 PTK458749:PTN458792 QDG458749:QDJ458792 QNC458749:QNF458792 QWY458749:QXB458792 RGU458749:RGX458792 RQQ458749:RQT458792 SAM458749:SAP458792 SKI458749:SKL458792 SUE458749:SUH458792 TEA458749:TED458792 TNW458749:TNZ458792 TXS458749:TXV458792 UHO458749:UHR458792 URK458749:URN458792 VBG458749:VBJ458792 VLC458749:VLF458792 VUY458749:VVB458792 WEU458749:WEX458792 WOQ458749:WOT458792 WYM458749:WYP458792 MA524285:MD524328 VW524285:VZ524328 AFS524285:AFV524328 APO524285:APR524328 AZK524285:AZN524328 BJG524285:BJJ524328 BTC524285:BTF524328 CCY524285:CDB524328 CMU524285:CMX524328 CWQ524285:CWT524328 DGM524285:DGP524328 DQI524285:DQL524328 EAE524285:EAH524328 EKA524285:EKD524328 ETW524285:ETZ524328 FDS524285:FDV524328 FNO524285:FNR524328 FXK524285:FXN524328 GHG524285:GHJ524328 GRC524285:GRF524328 HAY524285:HBB524328 HKU524285:HKX524328 HUQ524285:HUT524328 IEM524285:IEP524328 IOI524285:IOL524328 IYE524285:IYH524328 JIA524285:JID524328 JRW524285:JRZ524328 KBS524285:KBV524328 KLO524285:KLR524328 KVK524285:KVN524328 LFG524285:LFJ524328 LPC524285:LPF524328 LYY524285:LZB524328 MIU524285:MIX524328 MSQ524285:MST524328 NCM524285:NCP524328 NMI524285:NML524328 NWE524285:NWH524328 OGA524285:OGD524328 OPW524285:OPZ524328 OZS524285:OZV524328 PJO524285:PJR524328 PTK524285:PTN524328 QDG524285:QDJ524328 QNC524285:QNF524328 QWY524285:QXB524328 RGU524285:RGX524328 RQQ524285:RQT524328 SAM524285:SAP524328 SKI524285:SKL524328 SUE524285:SUH524328 TEA524285:TED524328 TNW524285:TNZ524328 TXS524285:TXV524328 UHO524285:UHR524328 URK524285:URN524328 VBG524285:VBJ524328 VLC524285:VLF524328 VUY524285:VVB524328 WEU524285:WEX524328 WOQ524285:WOT524328 WYM524285:WYP524328 MA589821:MD589864 VW589821:VZ589864 AFS589821:AFV589864 APO589821:APR589864 AZK589821:AZN589864 BJG589821:BJJ589864 BTC589821:BTF589864 CCY589821:CDB589864 CMU589821:CMX589864 CWQ589821:CWT589864 DGM589821:DGP589864 DQI589821:DQL589864 EAE589821:EAH589864 EKA589821:EKD589864 ETW589821:ETZ589864 FDS589821:FDV589864 FNO589821:FNR589864 FXK589821:FXN589864 GHG589821:GHJ589864 GRC589821:GRF589864 HAY589821:HBB589864 HKU589821:HKX589864 HUQ589821:HUT589864 IEM589821:IEP589864 IOI589821:IOL589864 IYE589821:IYH589864 JIA589821:JID589864 JRW589821:JRZ589864 KBS589821:KBV589864 KLO589821:KLR589864 KVK589821:KVN589864 LFG589821:LFJ589864 LPC589821:LPF589864 LYY589821:LZB589864 MIU589821:MIX589864 MSQ589821:MST589864 NCM589821:NCP589864 NMI589821:NML589864 NWE589821:NWH589864 OGA589821:OGD589864 OPW589821:OPZ589864 OZS589821:OZV589864 PJO589821:PJR589864 PTK589821:PTN589864 QDG589821:QDJ589864 QNC589821:QNF589864 QWY589821:QXB589864 RGU589821:RGX589864 RQQ589821:RQT589864 SAM589821:SAP589864 SKI589821:SKL589864 SUE589821:SUH589864 TEA589821:TED589864 TNW589821:TNZ589864 TXS589821:TXV589864 UHO589821:UHR589864 URK589821:URN589864 VBG589821:VBJ589864 VLC589821:VLF589864 VUY589821:VVB589864 WEU589821:WEX589864 WOQ589821:WOT589864 WYM589821:WYP589864 MA655357:MD655400 VW655357:VZ655400 AFS655357:AFV655400 APO655357:APR655400 AZK655357:AZN655400 BJG655357:BJJ655400 BTC655357:BTF655400 CCY655357:CDB655400 CMU655357:CMX655400 CWQ655357:CWT655400 DGM655357:DGP655400 DQI655357:DQL655400 EAE655357:EAH655400 EKA655357:EKD655400 ETW655357:ETZ655400 FDS655357:FDV655400 FNO655357:FNR655400 FXK655357:FXN655400 GHG655357:GHJ655400 GRC655357:GRF655400 HAY655357:HBB655400 HKU655357:HKX655400 HUQ655357:HUT655400 IEM655357:IEP655400 IOI655357:IOL655400 IYE655357:IYH655400 JIA655357:JID655400 JRW655357:JRZ655400 KBS655357:KBV655400 KLO655357:KLR655400 KVK655357:KVN655400 LFG655357:LFJ655400 LPC655357:LPF655400 LYY655357:LZB655400 MIU655357:MIX655400 MSQ655357:MST655400 NCM655357:NCP655400 NMI655357:NML655400 NWE655357:NWH655400 OGA655357:OGD655400 OPW655357:OPZ655400 OZS655357:OZV655400 PJO655357:PJR655400 PTK655357:PTN655400 QDG655357:QDJ655400 QNC655357:QNF655400 QWY655357:QXB655400 RGU655357:RGX655400 RQQ655357:RQT655400 SAM655357:SAP655400 SKI655357:SKL655400 SUE655357:SUH655400 TEA655357:TED655400 TNW655357:TNZ655400 TXS655357:TXV655400 UHO655357:UHR655400 URK655357:URN655400 VBG655357:VBJ655400 VLC655357:VLF655400 VUY655357:VVB655400 WEU655357:WEX655400 WOQ655357:WOT655400 WYM655357:WYP655400 MA720893:MD720936 VW720893:VZ720936 AFS720893:AFV720936 APO720893:APR720936 AZK720893:AZN720936 BJG720893:BJJ720936 BTC720893:BTF720936 CCY720893:CDB720936 CMU720893:CMX720936 CWQ720893:CWT720936 DGM720893:DGP720936 DQI720893:DQL720936 EAE720893:EAH720936 EKA720893:EKD720936 ETW720893:ETZ720936 FDS720893:FDV720936 FNO720893:FNR720936 FXK720893:FXN720936 GHG720893:GHJ720936 GRC720893:GRF720936 HAY720893:HBB720936 HKU720893:HKX720936 HUQ720893:HUT720936 IEM720893:IEP720936 IOI720893:IOL720936 IYE720893:IYH720936 JIA720893:JID720936 JRW720893:JRZ720936 KBS720893:KBV720936 KLO720893:KLR720936 KVK720893:KVN720936 LFG720893:LFJ720936 LPC720893:LPF720936 LYY720893:LZB720936 MIU720893:MIX720936 MSQ720893:MST720936 NCM720893:NCP720936 NMI720893:NML720936 NWE720893:NWH720936 OGA720893:OGD720936 OPW720893:OPZ720936 OZS720893:OZV720936 PJO720893:PJR720936 PTK720893:PTN720936 QDG720893:QDJ720936 QNC720893:QNF720936 QWY720893:QXB720936 RGU720893:RGX720936 RQQ720893:RQT720936 SAM720893:SAP720936 SKI720893:SKL720936 SUE720893:SUH720936 TEA720893:TED720936 TNW720893:TNZ720936 TXS720893:TXV720936 UHO720893:UHR720936 URK720893:URN720936 VBG720893:VBJ720936 VLC720893:VLF720936 VUY720893:VVB720936 WEU720893:WEX720936 WOQ720893:WOT720936 WYM720893:WYP720936 MA786429:MD786472 VW786429:VZ786472 AFS786429:AFV786472 APO786429:APR786472 AZK786429:AZN786472 BJG786429:BJJ786472 BTC786429:BTF786472 CCY786429:CDB786472 CMU786429:CMX786472 CWQ786429:CWT786472 DGM786429:DGP786472 DQI786429:DQL786472 EAE786429:EAH786472 EKA786429:EKD786472 ETW786429:ETZ786472 FDS786429:FDV786472 FNO786429:FNR786472 FXK786429:FXN786472 GHG786429:GHJ786472 GRC786429:GRF786472 HAY786429:HBB786472 HKU786429:HKX786472 HUQ786429:HUT786472 IEM786429:IEP786472 IOI786429:IOL786472 IYE786429:IYH786472 JIA786429:JID786472 JRW786429:JRZ786472 KBS786429:KBV786472 KLO786429:KLR786472 KVK786429:KVN786472 LFG786429:LFJ786472 LPC786429:LPF786472 LYY786429:LZB786472 MIU786429:MIX786472 MSQ786429:MST786472 NCM786429:NCP786472 NMI786429:NML786472 NWE786429:NWH786472 OGA786429:OGD786472 OPW786429:OPZ786472 OZS786429:OZV786472 PJO786429:PJR786472 PTK786429:PTN786472 QDG786429:QDJ786472 QNC786429:QNF786472 QWY786429:QXB786472 RGU786429:RGX786472 RQQ786429:RQT786472 SAM786429:SAP786472 SKI786429:SKL786472 SUE786429:SUH786472 TEA786429:TED786472 TNW786429:TNZ786472 TXS786429:TXV786472 UHO786429:UHR786472 URK786429:URN786472 VBG786429:VBJ786472 VLC786429:VLF786472 VUY786429:VVB786472 WEU786429:WEX786472 WOQ786429:WOT786472 WYM786429:WYP786472 MA851965:MD852008 VW851965:VZ852008 AFS851965:AFV852008 APO851965:APR852008 AZK851965:AZN852008 BJG851965:BJJ852008 BTC851965:BTF852008 CCY851965:CDB852008 CMU851965:CMX852008 CWQ851965:CWT852008 DGM851965:DGP852008 DQI851965:DQL852008 EAE851965:EAH852008 EKA851965:EKD852008 ETW851965:ETZ852008 FDS851965:FDV852008 FNO851965:FNR852008 FXK851965:FXN852008 GHG851965:GHJ852008 GRC851965:GRF852008 HAY851965:HBB852008 HKU851965:HKX852008 HUQ851965:HUT852008 IEM851965:IEP852008 IOI851965:IOL852008 IYE851965:IYH852008 JIA851965:JID852008 JRW851965:JRZ852008 KBS851965:KBV852008 KLO851965:KLR852008 KVK851965:KVN852008 LFG851965:LFJ852008 LPC851965:LPF852008 LYY851965:LZB852008 MIU851965:MIX852008 MSQ851965:MST852008 NCM851965:NCP852008 NMI851965:NML852008 NWE851965:NWH852008 OGA851965:OGD852008 OPW851965:OPZ852008 OZS851965:OZV852008 PJO851965:PJR852008 PTK851965:PTN852008 QDG851965:QDJ852008 QNC851965:QNF852008 QWY851965:QXB852008 RGU851965:RGX852008 RQQ851965:RQT852008 SAM851965:SAP852008 SKI851965:SKL852008 SUE851965:SUH852008 TEA851965:TED852008 TNW851965:TNZ852008 TXS851965:TXV852008 UHO851965:UHR852008 URK851965:URN852008 VBG851965:VBJ852008 VLC851965:VLF852008 VUY851965:VVB852008 WEU851965:WEX852008 WOQ851965:WOT852008 WYM851965:WYP852008 MA917501:MD917544 VW917501:VZ917544 AFS917501:AFV917544 APO917501:APR917544 AZK917501:AZN917544 BJG917501:BJJ917544 BTC917501:BTF917544 CCY917501:CDB917544 CMU917501:CMX917544 CWQ917501:CWT917544 DGM917501:DGP917544 DQI917501:DQL917544 EAE917501:EAH917544 EKA917501:EKD917544 ETW917501:ETZ917544 FDS917501:FDV917544 FNO917501:FNR917544 FXK917501:FXN917544 GHG917501:GHJ917544 GRC917501:GRF917544 HAY917501:HBB917544 HKU917501:HKX917544 HUQ917501:HUT917544 IEM917501:IEP917544 IOI917501:IOL917544 IYE917501:IYH917544 JIA917501:JID917544 JRW917501:JRZ917544 KBS917501:KBV917544 KLO917501:KLR917544 KVK917501:KVN917544 LFG917501:LFJ917544 LPC917501:LPF917544 LYY917501:LZB917544 MIU917501:MIX917544 MSQ917501:MST917544 NCM917501:NCP917544 NMI917501:NML917544 NWE917501:NWH917544 OGA917501:OGD917544 OPW917501:OPZ917544 OZS917501:OZV917544 PJO917501:PJR917544 PTK917501:PTN917544 QDG917501:QDJ917544 QNC917501:QNF917544 QWY917501:QXB917544 RGU917501:RGX917544 RQQ917501:RQT917544 SAM917501:SAP917544 SKI917501:SKL917544 SUE917501:SUH917544 TEA917501:TED917544 TNW917501:TNZ917544 TXS917501:TXV917544 UHO917501:UHR917544 URK917501:URN917544 VBG917501:VBJ917544 VLC917501:VLF917544 VUY917501:VVB917544 WEU917501:WEX917544 WOQ917501:WOT917544 WYM917501:WYP917544 MA983037:MD983080 VW983037:VZ983080 AFS983037:AFV983080 APO983037:APR983080 AZK983037:AZN983080 BJG983037:BJJ983080 BTC983037:BTF983080 CCY983037:CDB983080 CMU983037:CMX983080 CWQ983037:CWT983080 DGM983037:DGP983080 DQI983037:DQL983080 EAE983037:EAH983080 EKA983037:EKD983080 ETW983037:ETZ983080 FDS983037:FDV983080 FNO983037:FNR983080 FXK983037:FXN983080 GHG983037:GHJ983080 GRC983037:GRF983080 HAY983037:HBB983080 HKU983037:HKX983080 HUQ983037:HUT983080 IEM983037:IEP983080 IOI983037:IOL983080 IYE983037:IYH983080 JIA983037:JID983080 JRW983037:JRZ983080 KBS983037:KBV983080 KLO983037:KLR983080 KVK983037:KVN983080 LFG983037:LFJ983080 LPC983037:LPF983080 LYY983037:LZB983080 MIU983037:MIX983080 MSQ983037:MST983080 NCM983037:NCP983080 NMI983037:NML983080 NWE983037:NWH983080 OGA983037:OGD983080 OPW983037:OPZ983080 OZS983037:OZV983080 PJO983037:PJR983080 PTK983037:PTN983080 QDG983037:QDJ983080 QNC983037:QNF983080 QWY983037:QXB983080 RGU983037:RGX983080 RQQ983037:RQT983080 SAM983037:SAP983080 SKI983037:SKL983080 SUE983037:SUH983080 TEA983037:TED983080 TNW983037:TNZ983080 TXS983037:TXV983080 UHO983037:UHR983080 URK983037:URN983080 VBG983037:VBJ983080 VLC983037:VLF983080 VUY983037:VVB983080 WEU983037:WEX983080 WOQ983037:WOT983080 WYM983037:WYP983080 LV65533:LY65576 VR65533:VU65576 AFN65533:AFQ65576 APJ65533:APM65576 AZF65533:AZI65576 BJB65533:BJE65576 BSX65533:BTA65576 CCT65533:CCW65576 CMP65533:CMS65576 CWL65533:CWO65576 DGH65533:DGK65576 DQD65533:DQG65576 DZZ65533:EAC65576 EJV65533:EJY65576 ETR65533:ETU65576 FDN65533:FDQ65576 FNJ65533:FNM65576 FXF65533:FXI65576 GHB65533:GHE65576 GQX65533:GRA65576 HAT65533:HAW65576 HKP65533:HKS65576 HUL65533:HUO65576 IEH65533:IEK65576 IOD65533:IOG65576 IXZ65533:IYC65576 JHV65533:JHY65576 JRR65533:JRU65576 KBN65533:KBQ65576 KLJ65533:KLM65576 KVF65533:KVI65576 LFB65533:LFE65576 LOX65533:LPA65576 LYT65533:LYW65576 MIP65533:MIS65576 MSL65533:MSO65576 NCH65533:NCK65576 NMD65533:NMG65576 NVZ65533:NWC65576 OFV65533:OFY65576 OPR65533:OPU65576 OZN65533:OZQ65576 PJJ65533:PJM65576 PTF65533:PTI65576 QDB65533:QDE65576 QMX65533:QNA65576 QWT65533:QWW65576 RGP65533:RGS65576 RQL65533:RQO65576 SAH65533:SAK65576 SKD65533:SKG65576 STZ65533:SUC65576 TDV65533:TDY65576 TNR65533:TNU65576 TXN65533:TXQ65576 UHJ65533:UHM65576 URF65533:URI65576 VBB65533:VBE65576 VKX65533:VLA65576 VUT65533:VUW65576 WEP65533:WES65576 WOL65533:WOO65576 WYH65533:WYK65576 LV131069:LY131112 VR131069:VU131112 AFN131069:AFQ131112 APJ131069:APM131112 AZF131069:AZI131112 BJB131069:BJE131112 BSX131069:BTA131112 CCT131069:CCW131112 CMP131069:CMS131112 CWL131069:CWO131112 DGH131069:DGK131112 DQD131069:DQG131112 DZZ131069:EAC131112 EJV131069:EJY131112 ETR131069:ETU131112 FDN131069:FDQ131112 FNJ131069:FNM131112 FXF131069:FXI131112 GHB131069:GHE131112 GQX131069:GRA131112 HAT131069:HAW131112 HKP131069:HKS131112 HUL131069:HUO131112 IEH131069:IEK131112 IOD131069:IOG131112 IXZ131069:IYC131112 JHV131069:JHY131112 JRR131069:JRU131112 KBN131069:KBQ131112 KLJ131069:KLM131112 KVF131069:KVI131112 LFB131069:LFE131112 LOX131069:LPA131112 LYT131069:LYW131112 MIP131069:MIS131112 MSL131069:MSO131112 NCH131069:NCK131112 NMD131069:NMG131112 NVZ131069:NWC131112 OFV131069:OFY131112 OPR131069:OPU131112 OZN131069:OZQ131112 PJJ131069:PJM131112 PTF131069:PTI131112 QDB131069:QDE131112 QMX131069:QNA131112 QWT131069:QWW131112 RGP131069:RGS131112 RQL131069:RQO131112 SAH131069:SAK131112 SKD131069:SKG131112 STZ131069:SUC131112 TDV131069:TDY131112 TNR131069:TNU131112 TXN131069:TXQ131112 UHJ131069:UHM131112 URF131069:URI131112 VBB131069:VBE131112 VKX131069:VLA131112 VUT131069:VUW131112 WEP131069:WES131112 WOL131069:WOO131112 WYH131069:WYK131112 LV196605:LY196648 VR196605:VU196648 AFN196605:AFQ196648 APJ196605:APM196648 AZF196605:AZI196648 BJB196605:BJE196648 BSX196605:BTA196648 CCT196605:CCW196648 CMP196605:CMS196648 CWL196605:CWO196648 DGH196605:DGK196648 DQD196605:DQG196648 DZZ196605:EAC196648 EJV196605:EJY196648 ETR196605:ETU196648 FDN196605:FDQ196648 FNJ196605:FNM196648 FXF196605:FXI196648 GHB196605:GHE196648 GQX196605:GRA196648 HAT196605:HAW196648 HKP196605:HKS196648 HUL196605:HUO196648 IEH196605:IEK196648 IOD196605:IOG196648 IXZ196605:IYC196648 JHV196605:JHY196648 JRR196605:JRU196648 KBN196605:KBQ196648 KLJ196605:KLM196648 KVF196605:KVI196648 LFB196605:LFE196648 LOX196605:LPA196648 LYT196605:LYW196648 MIP196605:MIS196648 MSL196605:MSO196648 NCH196605:NCK196648 NMD196605:NMG196648 NVZ196605:NWC196648 OFV196605:OFY196648 OPR196605:OPU196648 OZN196605:OZQ196648 PJJ196605:PJM196648 PTF196605:PTI196648 QDB196605:QDE196648 QMX196605:QNA196648 QWT196605:QWW196648 RGP196605:RGS196648 RQL196605:RQO196648 SAH196605:SAK196648 SKD196605:SKG196648 STZ196605:SUC196648 TDV196605:TDY196648 TNR196605:TNU196648 TXN196605:TXQ196648 UHJ196605:UHM196648 URF196605:URI196648 VBB196605:VBE196648 VKX196605:VLA196648 VUT196605:VUW196648 WEP196605:WES196648 WOL196605:WOO196648 WYH196605:WYK196648 LV262141:LY262184 VR262141:VU262184 AFN262141:AFQ262184 APJ262141:APM262184 AZF262141:AZI262184 BJB262141:BJE262184 BSX262141:BTA262184 CCT262141:CCW262184 CMP262141:CMS262184 CWL262141:CWO262184 DGH262141:DGK262184 DQD262141:DQG262184 DZZ262141:EAC262184 EJV262141:EJY262184 ETR262141:ETU262184 FDN262141:FDQ262184 FNJ262141:FNM262184 FXF262141:FXI262184 GHB262141:GHE262184 GQX262141:GRA262184 HAT262141:HAW262184 HKP262141:HKS262184 HUL262141:HUO262184 IEH262141:IEK262184 IOD262141:IOG262184 IXZ262141:IYC262184 JHV262141:JHY262184 JRR262141:JRU262184 KBN262141:KBQ262184 KLJ262141:KLM262184 KVF262141:KVI262184 LFB262141:LFE262184 LOX262141:LPA262184 LYT262141:LYW262184 MIP262141:MIS262184 MSL262141:MSO262184 NCH262141:NCK262184 NMD262141:NMG262184 NVZ262141:NWC262184 OFV262141:OFY262184 OPR262141:OPU262184 OZN262141:OZQ262184 PJJ262141:PJM262184 PTF262141:PTI262184 QDB262141:QDE262184 QMX262141:QNA262184 QWT262141:QWW262184 RGP262141:RGS262184 RQL262141:RQO262184 SAH262141:SAK262184 SKD262141:SKG262184 STZ262141:SUC262184 TDV262141:TDY262184 TNR262141:TNU262184 TXN262141:TXQ262184 UHJ262141:UHM262184 URF262141:URI262184 VBB262141:VBE262184 VKX262141:VLA262184 VUT262141:VUW262184 WEP262141:WES262184 WOL262141:WOO262184 WYH262141:WYK262184 LV327677:LY327720 VR327677:VU327720 AFN327677:AFQ327720 APJ327677:APM327720 AZF327677:AZI327720 BJB327677:BJE327720 BSX327677:BTA327720 CCT327677:CCW327720 CMP327677:CMS327720 CWL327677:CWO327720 DGH327677:DGK327720 DQD327677:DQG327720 DZZ327677:EAC327720 EJV327677:EJY327720 ETR327677:ETU327720 FDN327677:FDQ327720 FNJ327677:FNM327720 FXF327677:FXI327720 GHB327677:GHE327720 GQX327677:GRA327720 HAT327677:HAW327720 HKP327677:HKS327720 HUL327677:HUO327720 IEH327677:IEK327720 IOD327677:IOG327720 IXZ327677:IYC327720 JHV327677:JHY327720 JRR327677:JRU327720 KBN327677:KBQ327720 KLJ327677:KLM327720 KVF327677:KVI327720 LFB327677:LFE327720 LOX327677:LPA327720 LYT327677:LYW327720 MIP327677:MIS327720 MSL327677:MSO327720 NCH327677:NCK327720 NMD327677:NMG327720 NVZ327677:NWC327720 OFV327677:OFY327720 OPR327677:OPU327720 OZN327677:OZQ327720 PJJ327677:PJM327720 PTF327677:PTI327720 QDB327677:QDE327720 QMX327677:QNA327720 QWT327677:QWW327720 RGP327677:RGS327720 RQL327677:RQO327720 SAH327677:SAK327720 SKD327677:SKG327720 STZ327677:SUC327720 TDV327677:TDY327720 TNR327677:TNU327720 TXN327677:TXQ327720 UHJ327677:UHM327720 URF327677:URI327720 VBB327677:VBE327720 VKX327677:VLA327720 VUT327677:VUW327720 WEP327677:WES327720 WOL327677:WOO327720 WYH327677:WYK327720 LV393213:LY393256 VR393213:VU393256 AFN393213:AFQ393256 APJ393213:APM393256 AZF393213:AZI393256 BJB393213:BJE393256 BSX393213:BTA393256 CCT393213:CCW393256 CMP393213:CMS393256 CWL393213:CWO393256 DGH393213:DGK393256 DQD393213:DQG393256 DZZ393213:EAC393256 EJV393213:EJY393256 ETR393213:ETU393256 FDN393213:FDQ393256 FNJ393213:FNM393256 FXF393213:FXI393256 GHB393213:GHE393256 GQX393213:GRA393256 HAT393213:HAW393256 HKP393213:HKS393256 HUL393213:HUO393256 IEH393213:IEK393256 IOD393213:IOG393256 IXZ393213:IYC393256 JHV393213:JHY393256 JRR393213:JRU393256 KBN393213:KBQ393256 KLJ393213:KLM393256 KVF393213:KVI393256 LFB393213:LFE393256 LOX393213:LPA393256 LYT393213:LYW393256 MIP393213:MIS393256 MSL393213:MSO393256 NCH393213:NCK393256 NMD393213:NMG393256 NVZ393213:NWC393256 OFV393213:OFY393256 OPR393213:OPU393256 OZN393213:OZQ393256 PJJ393213:PJM393256 PTF393213:PTI393256 QDB393213:QDE393256 QMX393213:QNA393256 QWT393213:QWW393256 RGP393213:RGS393256 RQL393213:RQO393256 SAH393213:SAK393256 SKD393213:SKG393256 STZ393213:SUC393256 TDV393213:TDY393256 TNR393213:TNU393256 TXN393213:TXQ393256 UHJ393213:UHM393256 URF393213:URI393256 VBB393213:VBE393256 VKX393213:VLA393256 VUT393213:VUW393256 WEP393213:WES393256 WOL393213:WOO393256 WYH393213:WYK393256 LV458749:LY458792 VR458749:VU458792 AFN458749:AFQ458792 APJ458749:APM458792 AZF458749:AZI458792 BJB458749:BJE458792 BSX458749:BTA458792 CCT458749:CCW458792 CMP458749:CMS458792 CWL458749:CWO458792 DGH458749:DGK458792 DQD458749:DQG458792 DZZ458749:EAC458792 EJV458749:EJY458792 ETR458749:ETU458792 FDN458749:FDQ458792 FNJ458749:FNM458792 FXF458749:FXI458792 GHB458749:GHE458792 GQX458749:GRA458792 HAT458749:HAW458792 HKP458749:HKS458792 HUL458749:HUO458792 IEH458749:IEK458792 IOD458749:IOG458792 IXZ458749:IYC458792 JHV458749:JHY458792 JRR458749:JRU458792 KBN458749:KBQ458792 KLJ458749:KLM458792 KVF458749:KVI458792 LFB458749:LFE458792 LOX458749:LPA458792 LYT458749:LYW458792 MIP458749:MIS458792 MSL458749:MSO458792 NCH458749:NCK458792 NMD458749:NMG458792 NVZ458749:NWC458792 OFV458749:OFY458792 OPR458749:OPU458792 OZN458749:OZQ458792 PJJ458749:PJM458792 PTF458749:PTI458792 QDB458749:QDE458792 QMX458749:QNA458792 QWT458749:QWW458792 RGP458749:RGS458792 RQL458749:RQO458792 SAH458749:SAK458792 SKD458749:SKG458792 STZ458749:SUC458792 TDV458749:TDY458792 TNR458749:TNU458792 TXN458749:TXQ458792 UHJ458749:UHM458792 URF458749:URI458792 VBB458749:VBE458792 VKX458749:VLA458792 VUT458749:VUW458792 WEP458749:WES458792 WOL458749:WOO458792 WYH458749:WYK458792 LV524285:LY524328 VR524285:VU524328 AFN524285:AFQ524328 APJ524285:APM524328 AZF524285:AZI524328 BJB524285:BJE524328 BSX524285:BTA524328 CCT524285:CCW524328 CMP524285:CMS524328 CWL524285:CWO524328 DGH524285:DGK524328 DQD524285:DQG524328 DZZ524285:EAC524328 EJV524285:EJY524328 ETR524285:ETU524328 FDN524285:FDQ524328 FNJ524285:FNM524328 FXF524285:FXI524328 GHB524285:GHE524328 GQX524285:GRA524328 HAT524285:HAW524328 HKP524285:HKS524328 HUL524285:HUO524328 IEH524285:IEK524328 IOD524285:IOG524328 IXZ524285:IYC524328 JHV524285:JHY524328 JRR524285:JRU524328 KBN524285:KBQ524328 KLJ524285:KLM524328 KVF524285:KVI524328 LFB524285:LFE524328 LOX524285:LPA524328 LYT524285:LYW524328 MIP524285:MIS524328 MSL524285:MSO524328 NCH524285:NCK524328 NMD524285:NMG524328 NVZ524285:NWC524328 OFV524285:OFY524328 OPR524285:OPU524328 OZN524285:OZQ524328 PJJ524285:PJM524328 PTF524285:PTI524328 QDB524285:QDE524328 QMX524285:QNA524328 QWT524285:QWW524328 RGP524285:RGS524328 RQL524285:RQO524328 SAH524285:SAK524328 SKD524285:SKG524328 STZ524285:SUC524328 TDV524285:TDY524328 TNR524285:TNU524328 TXN524285:TXQ524328 UHJ524285:UHM524328 URF524285:URI524328 VBB524285:VBE524328 VKX524285:VLA524328 VUT524285:VUW524328 WEP524285:WES524328 WOL524285:WOO524328 WYH524285:WYK524328 LV589821:LY589864 VR589821:VU589864 AFN589821:AFQ589864 APJ589821:APM589864 AZF589821:AZI589864 BJB589821:BJE589864 BSX589821:BTA589864 CCT589821:CCW589864 CMP589821:CMS589864 CWL589821:CWO589864 DGH589821:DGK589864 DQD589821:DQG589864 DZZ589821:EAC589864 EJV589821:EJY589864 ETR589821:ETU589864 FDN589821:FDQ589864 FNJ589821:FNM589864 FXF589821:FXI589864 GHB589821:GHE589864 GQX589821:GRA589864 HAT589821:HAW589864 HKP589821:HKS589864 HUL589821:HUO589864 IEH589821:IEK589864 IOD589821:IOG589864 IXZ589821:IYC589864 JHV589821:JHY589864 JRR589821:JRU589864 KBN589821:KBQ589864 KLJ589821:KLM589864 KVF589821:KVI589864 LFB589821:LFE589864 LOX589821:LPA589864 LYT589821:LYW589864 MIP589821:MIS589864 MSL589821:MSO589864 NCH589821:NCK589864 NMD589821:NMG589864 NVZ589821:NWC589864 OFV589821:OFY589864 OPR589821:OPU589864 OZN589821:OZQ589864 PJJ589821:PJM589864 PTF589821:PTI589864 QDB589821:QDE589864 QMX589821:QNA589864 QWT589821:QWW589864 RGP589821:RGS589864 RQL589821:RQO589864 SAH589821:SAK589864 SKD589821:SKG589864 STZ589821:SUC589864 TDV589821:TDY589864 TNR589821:TNU589864 TXN589821:TXQ589864 UHJ589821:UHM589864 URF589821:URI589864 VBB589821:VBE589864 VKX589821:VLA589864 VUT589821:VUW589864 WEP589821:WES589864 WOL589821:WOO589864 WYH589821:WYK589864 LV655357:LY655400 VR655357:VU655400 AFN655357:AFQ655400 APJ655357:APM655400 AZF655357:AZI655400 BJB655357:BJE655400 BSX655357:BTA655400 CCT655357:CCW655400 CMP655357:CMS655400 CWL655357:CWO655400 DGH655357:DGK655400 DQD655357:DQG655400 DZZ655357:EAC655400 EJV655357:EJY655400 ETR655357:ETU655400 FDN655357:FDQ655400 FNJ655357:FNM655400 FXF655357:FXI655400 GHB655357:GHE655400 GQX655357:GRA655400 HAT655357:HAW655400 HKP655357:HKS655400 HUL655357:HUO655400 IEH655357:IEK655400 IOD655357:IOG655400 IXZ655357:IYC655400 JHV655357:JHY655400 JRR655357:JRU655400 KBN655357:KBQ655400 KLJ655357:KLM655400 KVF655357:KVI655400 LFB655357:LFE655400 LOX655357:LPA655400 LYT655357:LYW655400 MIP655357:MIS655400 MSL655357:MSO655400 NCH655357:NCK655400 NMD655357:NMG655400 NVZ655357:NWC655400 OFV655357:OFY655400 OPR655357:OPU655400 OZN655357:OZQ655400 PJJ655357:PJM655400 PTF655357:PTI655400 QDB655357:QDE655400 QMX655357:QNA655400 QWT655357:QWW655400 RGP655357:RGS655400 RQL655357:RQO655400 SAH655357:SAK655400 SKD655357:SKG655400 STZ655357:SUC655400 TDV655357:TDY655400 TNR655357:TNU655400 TXN655357:TXQ655400 UHJ655357:UHM655400 URF655357:URI655400 VBB655357:VBE655400 VKX655357:VLA655400 VUT655357:VUW655400 WEP655357:WES655400 WOL655357:WOO655400 WYH655357:WYK655400 LV720893:LY720936 VR720893:VU720936 AFN720893:AFQ720936 APJ720893:APM720936 AZF720893:AZI720936 BJB720893:BJE720936 BSX720893:BTA720936 CCT720893:CCW720936 CMP720893:CMS720936 CWL720893:CWO720936 DGH720893:DGK720936 DQD720893:DQG720936 DZZ720893:EAC720936 EJV720893:EJY720936 ETR720893:ETU720936 FDN720893:FDQ720936 FNJ720893:FNM720936 FXF720893:FXI720936 GHB720893:GHE720936 GQX720893:GRA720936 HAT720893:HAW720936 HKP720893:HKS720936 HUL720893:HUO720936 IEH720893:IEK720936 IOD720893:IOG720936 IXZ720893:IYC720936 JHV720893:JHY720936 JRR720893:JRU720936 KBN720893:KBQ720936 KLJ720893:KLM720936 KVF720893:KVI720936 LFB720893:LFE720936 LOX720893:LPA720936 LYT720893:LYW720936 MIP720893:MIS720936 MSL720893:MSO720936 NCH720893:NCK720936 NMD720893:NMG720936 NVZ720893:NWC720936 OFV720893:OFY720936 OPR720893:OPU720936 OZN720893:OZQ720936 PJJ720893:PJM720936 PTF720893:PTI720936 QDB720893:QDE720936 QMX720893:QNA720936 QWT720893:QWW720936 RGP720893:RGS720936 RQL720893:RQO720936 SAH720893:SAK720936 SKD720893:SKG720936 STZ720893:SUC720936 TDV720893:TDY720936 TNR720893:TNU720936 TXN720893:TXQ720936 UHJ720893:UHM720936 URF720893:URI720936 VBB720893:VBE720936 VKX720893:VLA720936 VUT720893:VUW720936 WEP720893:WES720936 WOL720893:WOO720936 WYH720893:WYK720936 LV786429:LY786472 VR786429:VU786472 AFN786429:AFQ786472 APJ786429:APM786472 AZF786429:AZI786472 BJB786429:BJE786472 BSX786429:BTA786472 CCT786429:CCW786472 CMP786429:CMS786472 CWL786429:CWO786472 DGH786429:DGK786472 DQD786429:DQG786472 DZZ786429:EAC786472 EJV786429:EJY786472 ETR786429:ETU786472 FDN786429:FDQ786472 FNJ786429:FNM786472 FXF786429:FXI786472 GHB786429:GHE786472 GQX786429:GRA786472 HAT786429:HAW786472 HKP786429:HKS786472 HUL786429:HUO786472 IEH786429:IEK786472 IOD786429:IOG786472 IXZ786429:IYC786472 JHV786429:JHY786472 JRR786429:JRU786472 KBN786429:KBQ786472 KLJ786429:KLM786472 KVF786429:KVI786472 LFB786429:LFE786472 LOX786429:LPA786472 LYT786429:LYW786472 MIP786429:MIS786472 MSL786429:MSO786472 NCH786429:NCK786472 NMD786429:NMG786472 NVZ786429:NWC786472 OFV786429:OFY786472 OPR786429:OPU786472 OZN786429:OZQ786472 PJJ786429:PJM786472 PTF786429:PTI786472 QDB786429:QDE786472 QMX786429:QNA786472 QWT786429:QWW786472 RGP786429:RGS786472 RQL786429:RQO786472 SAH786429:SAK786472 SKD786429:SKG786472 STZ786429:SUC786472 TDV786429:TDY786472 TNR786429:TNU786472 TXN786429:TXQ786472 UHJ786429:UHM786472 URF786429:URI786472 VBB786429:VBE786472 VKX786429:VLA786472 VUT786429:VUW786472 WEP786429:WES786472 WOL786429:WOO786472 WYH786429:WYK786472 LV851965:LY852008 VR851965:VU852008 AFN851965:AFQ852008 APJ851965:APM852008 AZF851965:AZI852008 BJB851965:BJE852008 BSX851965:BTA852008 CCT851965:CCW852008 CMP851965:CMS852008 CWL851965:CWO852008 DGH851965:DGK852008 DQD851965:DQG852008 DZZ851965:EAC852008 EJV851965:EJY852008 ETR851965:ETU852008 FDN851965:FDQ852008 FNJ851965:FNM852008 FXF851965:FXI852008 GHB851965:GHE852008 GQX851965:GRA852008 HAT851965:HAW852008 HKP851965:HKS852008 HUL851965:HUO852008 IEH851965:IEK852008 IOD851965:IOG852008 IXZ851965:IYC852008 JHV851965:JHY852008 JRR851965:JRU852008 KBN851965:KBQ852008 KLJ851965:KLM852008 KVF851965:KVI852008 LFB851965:LFE852008 LOX851965:LPA852008 LYT851965:LYW852008 MIP851965:MIS852008 MSL851965:MSO852008 NCH851965:NCK852008 NMD851965:NMG852008 NVZ851965:NWC852008 OFV851965:OFY852008 OPR851965:OPU852008 OZN851965:OZQ852008 PJJ851965:PJM852008 PTF851965:PTI852008 QDB851965:QDE852008 QMX851965:QNA852008 QWT851965:QWW852008 RGP851965:RGS852008 RQL851965:RQO852008 SAH851965:SAK852008 SKD851965:SKG852008 STZ851965:SUC852008 TDV851965:TDY852008 TNR851965:TNU852008 TXN851965:TXQ852008 UHJ851965:UHM852008 URF851965:URI852008 VBB851965:VBE852008 VKX851965:VLA852008 VUT851965:VUW852008 WEP851965:WES852008 WOL851965:WOO852008 WYH851965:WYK852008 LV917501:LY917544 VR917501:VU917544 AFN917501:AFQ917544 APJ917501:APM917544 AZF917501:AZI917544 BJB917501:BJE917544 BSX917501:BTA917544 CCT917501:CCW917544 CMP917501:CMS917544 CWL917501:CWO917544 DGH917501:DGK917544 DQD917501:DQG917544 DZZ917501:EAC917544 EJV917501:EJY917544 ETR917501:ETU917544 FDN917501:FDQ917544 FNJ917501:FNM917544 FXF917501:FXI917544 GHB917501:GHE917544 GQX917501:GRA917544 HAT917501:HAW917544 HKP917501:HKS917544 HUL917501:HUO917544 IEH917501:IEK917544 IOD917501:IOG917544 IXZ917501:IYC917544 JHV917501:JHY917544 JRR917501:JRU917544 KBN917501:KBQ917544 KLJ917501:KLM917544 KVF917501:KVI917544 LFB917501:LFE917544 LOX917501:LPA917544 LYT917501:LYW917544 MIP917501:MIS917544 MSL917501:MSO917544 NCH917501:NCK917544 NMD917501:NMG917544 NVZ917501:NWC917544 OFV917501:OFY917544 OPR917501:OPU917544 OZN917501:OZQ917544 PJJ917501:PJM917544 PTF917501:PTI917544 QDB917501:QDE917544 QMX917501:QNA917544 QWT917501:QWW917544 RGP917501:RGS917544 RQL917501:RQO917544 SAH917501:SAK917544 SKD917501:SKG917544 STZ917501:SUC917544 TDV917501:TDY917544 TNR917501:TNU917544 TXN917501:TXQ917544 UHJ917501:UHM917544 URF917501:URI917544 VBB917501:VBE917544 VKX917501:VLA917544 VUT917501:VUW917544 WEP917501:WES917544 WOL917501:WOO917544 WYH917501:WYK917544 LV983037:LY983080 VR983037:VU983080 AFN983037:AFQ983080 APJ983037:APM983080 AZF983037:AZI983080 BJB983037:BJE983080 BSX983037:BTA983080 CCT983037:CCW983080 CMP983037:CMS983080 CWL983037:CWO983080 DGH983037:DGK983080 DQD983037:DQG983080 DZZ983037:EAC983080 EJV983037:EJY983080 ETR983037:ETU983080 FDN983037:FDQ983080 FNJ983037:FNM983080 FXF983037:FXI983080 GHB983037:GHE983080 GQX983037:GRA983080 HAT983037:HAW983080 HKP983037:HKS983080 HUL983037:HUO983080 IEH983037:IEK983080 IOD983037:IOG983080 IXZ983037:IYC983080 JHV983037:JHY983080 JRR983037:JRU983080 KBN983037:KBQ983080 KLJ983037:KLM983080 KVF983037:KVI983080 LFB983037:LFE983080 LOX983037:LPA983080 LYT983037:LYW983080 MIP983037:MIS983080 MSL983037:MSO983080 NCH983037:NCK983080 NMD983037:NMG983080 NVZ983037:NWC983080 OFV983037:OFY983080 OPR983037:OPU983080 OZN983037:OZQ983080 PJJ983037:PJM983080 PTF983037:PTI983080 QDB983037:QDE983080 QMX983037:QNA983080 QWT983037:QWW983080 RGP983037:RGS983080 RQL983037:RQO983080 SAH983037:SAK983080 SKD983037:SKG983080 STZ983037:SUC983080 TDV983037:TDY983080 TNR983037:TNU983080 TXN983037:TXQ983080 UHJ983037:UHM983080 URF983037:URI983080 VBB983037:VBE983080 VKX983037:VLA983080 VUT983037:VUW983080 WEP983037:WES983080 WOL983037:WOO983080 WYH983037:WYK983080 M65533:P65576 LQ65533:LT65576 VM65533:VP65576 AFI65533:AFL65576 APE65533:APH65576 AZA65533:AZD65576 BIW65533:BIZ65576 BSS65533:BSV65576 CCO65533:CCR65576 CMK65533:CMN65576 CWG65533:CWJ65576 DGC65533:DGF65576 DPY65533:DQB65576 DZU65533:DZX65576 EJQ65533:EJT65576 ETM65533:ETP65576 FDI65533:FDL65576 FNE65533:FNH65576 FXA65533:FXD65576 GGW65533:GGZ65576 GQS65533:GQV65576 HAO65533:HAR65576 HKK65533:HKN65576 HUG65533:HUJ65576 IEC65533:IEF65576 INY65533:IOB65576 IXU65533:IXX65576 JHQ65533:JHT65576 JRM65533:JRP65576 KBI65533:KBL65576 KLE65533:KLH65576 KVA65533:KVD65576 LEW65533:LEZ65576 LOS65533:LOV65576 LYO65533:LYR65576 MIK65533:MIN65576 MSG65533:MSJ65576 NCC65533:NCF65576 NLY65533:NMB65576 NVU65533:NVX65576 OFQ65533:OFT65576 OPM65533:OPP65576 OZI65533:OZL65576 PJE65533:PJH65576 PTA65533:PTD65576 QCW65533:QCZ65576 QMS65533:QMV65576 QWO65533:QWR65576 RGK65533:RGN65576 RQG65533:RQJ65576 SAC65533:SAF65576 SJY65533:SKB65576 STU65533:STX65576 TDQ65533:TDT65576 TNM65533:TNP65576 TXI65533:TXL65576 UHE65533:UHH65576 URA65533:URD65576 VAW65533:VAZ65576 VKS65533:VKV65576 VUO65533:VUR65576 WEK65533:WEN65576 WOG65533:WOJ65576 WYC65533:WYF65576 M131069:P131112 LQ131069:LT131112 VM131069:VP131112 AFI131069:AFL131112 APE131069:APH131112 AZA131069:AZD131112 BIW131069:BIZ131112 BSS131069:BSV131112 CCO131069:CCR131112 CMK131069:CMN131112 CWG131069:CWJ131112 DGC131069:DGF131112 DPY131069:DQB131112 DZU131069:DZX131112 EJQ131069:EJT131112 ETM131069:ETP131112 FDI131069:FDL131112 FNE131069:FNH131112 FXA131069:FXD131112 GGW131069:GGZ131112 GQS131069:GQV131112 HAO131069:HAR131112 HKK131069:HKN131112 HUG131069:HUJ131112 IEC131069:IEF131112 INY131069:IOB131112 IXU131069:IXX131112 JHQ131069:JHT131112 JRM131069:JRP131112 KBI131069:KBL131112 KLE131069:KLH131112 KVA131069:KVD131112 LEW131069:LEZ131112 LOS131069:LOV131112 LYO131069:LYR131112 MIK131069:MIN131112 MSG131069:MSJ131112 NCC131069:NCF131112 NLY131069:NMB131112 NVU131069:NVX131112 OFQ131069:OFT131112 OPM131069:OPP131112 OZI131069:OZL131112 PJE131069:PJH131112 PTA131069:PTD131112 QCW131069:QCZ131112 QMS131069:QMV131112 QWO131069:QWR131112 RGK131069:RGN131112 RQG131069:RQJ131112 SAC131069:SAF131112 SJY131069:SKB131112 STU131069:STX131112 TDQ131069:TDT131112 TNM131069:TNP131112 TXI131069:TXL131112 UHE131069:UHH131112 URA131069:URD131112 VAW131069:VAZ131112 VKS131069:VKV131112 VUO131069:VUR131112 WEK131069:WEN131112 WOG131069:WOJ131112 WYC131069:WYF131112 M196605:P196648 LQ196605:LT196648 VM196605:VP196648 AFI196605:AFL196648 APE196605:APH196648 AZA196605:AZD196648 BIW196605:BIZ196648 BSS196605:BSV196648 CCO196605:CCR196648 CMK196605:CMN196648 CWG196605:CWJ196648 DGC196605:DGF196648 DPY196605:DQB196648 DZU196605:DZX196648 EJQ196605:EJT196648 ETM196605:ETP196648 FDI196605:FDL196648 FNE196605:FNH196648 FXA196605:FXD196648 GGW196605:GGZ196648 GQS196605:GQV196648 HAO196605:HAR196648 HKK196605:HKN196648 HUG196605:HUJ196648 IEC196605:IEF196648 INY196605:IOB196648 IXU196605:IXX196648 JHQ196605:JHT196648 JRM196605:JRP196648 KBI196605:KBL196648 KLE196605:KLH196648 KVA196605:KVD196648 LEW196605:LEZ196648 LOS196605:LOV196648 LYO196605:LYR196648 MIK196605:MIN196648 MSG196605:MSJ196648 NCC196605:NCF196648 NLY196605:NMB196648 NVU196605:NVX196648 OFQ196605:OFT196648 OPM196605:OPP196648 OZI196605:OZL196648 PJE196605:PJH196648 PTA196605:PTD196648 QCW196605:QCZ196648 QMS196605:QMV196648 QWO196605:QWR196648 RGK196605:RGN196648 RQG196605:RQJ196648 SAC196605:SAF196648 SJY196605:SKB196648 STU196605:STX196648 TDQ196605:TDT196648 TNM196605:TNP196648 TXI196605:TXL196648 UHE196605:UHH196648 URA196605:URD196648 VAW196605:VAZ196648 VKS196605:VKV196648 VUO196605:VUR196648 WEK196605:WEN196648 WOG196605:WOJ196648 WYC196605:WYF196648 M262141:P262184 LQ262141:LT262184 VM262141:VP262184 AFI262141:AFL262184 APE262141:APH262184 AZA262141:AZD262184 BIW262141:BIZ262184 BSS262141:BSV262184 CCO262141:CCR262184 CMK262141:CMN262184 CWG262141:CWJ262184 DGC262141:DGF262184 DPY262141:DQB262184 DZU262141:DZX262184 EJQ262141:EJT262184 ETM262141:ETP262184 FDI262141:FDL262184 FNE262141:FNH262184 FXA262141:FXD262184 GGW262141:GGZ262184 GQS262141:GQV262184 HAO262141:HAR262184 HKK262141:HKN262184 HUG262141:HUJ262184 IEC262141:IEF262184 INY262141:IOB262184 IXU262141:IXX262184 JHQ262141:JHT262184 JRM262141:JRP262184 KBI262141:KBL262184 KLE262141:KLH262184 KVA262141:KVD262184 LEW262141:LEZ262184 LOS262141:LOV262184 LYO262141:LYR262184 MIK262141:MIN262184 MSG262141:MSJ262184 NCC262141:NCF262184 NLY262141:NMB262184 NVU262141:NVX262184 OFQ262141:OFT262184 OPM262141:OPP262184 OZI262141:OZL262184 PJE262141:PJH262184 PTA262141:PTD262184 QCW262141:QCZ262184 QMS262141:QMV262184 QWO262141:QWR262184 RGK262141:RGN262184 RQG262141:RQJ262184 SAC262141:SAF262184 SJY262141:SKB262184 STU262141:STX262184 TDQ262141:TDT262184 TNM262141:TNP262184 TXI262141:TXL262184 UHE262141:UHH262184 URA262141:URD262184 VAW262141:VAZ262184 VKS262141:VKV262184 VUO262141:VUR262184 WEK262141:WEN262184 WOG262141:WOJ262184 WYC262141:WYF262184 M327677:P327720 LQ327677:LT327720 VM327677:VP327720 AFI327677:AFL327720 APE327677:APH327720 AZA327677:AZD327720 BIW327677:BIZ327720 BSS327677:BSV327720 CCO327677:CCR327720 CMK327677:CMN327720 CWG327677:CWJ327720 DGC327677:DGF327720 DPY327677:DQB327720 DZU327677:DZX327720 EJQ327677:EJT327720 ETM327677:ETP327720 FDI327677:FDL327720 FNE327677:FNH327720 FXA327677:FXD327720 GGW327677:GGZ327720 GQS327677:GQV327720 HAO327677:HAR327720 HKK327677:HKN327720 HUG327677:HUJ327720 IEC327677:IEF327720 INY327677:IOB327720 IXU327677:IXX327720 JHQ327677:JHT327720 JRM327677:JRP327720 KBI327677:KBL327720 KLE327677:KLH327720 KVA327677:KVD327720 LEW327677:LEZ327720 LOS327677:LOV327720 LYO327677:LYR327720 MIK327677:MIN327720 MSG327677:MSJ327720 NCC327677:NCF327720 NLY327677:NMB327720 NVU327677:NVX327720 OFQ327677:OFT327720 OPM327677:OPP327720 OZI327677:OZL327720 PJE327677:PJH327720 PTA327677:PTD327720 QCW327677:QCZ327720 QMS327677:QMV327720 QWO327677:QWR327720 RGK327677:RGN327720 RQG327677:RQJ327720 SAC327677:SAF327720 SJY327677:SKB327720 STU327677:STX327720 TDQ327677:TDT327720 TNM327677:TNP327720 TXI327677:TXL327720 UHE327677:UHH327720 URA327677:URD327720 VAW327677:VAZ327720 VKS327677:VKV327720 VUO327677:VUR327720 WEK327677:WEN327720 WOG327677:WOJ327720 WYC327677:WYF327720 M393213:P393256 LQ393213:LT393256 VM393213:VP393256 AFI393213:AFL393256 APE393213:APH393256 AZA393213:AZD393256 BIW393213:BIZ393256 BSS393213:BSV393256 CCO393213:CCR393256 CMK393213:CMN393256 CWG393213:CWJ393256 DGC393213:DGF393256 DPY393213:DQB393256 DZU393213:DZX393256 EJQ393213:EJT393256 ETM393213:ETP393256 FDI393213:FDL393256 FNE393213:FNH393256 FXA393213:FXD393256 GGW393213:GGZ393256 GQS393213:GQV393256 HAO393213:HAR393256 HKK393213:HKN393256 HUG393213:HUJ393256 IEC393213:IEF393256 INY393213:IOB393256 IXU393213:IXX393256 JHQ393213:JHT393256 JRM393213:JRP393256 KBI393213:KBL393256 KLE393213:KLH393256 KVA393213:KVD393256 LEW393213:LEZ393256 LOS393213:LOV393256 LYO393213:LYR393256 MIK393213:MIN393256 MSG393213:MSJ393256 NCC393213:NCF393256 NLY393213:NMB393256 NVU393213:NVX393256 OFQ393213:OFT393256 OPM393213:OPP393256 OZI393213:OZL393256 PJE393213:PJH393256 PTA393213:PTD393256 QCW393213:QCZ393256 QMS393213:QMV393256 QWO393213:QWR393256 RGK393213:RGN393256 RQG393213:RQJ393256 SAC393213:SAF393256 SJY393213:SKB393256 STU393213:STX393256 TDQ393213:TDT393256 TNM393213:TNP393256 TXI393213:TXL393256 UHE393213:UHH393256 URA393213:URD393256 VAW393213:VAZ393256 VKS393213:VKV393256 VUO393213:VUR393256 WEK393213:WEN393256 WOG393213:WOJ393256 WYC393213:WYF393256 M458749:P458792 LQ458749:LT458792 VM458749:VP458792 AFI458749:AFL458792 APE458749:APH458792 AZA458749:AZD458792 BIW458749:BIZ458792 BSS458749:BSV458792 CCO458749:CCR458792 CMK458749:CMN458792 CWG458749:CWJ458792 DGC458749:DGF458792 DPY458749:DQB458792 DZU458749:DZX458792 EJQ458749:EJT458792 ETM458749:ETP458792 FDI458749:FDL458792 FNE458749:FNH458792 FXA458749:FXD458792 GGW458749:GGZ458792 GQS458749:GQV458792 HAO458749:HAR458792 HKK458749:HKN458792 HUG458749:HUJ458792 IEC458749:IEF458792 INY458749:IOB458792 IXU458749:IXX458792 JHQ458749:JHT458792 JRM458749:JRP458792 KBI458749:KBL458792 KLE458749:KLH458792 KVA458749:KVD458792 LEW458749:LEZ458792 LOS458749:LOV458792 LYO458749:LYR458792 MIK458749:MIN458792 MSG458749:MSJ458792 NCC458749:NCF458792 NLY458749:NMB458792 NVU458749:NVX458792 OFQ458749:OFT458792 OPM458749:OPP458792 OZI458749:OZL458792 PJE458749:PJH458792 PTA458749:PTD458792 QCW458749:QCZ458792 QMS458749:QMV458792 QWO458749:QWR458792 RGK458749:RGN458792 RQG458749:RQJ458792 SAC458749:SAF458792 SJY458749:SKB458792 STU458749:STX458792 TDQ458749:TDT458792 TNM458749:TNP458792 TXI458749:TXL458792 UHE458749:UHH458792 URA458749:URD458792 VAW458749:VAZ458792 VKS458749:VKV458792 VUO458749:VUR458792 WEK458749:WEN458792 WOG458749:WOJ458792 WYC458749:WYF458792 M524285:P524328 LQ524285:LT524328 VM524285:VP524328 AFI524285:AFL524328 APE524285:APH524328 AZA524285:AZD524328 BIW524285:BIZ524328 BSS524285:BSV524328 CCO524285:CCR524328 CMK524285:CMN524328 CWG524285:CWJ524328 DGC524285:DGF524328 DPY524285:DQB524328 DZU524285:DZX524328 EJQ524285:EJT524328 ETM524285:ETP524328 FDI524285:FDL524328 FNE524285:FNH524328 FXA524285:FXD524328 GGW524285:GGZ524328 GQS524285:GQV524328 HAO524285:HAR524328 HKK524285:HKN524328 HUG524285:HUJ524328 IEC524285:IEF524328 INY524285:IOB524328 IXU524285:IXX524328 JHQ524285:JHT524328 JRM524285:JRP524328 KBI524285:KBL524328 KLE524285:KLH524328 KVA524285:KVD524328 LEW524285:LEZ524328 LOS524285:LOV524328 LYO524285:LYR524328 MIK524285:MIN524328 MSG524285:MSJ524328 NCC524285:NCF524328 NLY524285:NMB524328 NVU524285:NVX524328 OFQ524285:OFT524328 OPM524285:OPP524328 OZI524285:OZL524328 PJE524285:PJH524328 PTA524285:PTD524328 QCW524285:QCZ524328 QMS524285:QMV524328 QWO524285:QWR524328 RGK524285:RGN524328 RQG524285:RQJ524328 SAC524285:SAF524328 SJY524285:SKB524328 STU524285:STX524328 TDQ524285:TDT524328 TNM524285:TNP524328 TXI524285:TXL524328 UHE524285:UHH524328 URA524285:URD524328 VAW524285:VAZ524328 VKS524285:VKV524328 VUO524285:VUR524328 WEK524285:WEN524328 WOG524285:WOJ524328 WYC524285:WYF524328 M589821:P589864 LQ589821:LT589864 VM589821:VP589864 AFI589821:AFL589864 APE589821:APH589864 AZA589821:AZD589864 BIW589821:BIZ589864 BSS589821:BSV589864 CCO589821:CCR589864 CMK589821:CMN589864 CWG589821:CWJ589864 DGC589821:DGF589864 DPY589821:DQB589864 DZU589821:DZX589864 EJQ589821:EJT589864 ETM589821:ETP589864 FDI589821:FDL589864 FNE589821:FNH589864 FXA589821:FXD589864 GGW589821:GGZ589864 GQS589821:GQV589864 HAO589821:HAR589864 HKK589821:HKN589864 HUG589821:HUJ589864 IEC589821:IEF589864 INY589821:IOB589864 IXU589821:IXX589864 JHQ589821:JHT589864 JRM589821:JRP589864 KBI589821:KBL589864 KLE589821:KLH589864 KVA589821:KVD589864 LEW589821:LEZ589864 LOS589821:LOV589864 LYO589821:LYR589864 MIK589821:MIN589864 MSG589821:MSJ589864 NCC589821:NCF589864 NLY589821:NMB589864 NVU589821:NVX589864 OFQ589821:OFT589864 OPM589821:OPP589864 OZI589821:OZL589864 PJE589821:PJH589864 PTA589821:PTD589864 QCW589821:QCZ589864 QMS589821:QMV589864 QWO589821:QWR589864 RGK589821:RGN589864 RQG589821:RQJ589864 SAC589821:SAF589864 SJY589821:SKB589864 STU589821:STX589864 TDQ589821:TDT589864 TNM589821:TNP589864 TXI589821:TXL589864 UHE589821:UHH589864 URA589821:URD589864 VAW589821:VAZ589864 VKS589821:VKV589864 VUO589821:VUR589864 WEK589821:WEN589864 WOG589821:WOJ589864 WYC589821:WYF589864 M655357:P655400 LQ655357:LT655400 VM655357:VP655400 AFI655357:AFL655400 APE655357:APH655400 AZA655357:AZD655400 BIW655357:BIZ655400 BSS655357:BSV655400 CCO655357:CCR655400 CMK655357:CMN655400 CWG655357:CWJ655400 DGC655357:DGF655400 DPY655357:DQB655400 DZU655357:DZX655400 EJQ655357:EJT655400 ETM655357:ETP655400 FDI655357:FDL655400 FNE655357:FNH655400 FXA655357:FXD655400 GGW655357:GGZ655400 GQS655357:GQV655400 HAO655357:HAR655400 HKK655357:HKN655400 HUG655357:HUJ655400 IEC655357:IEF655400 INY655357:IOB655400 IXU655357:IXX655400 JHQ655357:JHT655400 JRM655357:JRP655400 KBI655357:KBL655400 KLE655357:KLH655400 KVA655357:KVD655400 LEW655357:LEZ655400 LOS655357:LOV655400 LYO655357:LYR655400 MIK655357:MIN655400 MSG655357:MSJ655400 NCC655357:NCF655400 NLY655357:NMB655400 NVU655357:NVX655400 OFQ655357:OFT655400 OPM655357:OPP655400 OZI655357:OZL655400 PJE655357:PJH655400 PTA655357:PTD655400 QCW655357:QCZ655400 QMS655357:QMV655400 QWO655357:QWR655400 RGK655357:RGN655400 RQG655357:RQJ655400 SAC655357:SAF655400 SJY655357:SKB655400 STU655357:STX655400 TDQ655357:TDT655400 TNM655357:TNP655400 TXI655357:TXL655400 UHE655357:UHH655400 URA655357:URD655400 VAW655357:VAZ655400 VKS655357:VKV655400 VUO655357:VUR655400 WEK655357:WEN655400 WOG655357:WOJ655400 WYC655357:WYF655400 M720893:P720936 LQ720893:LT720936 VM720893:VP720936 AFI720893:AFL720936 APE720893:APH720936 AZA720893:AZD720936 BIW720893:BIZ720936 BSS720893:BSV720936 CCO720893:CCR720936 CMK720893:CMN720936 CWG720893:CWJ720936 DGC720893:DGF720936 DPY720893:DQB720936 DZU720893:DZX720936 EJQ720893:EJT720936 ETM720893:ETP720936 FDI720893:FDL720936 FNE720893:FNH720936 FXA720893:FXD720936 GGW720893:GGZ720936 GQS720893:GQV720936 HAO720893:HAR720936 HKK720893:HKN720936 HUG720893:HUJ720936 IEC720893:IEF720936 INY720893:IOB720936 IXU720893:IXX720936 JHQ720893:JHT720936 JRM720893:JRP720936 KBI720893:KBL720936 KLE720893:KLH720936 KVA720893:KVD720936 LEW720893:LEZ720936 LOS720893:LOV720936 LYO720893:LYR720936 MIK720893:MIN720936 MSG720893:MSJ720936 NCC720893:NCF720936 NLY720893:NMB720936 NVU720893:NVX720936 OFQ720893:OFT720936 OPM720893:OPP720936 OZI720893:OZL720936 PJE720893:PJH720936 PTA720893:PTD720936 QCW720893:QCZ720936 QMS720893:QMV720936 QWO720893:QWR720936 RGK720893:RGN720936 RQG720893:RQJ720936 SAC720893:SAF720936 SJY720893:SKB720936 STU720893:STX720936 TDQ720893:TDT720936 TNM720893:TNP720936 TXI720893:TXL720936 UHE720893:UHH720936 URA720893:URD720936 VAW720893:VAZ720936 VKS720893:VKV720936 VUO720893:VUR720936 WEK720893:WEN720936 WOG720893:WOJ720936 WYC720893:WYF720936 M786429:P786472 LQ786429:LT786472 VM786429:VP786472 AFI786429:AFL786472 APE786429:APH786472 AZA786429:AZD786472 BIW786429:BIZ786472 BSS786429:BSV786472 CCO786429:CCR786472 CMK786429:CMN786472 CWG786429:CWJ786472 DGC786429:DGF786472 DPY786429:DQB786472 DZU786429:DZX786472 EJQ786429:EJT786472 ETM786429:ETP786472 FDI786429:FDL786472 FNE786429:FNH786472 FXA786429:FXD786472 GGW786429:GGZ786472 GQS786429:GQV786472 HAO786429:HAR786472 HKK786429:HKN786472 HUG786429:HUJ786472 IEC786429:IEF786472 INY786429:IOB786472 IXU786429:IXX786472 JHQ786429:JHT786472 JRM786429:JRP786472 KBI786429:KBL786472 KLE786429:KLH786472 KVA786429:KVD786472 LEW786429:LEZ786472 LOS786429:LOV786472 LYO786429:LYR786472 MIK786429:MIN786472 MSG786429:MSJ786472 NCC786429:NCF786472 NLY786429:NMB786472 NVU786429:NVX786472 OFQ786429:OFT786472 OPM786429:OPP786472 OZI786429:OZL786472 PJE786429:PJH786472 PTA786429:PTD786472 QCW786429:QCZ786472 QMS786429:QMV786472 QWO786429:QWR786472 RGK786429:RGN786472 RQG786429:RQJ786472 SAC786429:SAF786472 SJY786429:SKB786472 STU786429:STX786472 TDQ786429:TDT786472 TNM786429:TNP786472 TXI786429:TXL786472 UHE786429:UHH786472 URA786429:URD786472 VAW786429:VAZ786472 VKS786429:VKV786472 VUO786429:VUR786472 WEK786429:WEN786472 WOG786429:WOJ786472 WYC786429:WYF786472 M851965:P852008 LQ851965:LT852008 VM851965:VP852008 AFI851965:AFL852008 APE851965:APH852008 AZA851965:AZD852008 BIW851965:BIZ852008 BSS851965:BSV852008 CCO851965:CCR852008 CMK851965:CMN852008 CWG851965:CWJ852008 DGC851965:DGF852008 DPY851965:DQB852008 DZU851965:DZX852008 EJQ851965:EJT852008 ETM851965:ETP852008 FDI851965:FDL852008 FNE851965:FNH852008 FXA851965:FXD852008 GGW851965:GGZ852008 GQS851965:GQV852008 HAO851965:HAR852008 HKK851965:HKN852008 HUG851965:HUJ852008 IEC851965:IEF852008 INY851965:IOB852008 IXU851965:IXX852008 JHQ851965:JHT852008 JRM851965:JRP852008 KBI851965:KBL852008 KLE851965:KLH852008 KVA851965:KVD852008 LEW851965:LEZ852008 LOS851965:LOV852008 LYO851965:LYR852008 MIK851965:MIN852008 MSG851965:MSJ852008 NCC851965:NCF852008 NLY851965:NMB852008 NVU851965:NVX852008 OFQ851965:OFT852008 OPM851965:OPP852008 OZI851965:OZL852008 PJE851965:PJH852008 PTA851965:PTD852008 QCW851965:QCZ852008 QMS851965:QMV852008 QWO851965:QWR852008 RGK851965:RGN852008 RQG851965:RQJ852008 SAC851965:SAF852008 SJY851965:SKB852008 STU851965:STX852008 TDQ851965:TDT852008 TNM851965:TNP852008 TXI851965:TXL852008 UHE851965:UHH852008 URA851965:URD852008 VAW851965:VAZ852008 VKS851965:VKV852008 VUO851965:VUR852008 WEK851965:WEN852008 WOG851965:WOJ852008 WYC851965:WYF852008 M917501:P917544 LQ917501:LT917544 VM917501:VP917544 AFI917501:AFL917544 APE917501:APH917544 AZA917501:AZD917544 BIW917501:BIZ917544 BSS917501:BSV917544 CCO917501:CCR917544 CMK917501:CMN917544 CWG917501:CWJ917544 DGC917501:DGF917544 DPY917501:DQB917544 DZU917501:DZX917544 EJQ917501:EJT917544 ETM917501:ETP917544 FDI917501:FDL917544 FNE917501:FNH917544 FXA917501:FXD917544 GGW917501:GGZ917544 GQS917501:GQV917544 HAO917501:HAR917544 HKK917501:HKN917544 HUG917501:HUJ917544 IEC917501:IEF917544 INY917501:IOB917544 IXU917501:IXX917544 JHQ917501:JHT917544 JRM917501:JRP917544 KBI917501:KBL917544 KLE917501:KLH917544 KVA917501:KVD917544 LEW917501:LEZ917544 LOS917501:LOV917544 LYO917501:LYR917544 MIK917501:MIN917544 MSG917501:MSJ917544 NCC917501:NCF917544 NLY917501:NMB917544 NVU917501:NVX917544 OFQ917501:OFT917544 OPM917501:OPP917544 OZI917501:OZL917544 PJE917501:PJH917544 PTA917501:PTD917544 QCW917501:QCZ917544 QMS917501:QMV917544 QWO917501:QWR917544 RGK917501:RGN917544 RQG917501:RQJ917544 SAC917501:SAF917544 SJY917501:SKB917544 STU917501:STX917544 TDQ917501:TDT917544 TNM917501:TNP917544 TXI917501:TXL917544 UHE917501:UHH917544 URA917501:URD917544 VAW917501:VAZ917544 VKS917501:VKV917544 VUO917501:VUR917544 WEK917501:WEN917544 WOG917501:WOJ917544 WYC917501:WYF917544 M983037:P983080 LQ983037:LT983080 VM983037:VP983080 AFI983037:AFL983080 APE983037:APH983080 AZA983037:AZD983080 BIW983037:BIZ983080 BSS983037:BSV983080 CCO983037:CCR983080 CMK983037:CMN983080 CWG983037:CWJ983080 DGC983037:DGF983080 DPY983037:DQB983080 DZU983037:DZX983080 EJQ983037:EJT983080 ETM983037:ETP983080 FDI983037:FDL983080 FNE983037:FNH983080 FXA983037:FXD983080 GGW983037:GGZ983080 GQS983037:GQV983080 HAO983037:HAR983080 HKK983037:HKN983080 HUG983037:HUJ983080 IEC983037:IEF983080 INY983037:IOB983080 IXU983037:IXX983080 JHQ983037:JHT983080 JRM983037:JRP983080 KBI983037:KBL983080 KLE983037:KLH983080 KVA983037:KVD983080 LEW983037:LEZ983080 LOS983037:LOV983080 LYO983037:LYR983080 MIK983037:MIN983080 MSG983037:MSJ983080 NCC983037:NCF983080 NLY983037:NMB983080 NVU983037:NVX983080 OFQ983037:OFT983080 OPM983037:OPP983080 OZI983037:OZL983080 PJE983037:PJH983080 PTA983037:PTD983080 QCW983037:QCZ983080 QMS983037:QMV983080 QWO983037:QWR983080 RGK983037:RGN983080 RQG983037:RQJ983080 SAC983037:SAF983080 SJY983037:SKB983080 STU983037:STX983080 TDQ983037:TDT983080 TNM983037:TNP983080 TXI983037:TXL983080 UHE983037:UHH983080 URA983037:URD983080 VAW983037:VAZ983080 VKS983037:VKV983080 VUO983037:VUR983080 WEK983037:WEN983080 WOG983037:WOJ983080 WYC983037:WYF983080 MF20:MI40 WB20:WE40 AFX20:AGA40 APT20:APW40 AZP20:AZS40 BJL20:BJO40 BTH20:BTK40 CDD20:CDG40 CMZ20:CNC40 CWV20:CWY40 DGR20:DGU40 DQN20:DQQ40 EAJ20:EAM40 EKF20:EKI40 EUB20:EUE40 FDX20:FEA40 FNT20:FNW40 FXP20:FXS40 GHL20:GHO40 GRH20:GRK40 HBD20:HBG40 HKZ20:HLC40 HUV20:HUY40 IER20:IEU40 ION20:IOQ40 IYJ20:IYM40 JIF20:JII40 JSB20:JSE40 KBX20:KCA40 KLT20:KLW40 KVP20:KVS40 LFL20:LFO40 LPH20:LPK40 LZD20:LZG40 MIZ20:MJC40 MSV20:MSY40 NCR20:NCU40 NMN20:NMQ40 NWJ20:NWM40 OGF20:OGI40 OQB20:OQE40 OZX20:PAA40 PJT20:PJW40 PTP20:PTS40 QDL20:QDO40 QNH20:QNK40 QXD20:QXG40 RGZ20:RHC40 RQV20:RQY40 SAR20:SAU40 SKN20:SKQ40 SUJ20:SUM40 TEF20:TEI40 TOB20:TOE40 TXX20:TYA40 UHT20:UHW40 URP20:URS40 VBL20:VBO40 VLH20:VLK40 VVD20:VVG40 WEZ20:WFC40 WOV20:WOY40 WYR20:WYU40 MA20:MD40 VW20:VZ40 AFS20:AFV40 APO20:APR40 AZK20:AZN40 BJG20:BJJ40 BTC20:BTF40 CCY20:CDB40 CMU20:CMX40 CWQ20:CWT40 DGM20:DGP40 DQI20:DQL40 EAE20:EAH40 EKA20:EKD40 ETW20:ETZ40 FDS20:FDV40 FNO20:FNR40 FXK20:FXN40 GHG20:GHJ40 GRC20:GRF40 HAY20:HBB40 HKU20:HKX40 HUQ20:HUT40 IEM20:IEP40 IOI20:IOL40 IYE20:IYH40 JIA20:JID40 JRW20:JRZ40 KBS20:KBV40 KLO20:KLR40 KVK20:KVN40 LFG20:LFJ40 LPC20:LPF40 LYY20:LZB40 MIU20:MIX40 MSQ20:MST40 NCM20:NCP40 NMI20:NML40 NWE20:NWH40 OGA20:OGD40 OPW20:OPZ40 OZS20:OZV40 PJO20:PJR40 PTK20:PTN40 QDG20:QDJ40 QNC20:QNF40 QWY20:QXB40 RGU20:RGX40 RQQ20:RQT40 SAM20:SAP40 SKI20:SKL40 SUE20:SUH40 TEA20:TED40 TNW20:TNZ40 TXS20:TXV40 UHO20:UHR40 URK20:URN40 VBG20:VBJ40 VLC20:VLF40 VUY20:VVB40 WEU20:WEX40 WOQ20:WOT40 WYM20:WYP40 WYC20:WYF40 LV20:LY40 VR20:VU40 AFN20:AFQ40 APJ20:APM40 AZF20:AZI40 BJB20:BJE40 BSX20:BTA40 CCT20:CCW40 CMP20:CMS40 CWL20:CWO40 DGH20:DGK40 DQD20:DQG40 DZZ20:EAC40 EJV20:EJY40 ETR20:ETU40 FDN20:FDQ40 FNJ20:FNM40 FXF20:FXI40 GHB20:GHE40 GQX20:GRA40 HAT20:HAW40 HKP20:HKS40 HUL20:HUO40 IEH20:IEK40 IOD20:IOG40 IXZ20:IYC40 JHV20:JHY40 JRR20:JRU40 KBN20:KBQ40 KLJ20:KLM40 KVF20:KVI40 LFB20:LFE40 LOX20:LPA40 LYT20:LYW40 MIP20:MIS40 MSL20:MSO40 NCH20:NCK40 NMD20:NMG40 NVZ20:NWC40 OFV20:OFY40 OPR20:OPU40 OZN20:OZQ40 PJJ20:PJM40 PTF20:PTI40 QDB20:QDE40 QMX20:QNA40 QWT20:QWW40 RGP20:RGS40 RQL20:RQO40 SAH20:SAK40 SKD20:SKG40 STZ20:SUC40 TDV20:TDY40 TNR20:TNU40 TXN20:TXQ40 UHJ20:UHM40 URF20:URI40 VBB20:VBE40 VKX20:VLA40 VUT20:VUW40 WEP20:WES40 WOL20:WOO40 WYH20:WYK40 M20:P40 LQ20:LT40 VM20:VP40 AFI20:AFL40 APE20:APH40 AZA20:AZD40 BIW20:BIZ40 BSS20:BSV40 CCO20:CCR40 CMK20:CMN40 CWG20:CWJ40 DGC20:DGF40 DPY20:DQB40 DZU20:DZX40 EJQ20:EJT40 ETM20:ETP40 FDI20:FDL40 FNE20:FNH40 FXA20:FXD40 GGW20:GGZ40 GQS20:GQV40 HAO20:HAR40 HKK20:HKN40 HUG20:HUJ40 IEC20:IEF40 INY20:IOB40 IXU20:IXX40 JHQ20:JHT40 JRM20:JRP40 KBI20:KBL40 KLE20:KLH40 KVA20:KVD40 LEW20:LEZ40 LOS20:LOV40 LYO20:LYR40 MIK20:MIN40 MSG20:MSJ40 NCC20:NCF40 NLY20:NMB40 NVU20:NVX40 OFQ20:OFT40 OPM20:OPP40 OZI20:OZL40 PJE20:PJH40 PTA20:PTD40 QCW20:QCZ40 QMS20:QMV40 QWO20:QWR40 RGK20:RGN40 RQG20:RQJ40 SAC20:SAF40 SJY20:SKB40 STU20:STX40 TDQ20:TDT40 TNM20:TNP40 TXI20:TXL40 UHE20:UHH40 URA20:URD40 VAW20:VAZ40 VKS20:VKV40 VUO20:VUR40 WEK20:WEN40 WOG20:WOJ40 AN20:BB40 S20:AG40 AM20:AM41 AI20:AL40 BD20:BG40 CI20:CI41 BH20:BH41 S65533:CL65576 CC20:CC41 BI20:BW40 S983037:CL983080 S917501:CL917544 S851965:CL852008 S786429:CL786472 S720893:CL720936 S655357:CL655400 S589821:CL589864 S524285:CL524328 S458749:CL458792 S393213:CL393256 S327677:CL327720 S262141:CL262184 S196605:CL196648 S131069:CL131112 CJ20:CL40 CF41 CF20:CF39 BY20:CB40">
      <formula1>0</formula1>
      <formula2>99999999</formula2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32" fitToHeight="0" orientation="landscape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topLeftCell="A10" workbookViewId="0">
      <selection activeCell="A24" sqref="A24"/>
    </sheetView>
  </sheetViews>
  <sheetFormatPr baseColWidth="10" defaultRowHeight="15"/>
  <cols>
    <col min="1" max="1" width="15.140625" customWidth="1"/>
    <col min="2" max="2" width="13.85546875" bestFit="1" customWidth="1"/>
  </cols>
  <sheetData>
    <row r="1" spans="1:2">
      <c r="A1" s="287" t="s">
        <v>208</v>
      </c>
      <c r="B1" s="288">
        <v>194023.66666666663</v>
      </c>
    </row>
    <row r="2" spans="1:2">
      <c r="A2" s="287" t="s">
        <v>209</v>
      </c>
      <c r="B2" s="288">
        <v>284982.54500000004</v>
      </c>
    </row>
    <row r="3" spans="1:2">
      <c r="A3" s="287" t="s">
        <v>212</v>
      </c>
      <c r="B3" s="288">
        <v>956503.11499999999</v>
      </c>
    </row>
    <row r="4" spans="1:2">
      <c r="A4" s="287" t="s">
        <v>213</v>
      </c>
      <c r="B4" s="288">
        <v>194023.66666666663</v>
      </c>
    </row>
    <row r="5" spans="1:2" ht="25.5">
      <c r="A5" s="287" t="s">
        <v>214</v>
      </c>
      <c r="B5" s="288">
        <v>218362.86749999996</v>
      </c>
    </row>
    <row r="6" spans="1:2" ht="25.5">
      <c r="A6" s="287" t="s">
        <v>217</v>
      </c>
      <c r="B6" s="288">
        <v>1786398.8424999998</v>
      </c>
    </row>
    <row r="7" spans="1:2">
      <c r="A7" s="287" t="s">
        <v>218</v>
      </c>
      <c r="B7" s="288">
        <v>194023.66666666663</v>
      </c>
    </row>
    <row r="8" spans="1:2">
      <c r="A8" s="287" t="s">
        <v>219</v>
      </c>
      <c r="B8" s="288">
        <v>331902.84000000003</v>
      </c>
    </row>
    <row r="9" spans="1:2">
      <c r="A9" s="287" t="s">
        <v>222</v>
      </c>
      <c r="B9" s="288">
        <v>496010.11</v>
      </c>
    </row>
    <row r="10" spans="1:2" ht="25.5">
      <c r="A10" s="287" t="s">
        <v>223</v>
      </c>
      <c r="B10" s="288">
        <v>582071</v>
      </c>
    </row>
    <row r="11" spans="1:2" ht="25.5">
      <c r="A11" s="287" t="s">
        <v>224</v>
      </c>
      <c r="B11" s="288">
        <v>835248.25249999994</v>
      </c>
    </row>
    <row r="12" spans="1:2" ht="25.5">
      <c r="A12" s="287" t="s">
        <v>227</v>
      </c>
      <c r="B12" s="288">
        <v>3238912.0674999999</v>
      </c>
    </row>
    <row r="13" spans="1:2">
      <c r="A13" s="287" t="s">
        <v>228</v>
      </c>
      <c r="B13" s="288">
        <v>668035.83333333326</v>
      </c>
    </row>
    <row r="14" spans="1:2">
      <c r="A14" s="287" t="s">
        <v>229</v>
      </c>
      <c r="B14" s="288">
        <v>502035.88</v>
      </c>
    </row>
    <row r="15" spans="1:2">
      <c r="A15" s="287" t="s">
        <v>232</v>
      </c>
      <c r="B15" s="288">
        <v>500855.64</v>
      </c>
    </row>
    <row r="16" spans="1:2">
      <c r="A16" s="287" t="s">
        <v>233</v>
      </c>
      <c r="B16" s="288">
        <v>674285.49999999988</v>
      </c>
    </row>
    <row r="17" spans="1:2">
      <c r="A17" s="287" t="s">
        <v>234</v>
      </c>
      <c r="B17" s="288">
        <v>601797.13</v>
      </c>
    </row>
    <row r="18" spans="1:2">
      <c r="A18" s="287" t="s">
        <v>237</v>
      </c>
      <c r="B18" s="288">
        <v>955231.26</v>
      </c>
    </row>
    <row r="19" spans="1:2">
      <c r="A19" s="287" t="s">
        <v>238</v>
      </c>
      <c r="B19" s="288">
        <v>674285.49999999988</v>
      </c>
    </row>
    <row r="20" spans="1:2">
      <c r="A20" s="287" t="s">
        <v>239</v>
      </c>
      <c r="B20" s="288">
        <v>556829.39</v>
      </c>
    </row>
    <row r="21" spans="1:2">
      <c r="A21" s="287" t="s">
        <v>242</v>
      </c>
      <c r="B21" s="288">
        <v>603986.67000000004</v>
      </c>
    </row>
    <row r="22" spans="1:2" ht="25.5">
      <c r="A22" s="287" t="s">
        <v>243</v>
      </c>
      <c r="B22" s="288">
        <v>2016606.8333333333</v>
      </c>
    </row>
    <row r="23" spans="1:2" ht="25.5">
      <c r="A23" s="287" t="s">
        <v>244</v>
      </c>
      <c r="B23" s="288">
        <v>1660662.4</v>
      </c>
    </row>
    <row r="24" spans="1:2" ht="25.5">
      <c r="A24" s="287" t="s">
        <v>247</v>
      </c>
      <c r="B24" s="288">
        <v>2060073.5699999998</v>
      </c>
    </row>
    <row r="25" spans="1:2">
      <c r="A25" s="271" t="s">
        <v>248</v>
      </c>
      <c r="B25" s="288">
        <v>2598677.8333333335</v>
      </c>
    </row>
    <row r="26" spans="1:2">
      <c r="A26" s="272" t="s">
        <v>249</v>
      </c>
      <c r="B26" s="288">
        <v>2495910.6525000003</v>
      </c>
    </row>
    <row r="27" spans="1:2">
      <c r="A27" s="272" t="s">
        <v>252</v>
      </c>
      <c r="B27" s="288">
        <v>5298985.6374999993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topLeftCell="A7" workbookViewId="0">
      <selection activeCell="A20" sqref="A20"/>
    </sheetView>
  </sheetViews>
  <sheetFormatPr baseColWidth="10" defaultRowHeight="15"/>
  <cols>
    <col min="1" max="1" width="15.140625" customWidth="1"/>
    <col min="2" max="2" width="13.85546875" bestFit="1" customWidth="1"/>
  </cols>
  <sheetData>
    <row r="1" spans="1:2">
      <c r="A1" s="287" t="s">
        <v>208</v>
      </c>
      <c r="B1" s="288">
        <v>194023.66666666663</v>
      </c>
    </row>
    <row r="2" spans="1:2">
      <c r="A2" s="287" t="s">
        <v>209</v>
      </c>
      <c r="B2" s="288">
        <v>284982.54500000004</v>
      </c>
    </row>
    <row r="3" spans="1:2">
      <c r="A3" s="287" t="s">
        <v>212</v>
      </c>
      <c r="B3" s="288">
        <v>956503.11499999999</v>
      </c>
    </row>
    <row r="4" spans="1:2">
      <c r="A4" s="287" t="s">
        <v>213</v>
      </c>
      <c r="B4" s="288">
        <v>194023.66666666663</v>
      </c>
    </row>
    <row r="5" spans="1:2" ht="25.5">
      <c r="A5" s="287" t="s">
        <v>214</v>
      </c>
      <c r="B5" s="288">
        <v>218362.86749999996</v>
      </c>
    </row>
    <row r="6" spans="1:2" ht="25.5">
      <c r="A6" s="287" t="s">
        <v>217</v>
      </c>
      <c r="B6" s="288">
        <v>1786398.8424999998</v>
      </c>
    </row>
    <row r="7" spans="1:2">
      <c r="A7" s="287" t="s">
        <v>218</v>
      </c>
      <c r="B7" s="288">
        <v>194023.66666666663</v>
      </c>
    </row>
    <row r="8" spans="1:2">
      <c r="A8" s="287" t="s">
        <v>219</v>
      </c>
      <c r="B8" s="288">
        <v>331902.84000000003</v>
      </c>
    </row>
    <row r="9" spans="1:2">
      <c r="A9" s="287" t="s">
        <v>222</v>
      </c>
      <c r="B9" s="288">
        <v>496010.11</v>
      </c>
    </row>
    <row r="10" spans="1:2" ht="25.5">
      <c r="A10" s="287" t="s">
        <v>223</v>
      </c>
      <c r="B10" s="288">
        <v>582071</v>
      </c>
    </row>
    <row r="11" spans="1:2" ht="25.5">
      <c r="A11" s="287" t="s">
        <v>224</v>
      </c>
      <c r="B11" s="288">
        <v>835248.25249999994</v>
      </c>
    </row>
    <row r="12" spans="1:2" ht="25.5">
      <c r="A12" s="287" t="s">
        <v>227</v>
      </c>
      <c r="B12" s="288">
        <v>3238912.0674999999</v>
      </c>
    </row>
    <row r="13" spans="1:2">
      <c r="A13" s="287" t="s">
        <v>228</v>
      </c>
      <c r="B13" s="288">
        <v>668035.83333333326</v>
      </c>
    </row>
    <row r="14" spans="1:2">
      <c r="A14" s="287" t="s">
        <v>229</v>
      </c>
      <c r="B14" s="288">
        <v>502035.88</v>
      </c>
    </row>
    <row r="15" spans="1:2">
      <c r="A15" s="287" t="s">
        <v>232</v>
      </c>
      <c r="B15" s="288">
        <v>500855.64</v>
      </c>
    </row>
    <row r="16" spans="1:2">
      <c r="A16" s="287" t="s">
        <v>233</v>
      </c>
      <c r="B16" s="288">
        <v>674285.49999999988</v>
      </c>
    </row>
    <row r="17" spans="1:2">
      <c r="A17" s="287" t="s">
        <v>234</v>
      </c>
      <c r="B17" s="288">
        <v>601797.13</v>
      </c>
    </row>
    <row r="18" spans="1:2">
      <c r="A18" s="287" t="s">
        <v>237</v>
      </c>
      <c r="B18" s="288">
        <v>955231.26</v>
      </c>
    </row>
    <row r="19" spans="1:2">
      <c r="A19" s="287" t="s">
        <v>238</v>
      </c>
      <c r="B19" s="288">
        <v>674285.49999999988</v>
      </c>
    </row>
    <row r="20" spans="1:2">
      <c r="A20" s="287" t="s">
        <v>239</v>
      </c>
      <c r="B20" s="288">
        <v>556829.39</v>
      </c>
    </row>
    <row r="21" spans="1:2">
      <c r="A21" s="287" t="s">
        <v>242</v>
      </c>
      <c r="B21" s="288">
        <v>603986.67000000004</v>
      </c>
    </row>
    <row r="22" spans="1:2" ht="25.5">
      <c r="A22" s="287" t="s">
        <v>243</v>
      </c>
      <c r="B22" s="288">
        <v>2016606.8333333333</v>
      </c>
    </row>
    <row r="23" spans="1:2" ht="25.5">
      <c r="A23" s="287" t="s">
        <v>244</v>
      </c>
      <c r="B23" s="288">
        <v>1660662.4</v>
      </c>
    </row>
    <row r="24" spans="1:2" ht="25.5">
      <c r="A24" s="287" t="s">
        <v>247</v>
      </c>
      <c r="B24" s="288">
        <v>2060073.5699999998</v>
      </c>
    </row>
    <row r="25" spans="1:2">
      <c r="A25" s="271" t="s">
        <v>248</v>
      </c>
      <c r="B25" s="288">
        <v>2598677.8333333335</v>
      </c>
    </row>
    <row r="26" spans="1:2">
      <c r="A26" s="272" t="s">
        <v>249</v>
      </c>
      <c r="B26" s="288">
        <v>2495910.6525000003</v>
      </c>
    </row>
    <row r="27" spans="1:2">
      <c r="A27" s="272" t="s">
        <v>252</v>
      </c>
      <c r="B27" s="288">
        <v>5298985.6374999993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topLeftCell="A13" workbookViewId="0">
      <selection activeCell="A26" sqref="A26"/>
    </sheetView>
  </sheetViews>
  <sheetFormatPr baseColWidth="10" defaultRowHeight="15"/>
  <cols>
    <col min="1" max="1" width="15.140625" customWidth="1"/>
    <col min="2" max="2" width="13.85546875" bestFit="1" customWidth="1"/>
  </cols>
  <sheetData>
    <row r="1" spans="1:2">
      <c r="A1" s="287" t="s">
        <v>208</v>
      </c>
      <c r="B1" s="288">
        <v>194023.66666666663</v>
      </c>
    </row>
    <row r="2" spans="1:2">
      <c r="A2" s="287" t="s">
        <v>209</v>
      </c>
      <c r="B2" s="288">
        <v>284982.54500000004</v>
      </c>
    </row>
    <row r="3" spans="1:2">
      <c r="A3" s="287" t="s">
        <v>212</v>
      </c>
      <c r="B3" s="288">
        <v>956503.11499999999</v>
      </c>
    </row>
    <row r="4" spans="1:2">
      <c r="A4" s="287" t="s">
        <v>213</v>
      </c>
      <c r="B4" s="288">
        <v>194023.66666666663</v>
      </c>
    </row>
    <row r="5" spans="1:2" ht="25.5">
      <c r="A5" s="287" t="s">
        <v>214</v>
      </c>
      <c r="B5" s="288">
        <v>218362.86749999996</v>
      </c>
    </row>
    <row r="6" spans="1:2" ht="25.5">
      <c r="A6" s="287" t="s">
        <v>217</v>
      </c>
      <c r="B6" s="288">
        <v>1786398.8424999998</v>
      </c>
    </row>
    <row r="7" spans="1:2">
      <c r="A7" s="287" t="s">
        <v>218</v>
      </c>
      <c r="B7" s="288">
        <v>194023.66666666663</v>
      </c>
    </row>
    <row r="8" spans="1:2">
      <c r="A8" s="287" t="s">
        <v>219</v>
      </c>
      <c r="B8" s="288">
        <v>331902.84000000003</v>
      </c>
    </row>
    <row r="9" spans="1:2">
      <c r="A9" s="287" t="s">
        <v>222</v>
      </c>
      <c r="B9" s="288">
        <v>496010.11</v>
      </c>
    </row>
    <row r="10" spans="1:2" ht="25.5">
      <c r="A10" s="287" t="s">
        <v>223</v>
      </c>
      <c r="B10" s="288">
        <v>582071</v>
      </c>
    </row>
    <row r="11" spans="1:2" ht="25.5">
      <c r="A11" s="287" t="s">
        <v>224</v>
      </c>
      <c r="B11" s="288">
        <v>835248.25249999994</v>
      </c>
    </row>
    <row r="12" spans="1:2" ht="25.5">
      <c r="A12" s="287" t="s">
        <v>227</v>
      </c>
      <c r="B12" s="288">
        <v>3238912.0674999999</v>
      </c>
    </row>
    <row r="13" spans="1:2">
      <c r="A13" s="287" t="s">
        <v>228</v>
      </c>
      <c r="B13" s="288">
        <v>668035.83333333326</v>
      </c>
    </row>
    <row r="14" spans="1:2">
      <c r="A14" s="287" t="s">
        <v>229</v>
      </c>
      <c r="B14" s="288">
        <v>502035.88</v>
      </c>
    </row>
    <row r="15" spans="1:2">
      <c r="A15" s="287" t="s">
        <v>232</v>
      </c>
      <c r="B15" s="288">
        <v>500855.64</v>
      </c>
    </row>
    <row r="16" spans="1:2">
      <c r="A16" s="287" t="s">
        <v>233</v>
      </c>
      <c r="B16" s="288">
        <v>674285.49999999988</v>
      </c>
    </row>
    <row r="17" spans="1:2">
      <c r="A17" s="287" t="s">
        <v>234</v>
      </c>
      <c r="B17" s="288">
        <v>601797.13</v>
      </c>
    </row>
    <row r="18" spans="1:2">
      <c r="A18" s="287" t="s">
        <v>237</v>
      </c>
      <c r="B18" s="288">
        <v>955231.26</v>
      </c>
    </row>
    <row r="19" spans="1:2">
      <c r="A19" s="287" t="s">
        <v>238</v>
      </c>
      <c r="B19" s="288">
        <v>674285.49999999988</v>
      </c>
    </row>
    <row r="20" spans="1:2">
      <c r="A20" s="287" t="s">
        <v>239</v>
      </c>
      <c r="B20" s="288">
        <v>556829.39</v>
      </c>
    </row>
    <row r="21" spans="1:2">
      <c r="A21" s="287" t="s">
        <v>242</v>
      </c>
      <c r="B21" s="288">
        <v>603986.67000000004</v>
      </c>
    </row>
    <row r="22" spans="1:2" ht="25.5">
      <c r="A22" s="287" t="s">
        <v>243</v>
      </c>
      <c r="B22" s="288">
        <v>2016606.8333333333</v>
      </c>
    </row>
    <row r="23" spans="1:2" ht="25.5">
      <c r="A23" s="287" t="s">
        <v>244</v>
      </c>
      <c r="B23" s="288">
        <v>1660662.4</v>
      </c>
    </row>
    <row r="24" spans="1:2" ht="25.5">
      <c r="A24" s="287" t="s">
        <v>247</v>
      </c>
      <c r="B24" s="288">
        <v>2060073.5699999998</v>
      </c>
    </row>
    <row r="25" spans="1:2" ht="25.5">
      <c r="A25" s="271" t="s">
        <v>273</v>
      </c>
      <c r="B25" s="288">
        <f>+'VIALSUR EP-2013'!CD41</f>
        <v>4621534.333333333</v>
      </c>
    </row>
    <row r="26" spans="1:2">
      <c r="A26" s="272" t="s">
        <v>274</v>
      </c>
      <c r="B26" s="288">
        <f>+'VIALSUR EP-2013'!CE41</f>
        <v>5841001.4324999992</v>
      </c>
    </row>
    <row r="27" spans="1:2" ht="25.5">
      <c r="A27" s="272" t="s">
        <v>272</v>
      </c>
      <c r="B27" s="288">
        <f>+'VIALSUR EP-2013'!CH41</f>
        <v>7662424.2874999996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VIALSUR EP-2013 (2)</vt:lpstr>
      <vt:lpstr>2DO TRIMESTRE (3)</vt:lpstr>
      <vt:lpstr>VIALSUR EP-2013 (3)</vt:lpstr>
      <vt:lpstr>Hoja1</vt:lpstr>
      <vt:lpstr>VIALSUR EP-2013</vt:lpstr>
      <vt:lpstr>1ER TRIMESTRE</vt:lpstr>
      <vt:lpstr>2DO TRIMESTRE (2)</vt:lpstr>
      <vt:lpstr>INVERSION ACUMULADA</vt:lpstr>
      <vt:lpstr>'VIALSUR EP-2013'!Área_de_impresión</vt:lpstr>
      <vt:lpstr>'VIALSUR EP-2013 (2)'!Área_de_impresión</vt:lpstr>
      <vt:lpstr>'VIALSUR EP-2013 (3)'!Área_de_impresión</vt:lpstr>
      <vt:lpstr>'VIALSUR EP-2013'!poa</vt:lpstr>
      <vt:lpstr>'VIALSUR EP-2013 (2)'!poa</vt:lpstr>
      <vt:lpstr>'VIALSUR EP-2013 (3)'!poa</vt:lpstr>
      <vt:lpstr>'VIALSUR EP-2013'!Títulos_a_imprimir</vt:lpstr>
      <vt:lpstr>'VIALSUR EP-2013 (2)'!Títulos_a_imprimir</vt:lpstr>
      <vt:lpstr>'VIALSUR EP-2013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DE PROYECTOS</dc:creator>
  <cp:lastModifiedBy>Ing. Jorge M. Ordóñez Orellana</cp:lastModifiedBy>
  <cp:lastPrinted>2013-11-05T13:22:06Z</cp:lastPrinted>
  <dcterms:created xsi:type="dcterms:W3CDTF">2013-04-09T20:45:50Z</dcterms:created>
  <dcterms:modified xsi:type="dcterms:W3CDTF">2014-01-17T20:58:02Z</dcterms:modified>
</cp:coreProperties>
</file>