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05" windowWidth="20115" windowHeight="6420" activeTab="3"/>
  </bookViews>
  <sheets>
    <sheet name="2010-2001-1990" sheetId="5" r:id="rId1"/>
    <sheet name="RESUMEN ORDENADO DICIEMBRE" sheetId="1" r:id="rId2"/>
    <sheet name="Hoja1" sheetId="3" r:id="rId3"/>
    <sheet name="Hoja2" sheetId="10" r:id="rId4"/>
  </sheets>
  <definedNames>
    <definedName name="_xlnm._FilterDatabase" localSheetId="0" hidden="1">'2010-2001-1990'!$A$2:$C$94</definedName>
    <definedName name="_xlnm._FilterDatabase" localSheetId="2" hidden="1">Hoja1!$A$11:$Z$958</definedName>
    <definedName name="_xlnm._FilterDatabase" localSheetId="1" hidden="1">'RESUMEN ORDENADO DICIEMBRE'!$A$11:$Y$909</definedName>
    <definedName name="_xlnm.Print_Area" localSheetId="1">'RESUMEN ORDENADO DICIEMBRE'!$A$2:$S$922</definedName>
    <definedName name="_xlnm.Print_Titles" localSheetId="1">'RESUMEN ORDENADO DICIEMBRE'!$2:$11</definedName>
  </definedNames>
  <calcPr calcId="145621"/>
</workbook>
</file>

<file path=xl/calcChain.xml><?xml version="1.0" encoding="utf-8"?>
<calcChain xmlns="http://schemas.openxmlformats.org/spreadsheetml/2006/main">
  <c r="W958" i="3" l="1"/>
  <c r="V958" i="3"/>
  <c r="W957" i="3"/>
  <c r="V957" i="3"/>
  <c r="W956" i="3"/>
  <c r="V956" i="3"/>
  <c r="W955" i="3"/>
  <c r="V955" i="3"/>
  <c r="W954" i="3"/>
  <c r="V954" i="3"/>
  <c r="W953" i="3"/>
  <c r="V953" i="3"/>
  <c r="W952" i="3"/>
  <c r="V952" i="3"/>
  <c r="W951" i="3"/>
  <c r="V951" i="3"/>
  <c r="W950" i="3"/>
  <c r="V950" i="3"/>
  <c r="W948" i="3"/>
  <c r="V948" i="3"/>
  <c r="W946" i="3"/>
  <c r="V946" i="3"/>
  <c r="W945" i="3"/>
  <c r="V945" i="3"/>
  <c r="W937" i="3"/>
  <c r="V937" i="3"/>
  <c r="W936" i="3"/>
  <c r="V936" i="3"/>
  <c r="W935" i="3"/>
  <c r="V935" i="3"/>
  <c r="W934" i="3"/>
  <c r="V934" i="3"/>
  <c r="W933" i="3"/>
  <c r="V933" i="3"/>
  <c r="W932" i="3"/>
  <c r="V932" i="3"/>
  <c r="W931" i="3"/>
  <c r="V931" i="3"/>
  <c r="W930" i="3"/>
  <c r="V930" i="3"/>
  <c r="W929" i="3"/>
  <c r="V929" i="3"/>
  <c r="W912" i="3"/>
  <c r="V912" i="3"/>
  <c r="W911" i="3"/>
  <c r="V911" i="3"/>
  <c r="W910" i="3"/>
  <c r="V910" i="3"/>
  <c r="W909" i="3"/>
  <c r="V909" i="3"/>
  <c r="W907" i="3"/>
  <c r="V907" i="3"/>
  <c r="W901" i="3"/>
  <c r="V901" i="3"/>
  <c r="W899" i="3"/>
  <c r="V899" i="3"/>
  <c r="W897" i="3"/>
  <c r="V897" i="3"/>
  <c r="W892" i="3"/>
  <c r="V892" i="3"/>
  <c r="W891" i="3"/>
  <c r="V891" i="3"/>
  <c r="W890" i="3"/>
  <c r="V890" i="3"/>
  <c r="W889" i="3"/>
  <c r="V889" i="3"/>
  <c r="W887" i="3"/>
  <c r="V887" i="3"/>
  <c r="W882" i="3"/>
  <c r="V882" i="3"/>
  <c r="W881" i="3"/>
  <c r="V881" i="3"/>
  <c r="W879" i="3"/>
  <c r="V879" i="3"/>
  <c r="W873" i="3"/>
  <c r="V873" i="3"/>
  <c r="W866" i="3"/>
  <c r="V866" i="3"/>
  <c r="W865" i="3"/>
  <c r="V865" i="3"/>
  <c r="W864" i="3"/>
  <c r="V864" i="3"/>
  <c r="W863" i="3"/>
  <c r="V863" i="3"/>
  <c r="W862" i="3"/>
  <c r="V862" i="3"/>
  <c r="W861" i="3"/>
  <c r="V861" i="3"/>
  <c r="W860" i="3"/>
  <c r="V860" i="3"/>
  <c r="W859" i="3"/>
  <c r="V859" i="3"/>
  <c r="W858" i="3"/>
  <c r="V858" i="3"/>
  <c r="W856" i="3"/>
  <c r="V856" i="3"/>
  <c r="W855" i="3"/>
  <c r="V855" i="3"/>
  <c r="W853" i="3"/>
  <c r="V853" i="3"/>
  <c r="W849" i="3"/>
  <c r="V849" i="3"/>
  <c r="W848" i="3"/>
  <c r="V848" i="3"/>
  <c r="W847" i="3"/>
  <c r="V847" i="3"/>
  <c r="W843" i="3"/>
  <c r="V843" i="3"/>
  <c r="W840" i="3"/>
  <c r="V840" i="3"/>
  <c r="W836" i="3"/>
  <c r="V836" i="3"/>
  <c r="W832" i="3"/>
  <c r="V832" i="3"/>
  <c r="W831" i="3"/>
  <c r="V831" i="3"/>
  <c r="W830" i="3"/>
  <c r="V830" i="3"/>
  <c r="W829" i="3"/>
  <c r="V829" i="3"/>
  <c r="W828" i="3"/>
  <c r="V828" i="3"/>
  <c r="W827" i="3"/>
  <c r="V827" i="3"/>
  <c r="W826" i="3"/>
  <c r="V826" i="3"/>
  <c r="W825" i="3"/>
  <c r="V825" i="3"/>
  <c r="W820" i="3"/>
  <c r="V820" i="3"/>
  <c r="W815" i="3"/>
  <c r="V815" i="3"/>
  <c r="W814" i="3"/>
  <c r="V814" i="3"/>
  <c r="W809" i="3"/>
  <c r="V809" i="3"/>
  <c r="W807" i="3"/>
  <c r="V807" i="3"/>
  <c r="W806" i="3"/>
  <c r="V806" i="3"/>
  <c r="W797" i="3"/>
  <c r="V797" i="3"/>
  <c r="W792" i="3"/>
  <c r="V792" i="3"/>
  <c r="W785" i="3"/>
  <c r="V785" i="3"/>
  <c r="W781" i="3"/>
  <c r="V781" i="3"/>
  <c r="W776" i="3"/>
  <c r="V776" i="3"/>
  <c r="W771" i="3"/>
  <c r="V771" i="3"/>
  <c r="W766" i="3"/>
  <c r="V766" i="3"/>
  <c r="W759" i="3"/>
  <c r="V759" i="3"/>
  <c r="W758" i="3"/>
  <c r="V758" i="3"/>
  <c r="W753" i="3"/>
  <c r="V753" i="3"/>
  <c r="W746" i="3"/>
  <c r="V746" i="3"/>
  <c r="W745" i="3"/>
  <c r="V745" i="3"/>
  <c r="W744" i="3"/>
  <c r="V744" i="3"/>
  <c r="W743" i="3"/>
  <c r="V743" i="3"/>
  <c r="W738" i="3"/>
  <c r="V738" i="3"/>
  <c r="W733" i="3"/>
  <c r="V733" i="3"/>
  <c r="W728" i="3"/>
  <c r="V728" i="3"/>
  <c r="W721" i="3"/>
  <c r="V721" i="3"/>
  <c r="W720" i="3"/>
  <c r="V720" i="3"/>
  <c r="W719" i="3"/>
  <c r="V719" i="3"/>
  <c r="W718" i="3"/>
  <c r="V718" i="3"/>
  <c r="W715" i="3"/>
  <c r="V715" i="3"/>
  <c r="W714" i="3"/>
  <c r="V714" i="3"/>
  <c r="W713" i="3"/>
  <c r="V713" i="3"/>
  <c r="W712" i="3"/>
  <c r="V712" i="3"/>
  <c r="W711" i="3"/>
  <c r="V711" i="3"/>
  <c r="W708" i="3"/>
  <c r="V708" i="3"/>
  <c r="W706" i="3"/>
  <c r="V706" i="3"/>
  <c r="W705" i="3"/>
  <c r="V705" i="3"/>
  <c r="W704" i="3"/>
  <c r="V704" i="3"/>
  <c r="W700" i="3"/>
  <c r="V700" i="3"/>
  <c r="W697" i="3"/>
  <c r="V697" i="3"/>
  <c r="W693" i="3"/>
  <c r="V693" i="3"/>
  <c r="W689" i="3"/>
  <c r="V689" i="3"/>
  <c r="W684" i="3"/>
  <c r="V684" i="3"/>
  <c r="W677" i="3"/>
  <c r="V677" i="3"/>
  <c r="W673" i="3"/>
  <c r="V673" i="3"/>
  <c r="W668" i="3"/>
  <c r="V668" i="3"/>
  <c r="W661" i="3"/>
  <c r="V661" i="3"/>
  <c r="W660" i="3"/>
  <c r="V660" i="3"/>
  <c r="W659" i="3"/>
  <c r="V659" i="3"/>
  <c r="W658" i="3"/>
  <c r="V658" i="3"/>
  <c r="W657" i="3"/>
  <c r="V657" i="3"/>
  <c r="W653" i="3"/>
  <c r="V653" i="3"/>
  <c r="W652" i="3"/>
  <c r="V652" i="3"/>
  <c r="W651" i="3"/>
  <c r="V651" i="3"/>
  <c r="W648" i="3"/>
  <c r="V648" i="3"/>
  <c r="W647" i="3"/>
  <c r="V647" i="3"/>
  <c r="W646" i="3"/>
  <c r="V646" i="3"/>
  <c r="W645" i="3"/>
  <c r="V645" i="3"/>
  <c r="W644" i="3"/>
  <c r="V644" i="3"/>
  <c r="W643" i="3"/>
  <c r="V643" i="3"/>
  <c r="W642" i="3"/>
  <c r="V642" i="3"/>
  <c r="W641" i="3"/>
  <c r="V641" i="3"/>
  <c r="W635" i="3"/>
  <c r="V635" i="3"/>
  <c r="W633" i="3"/>
  <c r="V633" i="3"/>
  <c r="W632" i="3"/>
  <c r="V632" i="3"/>
  <c r="W627" i="3"/>
  <c r="V627" i="3"/>
  <c r="W620" i="3"/>
  <c r="V620" i="3"/>
  <c r="W616" i="3"/>
  <c r="V616" i="3"/>
  <c r="W611" i="3"/>
  <c r="V611" i="3"/>
  <c r="W604" i="3"/>
  <c r="V604" i="3"/>
  <c r="W599" i="3"/>
  <c r="V599" i="3"/>
  <c r="W592" i="3"/>
  <c r="V592" i="3"/>
  <c r="W591" i="3"/>
  <c r="V591" i="3"/>
  <c r="W590" i="3"/>
  <c r="V590" i="3"/>
  <c r="W589" i="3"/>
  <c r="V589" i="3"/>
  <c r="W588" i="3"/>
  <c r="V588" i="3"/>
  <c r="W587" i="3"/>
  <c r="V587" i="3"/>
  <c r="W581" i="3"/>
  <c r="V581" i="3"/>
  <c r="W580" i="3"/>
  <c r="V580" i="3"/>
  <c r="W575" i="3"/>
  <c r="V575" i="3"/>
  <c r="W568" i="3"/>
  <c r="V568" i="3"/>
  <c r="W567" i="3"/>
  <c r="V567" i="3"/>
  <c r="W560" i="3"/>
  <c r="V560" i="3"/>
  <c r="W558" i="3"/>
  <c r="V558" i="3"/>
  <c r="W553" i="3"/>
  <c r="V553" i="3"/>
  <c r="W548" i="3"/>
  <c r="V548" i="3"/>
  <c r="W543" i="3"/>
  <c r="V543" i="3"/>
  <c r="W536" i="3"/>
  <c r="V536" i="3"/>
  <c r="W535" i="3"/>
  <c r="V535" i="3"/>
  <c r="W527" i="3"/>
  <c r="V527" i="3"/>
  <c r="W525" i="3"/>
  <c r="V525" i="3"/>
  <c r="W516" i="3"/>
  <c r="V516" i="3"/>
  <c r="W514" i="3"/>
  <c r="V514" i="3"/>
  <c r="W506" i="3"/>
  <c r="V506" i="3"/>
  <c r="W501" i="3"/>
  <c r="V501" i="3"/>
  <c r="W494" i="3"/>
  <c r="V494" i="3"/>
  <c r="W493" i="3"/>
  <c r="V493" i="3"/>
  <c r="W492" i="3"/>
  <c r="V492" i="3"/>
  <c r="W489" i="3"/>
  <c r="V489" i="3"/>
  <c r="W488" i="3"/>
  <c r="V488" i="3"/>
  <c r="W483" i="3"/>
  <c r="V483" i="3"/>
  <c r="W476" i="3"/>
  <c r="V476" i="3"/>
  <c r="W464" i="3"/>
  <c r="V464" i="3"/>
  <c r="W463" i="3"/>
  <c r="V463" i="3"/>
  <c r="W461" i="3"/>
  <c r="V461" i="3"/>
  <c r="W458" i="3"/>
  <c r="V458" i="3"/>
  <c r="W453" i="3"/>
  <c r="V453" i="3"/>
  <c r="W446" i="3"/>
  <c r="V446" i="3"/>
  <c r="W444" i="3"/>
  <c r="V444" i="3"/>
  <c r="W443" i="3"/>
  <c r="V443" i="3"/>
  <c r="W442" i="3"/>
  <c r="V442" i="3"/>
  <c r="W440" i="3"/>
  <c r="V440" i="3"/>
  <c r="W438" i="3"/>
  <c r="V438" i="3"/>
  <c r="W428" i="3"/>
  <c r="V428" i="3"/>
  <c r="W427" i="3"/>
  <c r="V427" i="3"/>
  <c r="W426" i="3"/>
  <c r="V426" i="3"/>
  <c r="W425" i="3"/>
  <c r="V425" i="3"/>
  <c r="W424" i="3"/>
  <c r="V424" i="3"/>
  <c r="W419" i="3"/>
  <c r="V419" i="3"/>
  <c r="W412" i="3"/>
  <c r="V412" i="3"/>
  <c r="W410" i="3"/>
  <c r="V410" i="3"/>
  <c r="W408" i="3"/>
  <c r="V408" i="3"/>
  <c r="W405" i="3"/>
  <c r="V405" i="3"/>
  <c r="W402" i="3"/>
  <c r="V402" i="3"/>
  <c r="W393" i="3"/>
  <c r="V393" i="3"/>
  <c r="W384" i="3"/>
  <c r="V384" i="3"/>
  <c r="W379" i="3"/>
  <c r="V379" i="3"/>
  <c r="W378" i="3"/>
  <c r="V378" i="3"/>
  <c r="W377" i="3"/>
  <c r="V377" i="3"/>
  <c r="W373" i="3"/>
  <c r="V373" i="3"/>
  <c r="W369" i="3"/>
  <c r="V369" i="3"/>
  <c r="W368" i="3"/>
  <c r="V368" i="3"/>
  <c r="W367" i="3"/>
  <c r="V367" i="3"/>
  <c r="W366" i="3"/>
  <c r="V366" i="3"/>
  <c r="W361" i="3"/>
  <c r="V361" i="3"/>
  <c r="W354" i="3"/>
  <c r="V354" i="3"/>
  <c r="W352" i="3"/>
  <c r="V352" i="3"/>
  <c r="W350" i="3"/>
  <c r="V350" i="3"/>
  <c r="W344" i="3"/>
  <c r="V344" i="3"/>
  <c r="W339" i="3"/>
  <c r="V339" i="3"/>
  <c r="W338" i="3"/>
  <c r="V338" i="3"/>
  <c r="W327" i="3"/>
  <c r="V327" i="3"/>
  <c r="W323" i="3"/>
  <c r="V323" i="3"/>
  <c r="W319" i="3"/>
  <c r="V319" i="3"/>
  <c r="W314" i="3"/>
  <c r="V314" i="3"/>
  <c r="W313" i="3"/>
  <c r="V313" i="3"/>
  <c r="W308" i="3"/>
  <c r="V308" i="3"/>
  <c r="W301" i="3"/>
  <c r="V301" i="3"/>
  <c r="W299" i="3"/>
  <c r="V299" i="3"/>
  <c r="W298" i="3"/>
  <c r="V298" i="3"/>
  <c r="W290" i="3"/>
  <c r="V290" i="3"/>
  <c r="W288" i="3"/>
  <c r="V288" i="3"/>
  <c r="W283" i="3"/>
  <c r="V283" i="3"/>
  <c r="W276" i="3"/>
  <c r="V276" i="3"/>
  <c r="W275" i="3"/>
  <c r="V275" i="3"/>
  <c r="W274" i="3"/>
  <c r="V274" i="3"/>
  <c r="W269" i="3"/>
  <c r="V269" i="3"/>
  <c r="W265" i="3"/>
  <c r="V265" i="3"/>
  <c r="W264" i="3"/>
  <c r="V264" i="3"/>
  <c r="W263" i="3"/>
  <c r="V263" i="3"/>
  <c r="W258" i="3"/>
  <c r="V258" i="3"/>
  <c r="W251" i="3"/>
  <c r="V251" i="3"/>
  <c r="W250" i="3"/>
  <c r="V250" i="3"/>
  <c r="W249" i="3"/>
  <c r="V249" i="3"/>
  <c r="W245" i="3"/>
  <c r="V245" i="3"/>
  <c r="W240" i="3"/>
  <c r="V240" i="3"/>
  <c r="W233" i="3"/>
  <c r="V233" i="3"/>
  <c r="W220" i="3"/>
  <c r="V220" i="3"/>
  <c r="W216" i="3"/>
  <c r="V216" i="3"/>
  <c r="W210" i="3"/>
  <c r="V210" i="3"/>
  <c r="W207" i="3"/>
  <c r="V207" i="3"/>
  <c r="W204" i="3"/>
  <c r="V204" i="3"/>
  <c r="W201" i="3"/>
  <c r="V201" i="3"/>
  <c r="W200" i="3"/>
  <c r="V200" i="3"/>
  <c r="W199" i="3"/>
  <c r="V199" i="3"/>
  <c r="W196" i="3"/>
  <c r="V196" i="3"/>
  <c r="W192" i="3"/>
  <c r="V192" i="3"/>
  <c r="W188" i="3"/>
  <c r="V188" i="3"/>
  <c r="W185" i="3"/>
  <c r="V185" i="3"/>
  <c r="W182" i="3"/>
  <c r="V182" i="3"/>
  <c r="W178" i="3"/>
  <c r="V178" i="3"/>
  <c r="W174" i="3"/>
  <c r="V174" i="3"/>
  <c r="W170" i="3"/>
  <c r="V170" i="3"/>
  <c r="W166" i="3"/>
  <c r="V166" i="3"/>
  <c r="W162" i="3"/>
  <c r="V162" i="3"/>
  <c r="W161" i="3"/>
  <c r="V161" i="3"/>
  <c r="W158" i="3"/>
  <c r="V158" i="3"/>
  <c r="W157" i="3"/>
  <c r="V157" i="3"/>
  <c r="W152" i="3"/>
  <c r="V152" i="3"/>
  <c r="W145" i="3"/>
  <c r="V145" i="3"/>
  <c r="W144" i="3"/>
  <c r="V144" i="3"/>
  <c r="W143" i="3"/>
  <c r="V143" i="3"/>
  <c r="W142" i="3"/>
  <c r="V142" i="3"/>
  <c r="W139" i="3"/>
  <c r="V139" i="3"/>
  <c r="W138" i="3"/>
  <c r="V138" i="3"/>
  <c r="W133" i="3"/>
  <c r="V133" i="3"/>
  <c r="W120" i="3"/>
  <c r="V120" i="3"/>
  <c r="W119" i="3"/>
  <c r="V119" i="3"/>
  <c r="W114" i="3"/>
  <c r="V114" i="3"/>
  <c r="W107" i="3"/>
  <c r="V107" i="3"/>
  <c r="W106" i="3"/>
  <c r="V106" i="3"/>
  <c r="W105" i="3"/>
  <c r="V105" i="3"/>
  <c r="W104" i="3"/>
  <c r="V104" i="3"/>
  <c r="W103" i="3"/>
  <c r="V103" i="3"/>
  <c r="W99" i="3"/>
  <c r="V99" i="3"/>
  <c r="W98" i="3"/>
  <c r="V98" i="3"/>
  <c r="W94" i="3"/>
  <c r="V94" i="3"/>
  <c r="W90" i="3"/>
  <c r="V90" i="3"/>
  <c r="W89" i="3"/>
  <c r="V89" i="3"/>
  <c r="W88" i="3"/>
  <c r="V88" i="3"/>
  <c r="W87" i="3"/>
  <c r="V87" i="3"/>
  <c r="W86" i="3"/>
  <c r="V86" i="3"/>
  <c r="W85" i="3"/>
  <c r="V85" i="3"/>
  <c r="W84" i="3"/>
  <c r="V84" i="3"/>
  <c r="W83" i="3"/>
  <c r="V83" i="3"/>
  <c r="W82" i="3"/>
  <c r="V82" i="3"/>
  <c r="W81" i="3"/>
  <c r="V81" i="3"/>
  <c r="W80" i="3"/>
  <c r="V80" i="3"/>
  <c r="W79" i="3"/>
  <c r="V79" i="3"/>
  <c r="W78" i="3"/>
  <c r="V78" i="3"/>
  <c r="W77" i="3"/>
  <c r="V77" i="3"/>
  <c r="W76" i="3"/>
  <c r="V76" i="3"/>
  <c r="W75" i="3"/>
  <c r="V75" i="3"/>
  <c r="W74" i="3"/>
  <c r="V74" i="3"/>
  <c r="W71" i="3"/>
  <c r="V71" i="3"/>
  <c r="W70" i="3"/>
  <c r="V70" i="3"/>
  <c r="W69" i="3"/>
  <c r="V69" i="3"/>
  <c r="W68" i="3"/>
  <c r="V68" i="3"/>
  <c r="W67" i="3"/>
  <c r="V67" i="3"/>
  <c r="W66" i="3"/>
  <c r="V66" i="3"/>
  <c r="W62" i="3"/>
  <c r="V62" i="3"/>
  <c r="W61" i="3"/>
  <c r="V61" i="3"/>
  <c r="W60" i="3"/>
  <c r="V60" i="3"/>
  <c r="W56" i="3"/>
  <c r="V56" i="3"/>
  <c r="W52" i="3"/>
  <c r="V52" i="3"/>
  <c r="W51" i="3"/>
  <c r="V51" i="3"/>
  <c r="W48" i="3"/>
  <c r="V48" i="3"/>
  <c r="W47" i="3"/>
  <c r="V47" i="3"/>
  <c r="W46" i="3"/>
  <c r="V46" i="3"/>
  <c r="W45" i="3"/>
  <c r="V45" i="3"/>
  <c r="W44" i="3"/>
  <c r="V44" i="3"/>
  <c r="W40" i="3"/>
  <c r="V40" i="3"/>
  <c r="W39" i="3"/>
  <c r="V39" i="3"/>
  <c r="W36" i="3"/>
  <c r="V36" i="3"/>
  <c r="W32" i="3"/>
  <c r="V32" i="3"/>
  <c r="W31" i="3"/>
  <c r="V31" i="3"/>
  <c r="W30" i="3"/>
  <c r="V30" i="3"/>
  <c r="W25" i="3"/>
  <c r="V25" i="3"/>
  <c r="W18" i="3"/>
  <c r="V18" i="3"/>
  <c r="W16" i="3"/>
  <c r="V16" i="3"/>
  <c r="W13" i="3"/>
  <c r="V13" i="3"/>
  <c r="R12" i="3"/>
  <c r="T12" i="3" s="1"/>
  <c r="V12" i="3"/>
  <c r="W12" i="3"/>
  <c r="R13" i="3"/>
  <c r="S13" i="3" s="1"/>
  <c r="T13" i="3" s="1"/>
  <c r="R14" i="3"/>
  <c r="R15" i="3"/>
  <c r="R16" i="3"/>
  <c r="S16" i="3"/>
  <c r="T16" i="3" s="1"/>
  <c r="R17" i="3"/>
  <c r="R18" i="3"/>
  <c r="R19" i="3"/>
  <c r="R20" i="3"/>
  <c r="R21" i="3"/>
  <c r="R22" i="3"/>
  <c r="R23" i="3"/>
  <c r="S18" i="3" s="1"/>
  <c r="T18" i="3" s="1"/>
  <c r="R24" i="3"/>
  <c r="R25" i="3"/>
  <c r="S25" i="3" s="1"/>
  <c r="T25" i="3" s="1"/>
  <c r="R26" i="3"/>
  <c r="R27" i="3"/>
  <c r="R28" i="3"/>
  <c r="R29" i="3"/>
  <c r="R30" i="3"/>
  <c r="T30" i="3"/>
  <c r="R31" i="3"/>
  <c r="T31" i="3"/>
  <c r="R32" i="3"/>
  <c r="R33" i="3"/>
  <c r="S32" i="3" s="1"/>
  <c r="T32" i="3" s="1"/>
  <c r="R34" i="3"/>
  <c r="R35" i="3"/>
  <c r="R36" i="3"/>
  <c r="R37" i="3"/>
  <c r="S36" i="3" s="1"/>
  <c r="T36" i="3" s="1"/>
  <c r="R38" i="3"/>
  <c r="R39" i="3"/>
  <c r="T39" i="3" s="1"/>
  <c r="R40" i="3"/>
  <c r="S40" i="3" s="1"/>
  <c r="T40" i="3" s="1"/>
  <c r="R41" i="3"/>
  <c r="R42" i="3"/>
  <c r="R43" i="3"/>
  <c r="R44" i="3"/>
  <c r="T44" i="3" s="1"/>
  <c r="R45" i="3"/>
  <c r="T45" i="3" s="1"/>
  <c r="R46" i="3"/>
  <c r="T46" i="3" s="1"/>
  <c r="R47" i="3"/>
  <c r="T47" i="3" s="1"/>
  <c r="R48" i="3"/>
  <c r="S48" i="3" s="1"/>
  <c r="T48" i="3" s="1"/>
  <c r="R49" i="3"/>
  <c r="R50" i="3"/>
  <c r="R51" i="3"/>
  <c r="T51" i="3"/>
  <c r="R52" i="3"/>
  <c r="S52" i="3"/>
  <c r="T52" i="3" s="1"/>
  <c r="R53" i="3"/>
  <c r="R54" i="3"/>
  <c r="R55" i="3"/>
  <c r="R56" i="3"/>
  <c r="S56" i="3"/>
  <c r="T56" i="3" s="1"/>
  <c r="R57" i="3"/>
  <c r="R58" i="3"/>
  <c r="R59" i="3"/>
  <c r="R60" i="3"/>
  <c r="T60" i="3"/>
  <c r="R61" i="3"/>
  <c r="T61" i="3"/>
  <c r="R62" i="3"/>
  <c r="S62" i="3"/>
  <c r="T62" i="3" s="1"/>
  <c r="R63" i="3"/>
  <c r="R64" i="3"/>
  <c r="R65" i="3"/>
  <c r="R66" i="3"/>
  <c r="T66" i="3"/>
  <c r="R67" i="3"/>
  <c r="T67" i="3"/>
  <c r="R68" i="3"/>
  <c r="T68" i="3"/>
  <c r="R69" i="3"/>
  <c r="T69" i="3"/>
  <c r="R70" i="3"/>
  <c r="T70" i="3"/>
  <c r="R71" i="3"/>
  <c r="R72" i="3"/>
  <c r="S71" i="3" s="1"/>
  <c r="T71" i="3" s="1"/>
  <c r="R73" i="3"/>
  <c r="R74" i="3"/>
  <c r="T74" i="3" s="1"/>
  <c r="R75" i="3"/>
  <c r="T75" i="3"/>
  <c r="R76" i="3"/>
  <c r="T76" i="3" s="1"/>
  <c r="R77" i="3"/>
  <c r="T77" i="3"/>
  <c r="R78" i="3"/>
  <c r="T78" i="3" s="1"/>
  <c r="R79" i="3"/>
  <c r="T79" i="3"/>
  <c r="R80" i="3"/>
  <c r="T80" i="3" s="1"/>
  <c r="R81" i="3"/>
  <c r="T81" i="3"/>
  <c r="R82" i="3"/>
  <c r="T82" i="3" s="1"/>
  <c r="R83" i="3"/>
  <c r="T83" i="3"/>
  <c r="R84" i="3"/>
  <c r="T84" i="3" s="1"/>
  <c r="R85" i="3"/>
  <c r="T85" i="3"/>
  <c r="R86" i="3"/>
  <c r="T86" i="3" s="1"/>
  <c r="R87" i="3"/>
  <c r="T87" i="3"/>
  <c r="R88" i="3"/>
  <c r="T88" i="3" s="1"/>
  <c r="R89" i="3"/>
  <c r="T89" i="3"/>
  <c r="R90" i="3"/>
  <c r="S90" i="3" s="1"/>
  <c r="T90" i="3" s="1"/>
  <c r="R91" i="3"/>
  <c r="R92" i="3"/>
  <c r="R93" i="3"/>
  <c r="R94" i="3"/>
  <c r="S94" i="3" s="1"/>
  <c r="T94" i="3" s="1"/>
  <c r="R95" i="3"/>
  <c r="R96" i="3"/>
  <c r="R97" i="3"/>
  <c r="R98" i="3"/>
  <c r="T98" i="3" s="1"/>
  <c r="R99" i="3"/>
  <c r="S99" i="3"/>
  <c r="T99" i="3" s="1"/>
  <c r="R100" i="3"/>
  <c r="R101" i="3"/>
  <c r="R102" i="3"/>
  <c r="R103" i="3"/>
  <c r="T103" i="3"/>
  <c r="R104" i="3"/>
  <c r="T104" i="3" s="1"/>
  <c r="R105" i="3"/>
  <c r="T105" i="3"/>
  <c r="R106" i="3"/>
  <c r="T106" i="3" s="1"/>
  <c r="R107" i="3"/>
  <c r="R108" i="3"/>
  <c r="R109" i="3"/>
  <c r="R110" i="3"/>
  <c r="R111" i="3"/>
  <c r="R112" i="3"/>
  <c r="S107" i="3" s="1"/>
  <c r="T107" i="3" s="1"/>
  <c r="R113" i="3"/>
  <c r="R114" i="3"/>
  <c r="R115" i="3"/>
  <c r="S114" i="3" s="1"/>
  <c r="T114" i="3" s="1"/>
  <c r="R116" i="3"/>
  <c r="R117" i="3"/>
  <c r="R118" i="3"/>
  <c r="R119" i="3"/>
  <c r="T119" i="3" s="1"/>
  <c r="R120" i="3"/>
  <c r="R121" i="3"/>
  <c r="R122" i="3"/>
  <c r="R123" i="3"/>
  <c r="R124" i="3"/>
  <c r="R125" i="3"/>
  <c r="S120" i="3" s="1"/>
  <c r="T120" i="3" s="1"/>
  <c r="R126" i="3"/>
  <c r="R127" i="3"/>
  <c r="R128" i="3"/>
  <c r="R129" i="3"/>
  <c r="R130" i="3"/>
  <c r="R131" i="3"/>
  <c r="R132" i="3"/>
  <c r="R133" i="3"/>
  <c r="S133" i="3"/>
  <c r="T133" i="3" s="1"/>
  <c r="R134" i="3"/>
  <c r="R135" i="3"/>
  <c r="R136" i="3"/>
  <c r="R137" i="3"/>
  <c r="R138" i="3"/>
  <c r="T138" i="3" s="1"/>
  <c r="R139" i="3"/>
  <c r="S139" i="3" s="1"/>
  <c r="T139" i="3" s="1"/>
  <c r="R140" i="3"/>
  <c r="R141" i="3"/>
  <c r="R142" i="3"/>
  <c r="T142" i="3"/>
  <c r="R143" i="3"/>
  <c r="T143" i="3"/>
  <c r="R144" i="3"/>
  <c r="T144" i="3"/>
  <c r="R145" i="3"/>
  <c r="S145" i="3"/>
  <c r="T145" i="3" s="1"/>
  <c r="R146" i="3"/>
  <c r="R147" i="3"/>
  <c r="R148" i="3"/>
  <c r="R149" i="3"/>
  <c r="R150" i="3"/>
  <c r="R151" i="3"/>
  <c r="R152" i="3"/>
  <c r="S152" i="3" s="1"/>
  <c r="T152" i="3" s="1"/>
  <c r="R153" i="3"/>
  <c r="R154" i="3"/>
  <c r="R155" i="3"/>
  <c r="R156" i="3"/>
  <c r="R157" i="3"/>
  <c r="T157" i="3"/>
  <c r="R158" i="3"/>
  <c r="S158" i="3"/>
  <c r="T158" i="3" s="1"/>
  <c r="R159" i="3"/>
  <c r="R160" i="3"/>
  <c r="R161" i="3"/>
  <c r="T161" i="3"/>
  <c r="R162" i="3"/>
  <c r="S162" i="3" s="1"/>
  <c r="T162" i="3" s="1"/>
  <c r="R163" i="3"/>
  <c r="R164" i="3"/>
  <c r="R165" i="3"/>
  <c r="R166" i="3"/>
  <c r="S166" i="3" s="1"/>
  <c r="T166" i="3" s="1"/>
  <c r="R167" i="3"/>
  <c r="R168" i="3"/>
  <c r="R169" i="3"/>
  <c r="R170" i="3"/>
  <c r="S170" i="3" s="1"/>
  <c r="T170" i="3" s="1"/>
  <c r="R171" i="3"/>
  <c r="R172" i="3"/>
  <c r="R173" i="3"/>
  <c r="R174" i="3"/>
  <c r="S174" i="3" s="1"/>
  <c r="T174" i="3" s="1"/>
  <c r="R175" i="3"/>
  <c r="R176" i="3"/>
  <c r="R177" i="3"/>
  <c r="R178" i="3"/>
  <c r="S178" i="3" s="1"/>
  <c r="T178" i="3" s="1"/>
  <c r="R179" i="3"/>
  <c r="R180" i="3"/>
  <c r="R181" i="3"/>
  <c r="R182" i="3"/>
  <c r="S182" i="3" s="1"/>
  <c r="T182" i="3" s="1"/>
  <c r="R183" i="3"/>
  <c r="R184" i="3"/>
  <c r="R185" i="3"/>
  <c r="R186" i="3"/>
  <c r="R187" i="3"/>
  <c r="S185" i="3" s="1"/>
  <c r="T185" i="3" s="1"/>
  <c r="R188" i="3"/>
  <c r="S188" i="3" s="1"/>
  <c r="T188" i="3" s="1"/>
  <c r="R189" i="3"/>
  <c r="R190" i="3"/>
  <c r="R191" i="3"/>
  <c r="R192" i="3"/>
  <c r="S192" i="3" s="1"/>
  <c r="T192" i="3" s="1"/>
  <c r="R193" i="3"/>
  <c r="R194" i="3"/>
  <c r="R195" i="3"/>
  <c r="R196" i="3"/>
  <c r="S196" i="3" s="1"/>
  <c r="T196" i="3" s="1"/>
  <c r="R197" i="3"/>
  <c r="R198" i="3"/>
  <c r="R199" i="3"/>
  <c r="T199" i="3"/>
  <c r="R200" i="3"/>
  <c r="T200" i="3"/>
  <c r="R201" i="3"/>
  <c r="S201" i="3"/>
  <c r="T201" i="3" s="1"/>
  <c r="R202" i="3"/>
  <c r="R203" i="3"/>
  <c r="R204" i="3"/>
  <c r="S204" i="3"/>
  <c r="T204" i="3" s="1"/>
  <c r="R205" i="3"/>
  <c r="R206" i="3"/>
  <c r="R207" i="3"/>
  <c r="R208" i="3"/>
  <c r="S207" i="3" s="1"/>
  <c r="T207" i="3" s="1"/>
  <c r="R209" i="3"/>
  <c r="R210" i="3"/>
  <c r="S210" i="3" s="1"/>
  <c r="T210" i="3" s="1"/>
  <c r="R211" i="3"/>
  <c r="R212" i="3"/>
  <c r="R213" i="3"/>
  <c r="R214" i="3"/>
  <c r="R215" i="3"/>
  <c r="R216" i="3"/>
  <c r="S216" i="3"/>
  <c r="T216" i="3" s="1"/>
  <c r="R217" i="3"/>
  <c r="R218" i="3"/>
  <c r="R219" i="3"/>
  <c r="R220" i="3"/>
  <c r="R221" i="3"/>
  <c r="R222" i="3"/>
  <c r="R223" i="3"/>
  <c r="R224" i="3"/>
  <c r="R225" i="3"/>
  <c r="S220" i="3" s="1"/>
  <c r="T220" i="3" s="1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S233" i="3" s="1"/>
  <c r="T233" i="3" s="1"/>
  <c r="R239" i="3"/>
  <c r="R240" i="3"/>
  <c r="S240" i="3" s="1"/>
  <c r="T240" i="3" s="1"/>
  <c r="R241" i="3"/>
  <c r="R242" i="3"/>
  <c r="R243" i="3"/>
  <c r="R244" i="3"/>
  <c r="R245" i="3"/>
  <c r="R246" i="3"/>
  <c r="S245" i="3" s="1"/>
  <c r="T245" i="3" s="1"/>
  <c r="R247" i="3"/>
  <c r="R248" i="3"/>
  <c r="R249" i="3"/>
  <c r="T249" i="3"/>
  <c r="R250" i="3"/>
  <c r="T250" i="3"/>
  <c r="R251" i="3"/>
  <c r="R252" i="3"/>
  <c r="S251" i="3" s="1"/>
  <c r="T251" i="3" s="1"/>
  <c r="R253" i="3"/>
  <c r="R254" i="3"/>
  <c r="R255" i="3"/>
  <c r="R256" i="3"/>
  <c r="R257" i="3"/>
  <c r="R258" i="3"/>
  <c r="S258" i="3"/>
  <c r="T258" i="3" s="1"/>
  <c r="R259" i="3"/>
  <c r="R260" i="3"/>
  <c r="R261" i="3"/>
  <c r="R262" i="3"/>
  <c r="R263" i="3"/>
  <c r="T263" i="3"/>
  <c r="R264" i="3"/>
  <c r="T264" i="3"/>
  <c r="R265" i="3"/>
  <c r="S265" i="3"/>
  <c r="T265" i="3" s="1"/>
  <c r="R266" i="3"/>
  <c r="R267" i="3"/>
  <c r="R268" i="3"/>
  <c r="R269" i="3"/>
  <c r="S269" i="3"/>
  <c r="T269" i="3" s="1"/>
  <c r="R270" i="3"/>
  <c r="R271" i="3"/>
  <c r="R272" i="3"/>
  <c r="R273" i="3"/>
  <c r="R274" i="3"/>
  <c r="T274" i="3" s="1"/>
  <c r="R275" i="3"/>
  <c r="T275" i="3"/>
  <c r="R276" i="3"/>
  <c r="S276" i="3" s="1"/>
  <c r="T276" i="3" s="1"/>
  <c r="R277" i="3"/>
  <c r="R278" i="3"/>
  <c r="R279" i="3"/>
  <c r="R280" i="3"/>
  <c r="R281" i="3"/>
  <c r="R282" i="3"/>
  <c r="R283" i="3"/>
  <c r="R284" i="3"/>
  <c r="S283" i="3" s="1"/>
  <c r="T283" i="3" s="1"/>
  <c r="R285" i="3"/>
  <c r="R286" i="3"/>
  <c r="R287" i="3"/>
  <c r="R288" i="3"/>
  <c r="S288" i="3"/>
  <c r="T288" i="3" s="1"/>
  <c r="R289" i="3"/>
  <c r="R290" i="3"/>
  <c r="S290" i="3" s="1"/>
  <c r="T290" i="3" s="1"/>
  <c r="R291" i="3"/>
  <c r="R292" i="3"/>
  <c r="R293" i="3"/>
  <c r="R294" i="3"/>
  <c r="R295" i="3"/>
  <c r="R296" i="3"/>
  <c r="R297" i="3"/>
  <c r="R298" i="3"/>
  <c r="T298" i="3"/>
  <c r="R299" i="3"/>
  <c r="S299" i="3" s="1"/>
  <c r="T299" i="3" s="1"/>
  <c r="R300" i="3"/>
  <c r="R301" i="3"/>
  <c r="S301" i="3" s="1"/>
  <c r="T301" i="3" s="1"/>
  <c r="R302" i="3"/>
  <c r="R303" i="3"/>
  <c r="R304" i="3"/>
  <c r="R305" i="3"/>
  <c r="R306" i="3"/>
  <c r="R307" i="3"/>
  <c r="R308" i="3"/>
  <c r="R309" i="3"/>
  <c r="S308" i="3" s="1"/>
  <c r="T308" i="3" s="1"/>
  <c r="R310" i="3"/>
  <c r="R311" i="3"/>
  <c r="R312" i="3"/>
  <c r="R313" i="3"/>
  <c r="T313" i="3"/>
  <c r="R314" i="3"/>
  <c r="S314" i="3" s="1"/>
  <c r="T314" i="3" s="1"/>
  <c r="R315" i="3"/>
  <c r="R316" i="3"/>
  <c r="R317" i="3"/>
  <c r="R318" i="3"/>
  <c r="R319" i="3"/>
  <c r="R320" i="3"/>
  <c r="R321" i="3"/>
  <c r="S319" i="3" s="1"/>
  <c r="T319" i="3" s="1"/>
  <c r="R322" i="3"/>
  <c r="R323" i="3"/>
  <c r="R324" i="3"/>
  <c r="R325" i="3"/>
  <c r="S323" i="3" s="1"/>
  <c r="T323" i="3" s="1"/>
  <c r="H846" i="1" l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F571" i="1" l="1"/>
  <c r="F572" i="1" s="1"/>
  <c r="F573" i="1" s="1"/>
  <c r="F574" i="1" s="1"/>
  <c r="F570" i="1"/>
  <c r="F482" i="1"/>
  <c r="F478" i="1"/>
  <c r="F479" i="1"/>
  <c r="F480" i="1"/>
  <c r="F481" i="1"/>
  <c r="F477" i="1"/>
  <c r="F475" i="1"/>
  <c r="F467" i="1"/>
  <c r="F468" i="1"/>
  <c r="F469" i="1"/>
  <c r="F470" i="1"/>
  <c r="F471" i="1" s="1"/>
  <c r="F472" i="1" s="1"/>
  <c r="F473" i="1" s="1"/>
  <c r="F474" i="1" s="1"/>
  <c r="F466" i="1"/>
  <c r="T316" i="10" l="1"/>
  <c r="N958" i="3" l="1"/>
  <c r="N957" i="3"/>
  <c r="N956" i="3"/>
  <c r="N950" i="3"/>
  <c r="N948" i="3"/>
  <c r="N946" i="3"/>
  <c r="N945" i="3"/>
  <c r="N937" i="3"/>
  <c r="N936" i="3"/>
  <c r="N935" i="3"/>
  <c r="N934" i="3"/>
  <c r="N933" i="3"/>
  <c r="N932" i="3"/>
  <c r="N931" i="3"/>
  <c r="N930" i="3"/>
  <c r="N929" i="3"/>
  <c r="N912" i="3"/>
  <c r="N911" i="3"/>
  <c r="N910" i="3"/>
  <c r="N909" i="3"/>
  <c r="N907" i="3"/>
  <c r="N901" i="3"/>
  <c r="N899" i="3"/>
  <c r="N897" i="3"/>
  <c r="N892" i="3"/>
  <c r="N891" i="3"/>
  <c r="N890" i="3"/>
  <c r="N889" i="3"/>
  <c r="N887" i="3"/>
  <c r="N882" i="3"/>
  <c r="N881" i="3"/>
  <c r="N879" i="3"/>
  <c r="N873" i="3"/>
  <c r="N866" i="3"/>
  <c r="N865" i="3"/>
  <c r="N864" i="3"/>
  <c r="N863" i="3"/>
  <c r="N862" i="3"/>
  <c r="N861" i="3"/>
  <c r="N860" i="3"/>
  <c r="N859" i="3"/>
  <c r="N858" i="3"/>
  <c r="N856" i="3"/>
  <c r="N855" i="3"/>
  <c r="N853" i="3"/>
  <c r="N849" i="3"/>
  <c r="N848" i="3"/>
  <c r="N847" i="3"/>
  <c r="N843" i="3"/>
  <c r="N840" i="3"/>
  <c r="N836" i="3"/>
  <c r="N832" i="3"/>
  <c r="N831" i="3"/>
  <c r="N830" i="3"/>
  <c r="N829" i="3"/>
  <c r="N828" i="3"/>
  <c r="N827" i="3"/>
  <c r="N826" i="3"/>
  <c r="N825" i="3"/>
  <c r="N820" i="3"/>
  <c r="N815" i="3"/>
  <c r="N814" i="3"/>
  <c r="N809" i="3"/>
  <c r="N807" i="3"/>
  <c r="N806" i="3"/>
  <c r="N797" i="3"/>
  <c r="N792" i="3"/>
  <c r="N785" i="3"/>
  <c r="N781" i="3"/>
  <c r="N776" i="3"/>
  <c r="N771" i="3"/>
  <c r="N766" i="3"/>
  <c r="N759" i="3"/>
  <c r="N758" i="3"/>
  <c r="N753" i="3"/>
  <c r="N746" i="3"/>
  <c r="N745" i="3"/>
  <c r="N744" i="3"/>
  <c r="N743" i="3"/>
  <c r="N738" i="3"/>
  <c r="N733" i="3"/>
  <c r="N728" i="3"/>
  <c r="N721" i="3"/>
  <c r="N720" i="3"/>
  <c r="N719" i="3"/>
  <c r="N718" i="3"/>
  <c r="N715" i="3"/>
  <c r="N714" i="3"/>
  <c r="N713" i="3"/>
  <c r="N712" i="3"/>
  <c r="N711" i="3"/>
  <c r="N708" i="3"/>
  <c r="N706" i="3"/>
  <c r="N705" i="3"/>
  <c r="N704" i="3"/>
  <c r="N700" i="3"/>
  <c r="N697" i="3"/>
  <c r="N693" i="3"/>
  <c r="N689" i="3"/>
  <c r="N684" i="3"/>
  <c r="N677" i="3"/>
  <c r="N673" i="3"/>
  <c r="N668" i="3"/>
  <c r="N661" i="3"/>
  <c r="N660" i="3"/>
  <c r="N659" i="3"/>
  <c r="N658" i="3"/>
  <c r="N657" i="3"/>
  <c r="N653" i="3"/>
  <c r="N652" i="3"/>
  <c r="N651" i="3"/>
  <c r="N648" i="3"/>
  <c r="N647" i="3"/>
  <c r="N646" i="3"/>
  <c r="N645" i="3"/>
  <c r="N644" i="3"/>
  <c r="N643" i="3"/>
  <c r="N642" i="3"/>
  <c r="N641" i="3"/>
  <c r="N635" i="3"/>
  <c r="N633" i="3"/>
  <c r="N632" i="3"/>
  <c r="N627" i="3"/>
  <c r="N620" i="3"/>
  <c r="N616" i="3"/>
  <c r="N611" i="3"/>
  <c r="N604" i="3"/>
  <c r="N599" i="3"/>
  <c r="N592" i="3"/>
  <c r="N591" i="3"/>
  <c r="N590" i="3"/>
  <c r="N589" i="3"/>
  <c r="N588" i="3"/>
  <c r="N587" i="3"/>
  <c r="N581" i="3"/>
  <c r="N580" i="3"/>
  <c r="N575" i="3"/>
  <c r="N568" i="3"/>
  <c r="N567" i="3"/>
  <c r="N560" i="3"/>
  <c r="N558" i="3"/>
  <c r="N553" i="3"/>
  <c r="N548" i="3"/>
  <c r="N543" i="3"/>
  <c r="N536" i="3"/>
  <c r="N535" i="3"/>
  <c r="N527" i="3"/>
  <c r="N525" i="3"/>
  <c r="N516" i="3"/>
  <c r="N514" i="3"/>
  <c r="N506" i="3"/>
  <c r="N501" i="3"/>
  <c r="N494" i="3"/>
  <c r="N493" i="3"/>
  <c r="N492" i="3"/>
  <c r="N489" i="3"/>
  <c r="N488" i="3"/>
  <c r="N483" i="3"/>
  <c r="N476" i="3"/>
  <c r="N464" i="3"/>
  <c r="N463" i="3"/>
  <c r="N461" i="3"/>
  <c r="N458" i="3"/>
  <c r="N453" i="3"/>
  <c r="N446" i="3"/>
  <c r="N444" i="3"/>
  <c r="N443" i="3"/>
  <c r="N442" i="3"/>
  <c r="N440" i="3"/>
  <c r="N438" i="3"/>
  <c r="N428" i="3"/>
  <c r="N427" i="3"/>
  <c r="N426" i="3"/>
  <c r="N425" i="3"/>
  <c r="N424" i="3"/>
  <c r="N419" i="3"/>
  <c r="N412" i="3"/>
  <c r="N410" i="3"/>
  <c r="N408" i="3"/>
  <c r="N405" i="3"/>
  <c r="N402" i="3"/>
  <c r="N393" i="3"/>
  <c r="N384" i="3"/>
  <c r="N379" i="3"/>
  <c r="N378" i="3"/>
  <c r="N377" i="3"/>
  <c r="N373" i="3"/>
  <c r="N369" i="3"/>
  <c r="N368" i="3"/>
  <c r="N367" i="3"/>
  <c r="N366" i="3"/>
  <c r="N361" i="3"/>
  <c r="N354" i="3"/>
  <c r="N352" i="3"/>
  <c r="N350" i="3"/>
  <c r="N344" i="3"/>
  <c r="N339" i="3"/>
  <c r="N338" i="3"/>
  <c r="N327" i="3"/>
  <c r="N323" i="3"/>
  <c r="N319" i="3"/>
  <c r="N314" i="3"/>
  <c r="N313" i="3"/>
  <c r="N308" i="3"/>
  <c r="N301" i="3"/>
  <c r="N299" i="3"/>
  <c r="N298" i="3"/>
  <c r="N290" i="3"/>
  <c r="N288" i="3"/>
  <c r="N283" i="3"/>
  <c r="N276" i="3"/>
  <c r="N275" i="3"/>
  <c r="N274" i="3"/>
  <c r="N269" i="3"/>
  <c r="N265" i="3"/>
  <c r="N264" i="3"/>
  <c r="N263" i="3"/>
  <c r="N258" i="3"/>
  <c r="N251" i="3"/>
  <c r="N250" i="3"/>
  <c r="N249" i="3"/>
  <c r="N245" i="3"/>
  <c r="N240" i="3"/>
  <c r="N233" i="3"/>
  <c r="N220" i="3"/>
  <c r="N216" i="3"/>
  <c r="N210" i="3"/>
  <c r="N207" i="3"/>
  <c r="N204" i="3"/>
  <c r="N201" i="3"/>
  <c r="N200" i="3"/>
  <c r="N199" i="3"/>
  <c r="N196" i="3"/>
  <c r="N192" i="3"/>
  <c r="N188" i="3"/>
  <c r="N185" i="3"/>
  <c r="N182" i="3"/>
  <c r="N178" i="3"/>
  <c r="N174" i="3"/>
  <c r="N170" i="3"/>
  <c r="N166" i="3"/>
  <c r="N162" i="3"/>
  <c r="N161" i="3"/>
  <c r="N158" i="3"/>
  <c r="N157" i="3"/>
  <c r="N152" i="3"/>
  <c r="N145" i="3"/>
  <c r="N144" i="3"/>
  <c r="N143" i="3"/>
  <c r="N142" i="3"/>
  <c r="N139" i="3"/>
  <c r="N138" i="3"/>
  <c r="N133" i="3"/>
  <c r="N120" i="3"/>
  <c r="N119" i="3"/>
  <c r="N114" i="3"/>
  <c r="N107" i="3"/>
  <c r="N106" i="3"/>
  <c r="N105" i="3"/>
  <c r="N104" i="3"/>
  <c r="N103" i="3"/>
  <c r="N99" i="3"/>
  <c r="N98" i="3"/>
  <c r="N94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1" i="3"/>
  <c r="N70" i="3"/>
  <c r="N69" i="3"/>
  <c r="N68" i="3"/>
  <c r="N67" i="3"/>
  <c r="N66" i="3"/>
  <c r="N62" i="3"/>
  <c r="N61" i="3"/>
  <c r="N60" i="3"/>
  <c r="N56" i="3"/>
  <c r="N52" i="3"/>
  <c r="N51" i="3"/>
  <c r="N48" i="3"/>
  <c r="N47" i="3"/>
  <c r="N46" i="3"/>
  <c r="N45" i="3"/>
  <c r="N44" i="3"/>
  <c r="N40" i="3"/>
  <c r="N39" i="3"/>
  <c r="N36" i="3"/>
  <c r="N32" i="3"/>
  <c r="N31" i="3"/>
  <c r="N30" i="3"/>
  <c r="N25" i="3"/>
  <c r="N18" i="3"/>
  <c r="N16" i="3"/>
  <c r="N13" i="3"/>
  <c r="K958" i="3"/>
  <c r="J958" i="3"/>
  <c r="I958" i="3"/>
  <c r="H958" i="3"/>
  <c r="K957" i="3"/>
  <c r="J957" i="3"/>
  <c r="I957" i="3"/>
  <c r="H957" i="3"/>
  <c r="K956" i="3"/>
  <c r="J956" i="3"/>
  <c r="I956" i="3"/>
  <c r="H956" i="3"/>
  <c r="K955" i="3"/>
  <c r="J955" i="3"/>
  <c r="I955" i="3"/>
  <c r="H955" i="3"/>
  <c r="K954" i="3"/>
  <c r="J954" i="3"/>
  <c r="I954" i="3"/>
  <c r="H954" i="3"/>
  <c r="K953" i="3"/>
  <c r="J953" i="3"/>
  <c r="I953" i="3"/>
  <c r="H953" i="3"/>
  <c r="K952" i="3"/>
  <c r="J952" i="3"/>
  <c r="I952" i="3"/>
  <c r="H952" i="3"/>
  <c r="K951" i="3"/>
  <c r="J951" i="3"/>
  <c r="I951" i="3"/>
  <c r="H951" i="3"/>
  <c r="K950" i="3"/>
  <c r="J950" i="3"/>
  <c r="I950" i="3"/>
  <c r="H950" i="3"/>
  <c r="K948" i="3"/>
  <c r="J948" i="3"/>
  <c r="I948" i="3"/>
  <c r="H948" i="3"/>
  <c r="K946" i="3"/>
  <c r="J946" i="3"/>
  <c r="I946" i="3"/>
  <c r="H946" i="3"/>
  <c r="K945" i="3"/>
  <c r="J945" i="3"/>
  <c r="I945" i="3"/>
  <c r="H945" i="3"/>
  <c r="K937" i="3"/>
  <c r="J937" i="3"/>
  <c r="I937" i="3"/>
  <c r="H937" i="3"/>
  <c r="K936" i="3"/>
  <c r="J936" i="3"/>
  <c r="I936" i="3"/>
  <c r="H936" i="3"/>
  <c r="K935" i="3"/>
  <c r="J935" i="3"/>
  <c r="I935" i="3"/>
  <c r="H935" i="3"/>
  <c r="K934" i="3"/>
  <c r="J934" i="3"/>
  <c r="I934" i="3"/>
  <c r="H934" i="3"/>
  <c r="K933" i="3"/>
  <c r="J933" i="3"/>
  <c r="I933" i="3"/>
  <c r="H933" i="3"/>
  <c r="K932" i="3"/>
  <c r="J932" i="3"/>
  <c r="I932" i="3"/>
  <c r="H932" i="3"/>
  <c r="K931" i="3"/>
  <c r="J931" i="3"/>
  <c r="I931" i="3"/>
  <c r="H931" i="3"/>
  <c r="K930" i="3"/>
  <c r="J930" i="3"/>
  <c r="I930" i="3"/>
  <c r="H930" i="3"/>
  <c r="K929" i="3"/>
  <c r="J929" i="3"/>
  <c r="I929" i="3"/>
  <c r="H929" i="3"/>
  <c r="K912" i="3"/>
  <c r="J912" i="3"/>
  <c r="I912" i="3"/>
  <c r="H912" i="3"/>
  <c r="K911" i="3"/>
  <c r="J911" i="3"/>
  <c r="I911" i="3"/>
  <c r="H911" i="3"/>
  <c r="K910" i="3"/>
  <c r="J910" i="3"/>
  <c r="I910" i="3"/>
  <c r="H910" i="3"/>
  <c r="K909" i="3"/>
  <c r="J909" i="3"/>
  <c r="I909" i="3"/>
  <c r="H909" i="3"/>
  <c r="K907" i="3"/>
  <c r="J907" i="3"/>
  <c r="I907" i="3"/>
  <c r="H907" i="3"/>
  <c r="K901" i="3"/>
  <c r="J901" i="3"/>
  <c r="I901" i="3"/>
  <c r="H901" i="3"/>
  <c r="K899" i="3"/>
  <c r="J899" i="3"/>
  <c r="I899" i="3"/>
  <c r="H899" i="3"/>
  <c r="K897" i="3"/>
  <c r="J897" i="3"/>
  <c r="I897" i="3"/>
  <c r="H897" i="3"/>
  <c r="K892" i="3"/>
  <c r="J892" i="3"/>
  <c r="I892" i="3"/>
  <c r="H892" i="3"/>
  <c r="K891" i="3"/>
  <c r="J891" i="3"/>
  <c r="I891" i="3"/>
  <c r="H891" i="3"/>
  <c r="K890" i="3"/>
  <c r="J890" i="3"/>
  <c r="I890" i="3"/>
  <c r="H890" i="3"/>
  <c r="K889" i="3"/>
  <c r="J889" i="3"/>
  <c r="I889" i="3"/>
  <c r="H889" i="3"/>
  <c r="K887" i="3"/>
  <c r="J887" i="3"/>
  <c r="I887" i="3"/>
  <c r="H887" i="3"/>
  <c r="K882" i="3"/>
  <c r="J882" i="3"/>
  <c r="I882" i="3"/>
  <c r="H882" i="3"/>
  <c r="K881" i="3"/>
  <c r="J881" i="3"/>
  <c r="I881" i="3"/>
  <c r="H881" i="3"/>
  <c r="K879" i="3"/>
  <c r="J879" i="3"/>
  <c r="I879" i="3"/>
  <c r="H879" i="3"/>
  <c r="K873" i="3"/>
  <c r="J873" i="3"/>
  <c r="I873" i="3"/>
  <c r="H873" i="3"/>
  <c r="K866" i="3"/>
  <c r="J866" i="3"/>
  <c r="I866" i="3"/>
  <c r="H866" i="3"/>
  <c r="K865" i="3"/>
  <c r="J865" i="3"/>
  <c r="I865" i="3"/>
  <c r="H865" i="3"/>
  <c r="K864" i="3"/>
  <c r="J864" i="3"/>
  <c r="I864" i="3"/>
  <c r="H864" i="3"/>
  <c r="K863" i="3"/>
  <c r="J863" i="3"/>
  <c r="I863" i="3"/>
  <c r="H863" i="3"/>
  <c r="K862" i="3"/>
  <c r="J862" i="3"/>
  <c r="I862" i="3"/>
  <c r="H862" i="3"/>
  <c r="K861" i="3"/>
  <c r="J861" i="3"/>
  <c r="I861" i="3"/>
  <c r="H861" i="3"/>
  <c r="K860" i="3"/>
  <c r="J860" i="3"/>
  <c r="I860" i="3"/>
  <c r="H860" i="3"/>
  <c r="K859" i="3"/>
  <c r="J859" i="3"/>
  <c r="I859" i="3"/>
  <c r="H859" i="3"/>
  <c r="K858" i="3"/>
  <c r="J858" i="3"/>
  <c r="I858" i="3"/>
  <c r="H858" i="3"/>
  <c r="K856" i="3"/>
  <c r="J856" i="3"/>
  <c r="I856" i="3"/>
  <c r="H856" i="3"/>
  <c r="K855" i="3"/>
  <c r="J855" i="3"/>
  <c r="I855" i="3"/>
  <c r="H855" i="3"/>
  <c r="K853" i="3"/>
  <c r="J853" i="3"/>
  <c r="I853" i="3"/>
  <c r="H853" i="3"/>
  <c r="K849" i="3"/>
  <c r="J849" i="3"/>
  <c r="I849" i="3"/>
  <c r="H849" i="3"/>
  <c r="K848" i="3"/>
  <c r="J848" i="3"/>
  <c r="I848" i="3"/>
  <c r="H848" i="3"/>
  <c r="K847" i="3"/>
  <c r="J847" i="3"/>
  <c r="I847" i="3"/>
  <c r="H847" i="3"/>
  <c r="K843" i="3"/>
  <c r="J843" i="3"/>
  <c r="I843" i="3"/>
  <c r="H843" i="3"/>
  <c r="K840" i="3"/>
  <c r="J840" i="3"/>
  <c r="I840" i="3"/>
  <c r="H840" i="3"/>
  <c r="K836" i="3"/>
  <c r="J836" i="3"/>
  <c r="I836" i="3"/>
  <c r="H836" i="3"/>
  <c r="K832" i="3"/>
  <c r="J832" i="3"/>
  <c r="I832" i="3"/>
  <c r="H832" i="3"/>
  <c r="K831" i="3"/>
  <c r="J831" i="3"/>
  <c r="I831" i="3"/>
  <c r="H831" i="3"/>
  <c r="K830" i="3"/>
  <c r="J830" i="3"/>
  <c r="I830" i="3"/>
  <c r="H830" i="3"/>
  <c r="K829" i="3"/>
  <c r="J829" i="3"/>
  <c r="I829" i="3"/>
  <c r="H829" i="3"/>
  <c r="K828" i="3"/>
  <c r="J828" i="3"/>
  <c r="I828" i="3"/>
  <c r="H828" i="3"/>
  <c r="K827" i="3"/>
  <c r="J827" i="3"/>
  <c r="I827" i="3"/>
  <c r="H827" i="3"/>
  <c r="K826" i="3"/>
  <c r="J826" i="3"/>
  <c r="I826" i="3"/>
  <c r="H826" i="3"/>
  <c r="K825" i="3"/>
  <c r="J825" i="3"/>
  <c r="I825" i="3"/>
  <c r="H825" i="3"/>
  <c r="K820" i="3"/>
  <c r="J820" i="3"/>
  <c r="I820" i="3"/>
  <c r="H820" i="3"/>
  <c r="K815" i="3"/>
  <c r="J815" i="3"/>
  <c r="I815" i="3"/>
  <c r="H815" i="3"/>
  <c r="K814" i="3"/>
  <c r="J814" i="3"/>
  <c r="I814" i="3"/>
  <c r="H814" i="3"/>
  <c r="K809" i="3"/>
  <c r="J809" i="3"/>
  <c r="I809" i="3"/>
  <c r="H809" i="3"/>
  <c r="K807" i="3"/>
  <c r="J807" i="3"/>
  <c r="I807" i="3"/>
  <c r="H807" i="3"/>
  <c r="K806" i="3"/>
  <c r="J806" i="3"/>
  <c r="I806" i="3"/>
  <c r="H806" i="3"/>
  <c r="K797" i="3"/>
  <c r="J797" i="3"/>
  <c r="I797" i="3"/>
  <c r="H797" i="3"/>
  <c r="K792" i="3"/>
  <c r="J792" i="3"/>
  <c r="I792" i="3"/>
  <c r="H792" i="3"/>
  <c r="K785" i="3"/>
  <c r="J785" i="3"/>
  <c r="I785" i="3"/>
  <c r="H785" i="3"/>
  <c r="K781" i="3"/>
  <c r="J781" i="3"/>
  <c r="I781" i="3"/>
  <c r="H781" i="3"/>
  <c r="K776" i="3"/>
  <c r="J776" i="3"/>
  <c r="I776" i="3"/>
  <c r="H776" i="3"/>
  <c r="K771" i="3"/>
  <c r="J771" i="3"/>
  <c r="I771" i="3"/>
  <c r="H771" i="3"/>
  <c r="K766" i="3"/>
  <c r="J766" i="3"/>
  <c r="I766" i="3"/>
  <c r="H766" i="3"/>
  <c r="K759" i="3"/>
  <c r="J759" i="3"/>
  <c r="I759" i="3"/>
  <c r="H759" i="3"/>
  <c r="K758" i="3"/>
  <c r="J758" i="3"/>
  <c r="I758" i="3"/>
  <c r="H758" i="3"/>
  <c r="K753" i="3"/>
  <c r="J753" i="3"/>
  <c r="I753" i="3"/>
  <c r="H753" i="3"/>
  <c r="K746" i="3"/>
  <c r="J746" i="3"/>
  <c r="I746" i="3"/>
  <c r="H746" i="3"/>
  <c r="K745" i="3"/>
  <c r="J745" i="3"/>
  <c r="I745" i="3"/>
  <c r="H745" i="3"/>
  <c r="K744" i="3"/>
  <c r="J744" i="3"/>
  <c r="I744" i="3"/>
  <c r="H744" i="3"/>
  <c r="K743" i="3"/>
  <c r="J743" i="3"/>
  <c r="I743" i="3"/>
  <c r="H743" i="3"/>
  <c r="K738" i="3"/>
  <c r="J738" i="3"/>
  <c r="I738" i="3"/>
  <c r="H738" i="3"/>
  <c r="K733" i="3"/>
  <c r="J733" i="3"/>
  <c r="I733" i="3"/>
  <c r="H733" i="3"/>
  <c r="K728" i="3"/>
  <c r="J728" i="3"/>
  <c r="I728" i="3"/>
  <c r="H728" i="3"/>
  <c r="K721" i="3"/>
  <c r="J721" i="3"/>
  <c r="I721" i="3"/>
  <c r="H721" i="3"/>
  <c r="K720" i="3"/>
  <c r="J720" i="3"/>
  <c r="I720" i="3"/>
  <c r="H720" i="3"/>
  <c r="K719" i="3"/>
  <c r="J719" i="3"/>
  <c r="I719" i="3"/>
  <c r="H719" i="3"/>
  <c r="K718" i="3"/>
  <c r="J718" i="3"/>
  <c r="I718" i="3"/>
  <c r="H718" i="3"/>
  <c r="K715" i="3"/>
  <c r="J715" i="3"/>
  <c r="I715" i="3"/>
  <c r="H715" i="3"/>
  <c r="K714" i="3"/>
  <c r="J714" i="3"/>
  <c r="I714" i="3"/>
  <c r="H714" i="3"/>
  <c r="K713" i="3"/>
  <c r="J713" i="3"/>
  <c r="I713" i="3"/>
  <c r="H713" i="3"/>
  <c r="K712" i="3"/>
  <c r="J712" i="3"/>
  <c r="I712" i="3"/>
  <c r="H712" i="3"/>
  <c r="K711" i="3"/>
  <c r="J711" i="3"/>
  <c r="I711" i="3"/>
  <c r="H711" i="3"/>
  <c r="K708" i="3"/>
  <c r="J708" i="3"/>
  <c r="I708" i="3"/>
  <c r="H708" i="3"/>
  <c r="K706" i="3"/>
  <c r="J706" i="3"/>
  <c r="I706" i="3"/>
  <c r="H706" i="3"/>
  <c r="K705" i="3"/>
  <c r="J705" i="3"/>
  <c r="I705" i="3"/>
  <c r="H705" i="3"/>
  <c r="K704" i="3"/>
  <c r="J704" i="3"/>
  <c r="I704" i="3"/>
  <c r="H704" i="3"/>
  <c r="K700" i="3"/>
  <c r="J700" i="3"/>
  <c r="I700" i="3"/>
  <c r="H700" i="3"/>
  <c r="K697" i="3"/>
  <c r="J697" i="3"/>
  <c r="I697" i="3"/>
  <c r="H697" i="3"/>
  <c r="K693" i="3"/>
  <c r="J693" i="3"/>
  <c r="I693" i="3"/>
  <c r="H693" i="3"/>
  <c r="K689" i="3"/>
  <c r="J689" i="3"/>
  <c r="I689" i="3"/>
  <c r="H689" i="3"/>
  <c r="K684" i="3"/>
  <c r="J684" i="3"/>
  <c r="I684" i="3"/>
  <c r="H684" i="3"/>
  <c r="K677" i="3"/>
  <c r="J677" i="3"/>
  <c r="I677" i="3"/>
  <c r="H677" i="3"/>
  <c r="K673" i="3"/>
  <c r="J673" i="3"/>
  <c r="I673" i="3"/>
  <c r="H673" i="3"/>
  <c r="K668" i="3"/>
  <c r="J668" i="3"/>
  <c r="I668" i="3"/>
  <c r="H668" i="3"/>
  <c r="K661" i="3"/>
  <c r="J661" i="3"/>
  <c r="I661" i="3"/>
  <c r="H661" i="3"/>
  <c r="K660" i="3"/>
  <c r="J660" i="3"/>
  <c r="I660" i="3"/>
  <c r="H660" i="3"/>
  <c r="K659" i="3"/>
  <c r="J659" i="3"/>
  <c r="I659" i="3"/>
  <c r="H659" i="3"/>
  <c r="K658" i="3"/>
  <c r="J658" i="3"/>
  <c r="I658" i="3"/>
  <c r="H658" i="3"/>
  <c r="K657" i="3"/>
  <c r="J657" i="3"/>
  <c r="I657" i="3"/>
  <c r="H657" i="3"/>
  <c r="K653" i="3"/>
  <c r="J653" i="3"/>
  <c r="I653" i="3"/>
  <c r="H653" i="3"/>
  <c r="K652" i="3"/>
  <c r="J652" i="3"/>
  <c r="I652" i="3"/>
  <c r="H652" i="3"/>
  <c r="K651" i="3"/>
  <c r="J651" i="3"/>
  <c r="I651" i="3"/>
  <c r="H651" i="3"/>
  <c r="K648" i="3"/>
  <c r="J648" i="3"/>
  <c r="I648" i="3"/>
  <c r="H648" i="3"/>
  <c r="K647" i="3"/>
  <c r="J647" i="3"/>
  <c r="I647" i="3"/>
  <c r="H647" i="3"/>
  <c r="K646" i="3"/>
  <c r="J646" i="3"/>
  <c r="I646" i="3"/>
  <c r="H646" i="3"/>
  <c r="K645" i="3"/>
  <c r="J645" i="3"/>
  <c r="I645" i="3"/>
  <c r="H645" i="3"/>
  <c r="K644" i="3"/>
  <c r="J644" i="3"/>
  <c r="I644" i="3"/>
  <c r="H644" i="3"/>
  <c r="K643" i="3"/>
  <c r="J643" i="3"/>
  <c r="I643" i="3"/>
  <c r="H643" i="3"/>
  <c r="K642" i="3"/>
  <c r="J642" i="3"/>
  <c r="I642" i="3"/>
  <c r="H642" i="3"/>
  <c r="K641" i="3"/>
  <c r="J641" i="3"/>
  <c r="I641" i="3"/>
  <c r="H641" i="3"/>
  <c r="K635" i="3"/>
  <c r="J635" i="3"/>
  <c r="I635" i="3"/>
  <c r="H635" i="3"/>
  <c r="K633" i="3"/>
  <c r="J633" i="3"/>
  <c r="I633" i="3"/>
  <c r="H633" i="3"/>
  <c r="K632" i="3"/>
  <c r="J632" i="3"/>
  <c r="I632" i="3"/>
  <c r="H632" i="3"/>
  <c r="K627" i="3"/>
  <c r="J627" i="3"/>
  <c r="I627" i="3"/>
  <c r="H627" i="3"/>
  <c r="K620" i="3"/>
  <c r="J620" i="3"/>
  <c r="I620" i="3"/>
  <c r="H620" i="3"/>
  <c r="K616" i="3"/>
  <c r="J616" i="3"/>
  <c r="I616" i="3"/>
  <c r="H616" i="3"/>
  <c r="K611" i="3"/>
  <c r="J611" i="3"/>
  <c r="I611" i="3"/>
  <c r="H611" i="3"/>
  <c r="K604" i="3"/>
  <c r="J604" i="3"/>
  <c r="I604" i="3"/>
  <c r="H604" i="3"/>
  <c r="K599" i="3"/>
  <c r="J599" i="3"/>
  <c r="I599" i="3"/>
  <c r="H599" i="3"/>
  <c r="K592" i="3"/>
  <c r="J592" i="3"/>
  <c r="I592" i="3"/>
  <c r="H592" i="3"/>
  <c r="K591" i="3"/>
  <c r="J591" i="3"/>
  <c r="I591" i="3"/>
  <c r="H591" i="3"/>
  <c r="K590" i="3"/>
  <c r="J590" i="3"/>
  <c r="I590" i="3"/>
  <c r="H590" i="3"/>
  <c r="I589" i="3"/>
  <c r="H589" i="3"/>
  <c r="K588" i="3"/>
  <c r="J588" i="3"/>
  <c r="I588" i="3"/>
  <c r="H588" i="3"/>
  <c r="K587" i="3"/>
  <c r="J587" i="3"/>
  <c r="I587" i="3"/>
  <c r="H587" i="3"/>
  <c r="K581" i="3"/>
  <c r="J581" i="3"/>
  <c r="I581" i="3"/>
  <c r="H581" i="3"/>
  <c r="K580" i="3"/>
  <c r="J580" i="3"/>
  <c r="I580" i="3"/>
  <c r="H580" i="3"/>
  <c r="K575" i="3"/>
  <c r="J575" i="3"/>
  <c r="I575" i="3"/>
  <c r="H575" i="3"/>
  <c r="K568" i="3"/>
  <c r="J568" i="3"/>
  <c r="I568" i="3"/>
  <c r="H568" i="3"/>
  <c r="K567" i="3"/>
  <c r="J567" i="3"/>
  <c r="I567" i="3"/>
  <c r="H567" i="3"/>
  <c r="K560" i="3"/>
  <c r="J560" i="3"/>
  <c r="I560" i="3"/>
  <c r="H560" i="3"/>
  <c r="K558" i="3"/>
  <c r="J558" i="3"/>
  <c r="I558" i="3"/>
  <c r="H558" i="3"/>
  <c r="K553" i="3"/>
  <c r="J553" i="3"/>
  <c r="I553" i="3"/>
  <c r="H553" i="3"/>
  <c r="K548" i="3"/>
  <c r="J548" i="3"/>
  <c r="I548" i="3"/>
  <c r="H548" i="3"/>
  <c r="K543" i="3"/>
  <c r="J543" i="3"/>
  <c r="I543" i="3"/>
  <c r="H543" i="3"/>
  <c r="K536" i="3"/>
  <c r="J536" i="3"/>
  <c r="I536" i="3"/>
  <c r="H536" i="3"/>
  <c r="K535" i="3"/>
  <c r="J535" i="3"/>
  <c r="I535" i="3"/>
  <c r="H535" i="3"/>
  <c r="K527" i="3"/>
  <c r="J527" i="3"/>
  <c r="I527" i="3"/>
  <c r="H527" i="3"/>
  <c r="K525" i="3"/>
  <c r="J525" i="3"/>
  <c r="I525" i="3"/>
  <c r="H525" i="3"/>
  <c r="K516" i="3"/>
  <c r="J516" i="3"/>
  <c r="I516" i="3"/>
  <c r="H516" i="3"/>
  <c r="K514" i="3"/>
  <c r="J514" i="3"/>
  <c r="I514" i="3"/>
  <c r="H514" i="3"/>
  <c r="K506" i="3"/>
  <c r="J506" i="3"/>
  <c r="I506" i="3"/>
  <c r="H506" i="3"/>
  <c r="K501" i="3"/>
  <c r="J501" i="3"/>
  <c r="I501" i="3"/>
  <c r="H501" i="3"/>
  <c r="K494" i="3"/>
  <c r="J494" i="3"/>
  <c r="I494" i="3"/>
  <c r="H494" i="3"/>
  <c r="K493" i="3"/>
  <c r="J493" i="3"/>
  <c r="I493" i="3"/>
  <c r="H493" i="3"/>
  <c r="K492" i="3"/>
  <c r="J492" i="3"/>
  <c r="I492" i="3"/>
  <c r="H492" i="3"/>
  <c r="K489" i="3"/>
  <c r="J489" i="3"/>
  <c r="I489" i="3"/>
  <c r="H489" i="3"/>
  <c r="K488" i="3"/>
  <c r="J488" i="3"/>
  <c r="I488" i="3"/>
  <c r="H488" i="3"/>
  <c r="K483" i="3"/>
  <c r="J483" i="3"/>
  <c r="I483" i="3"/>
  <c r="H483" i="3"/>
  <c r="K476" i="3"/>
  <c r="J476" i="3"/>
  <c r="I476" i="3"/>
  <c r="H476" i="3"/>
  <c r="K464" i="3"/>
  <c r="J464" i="3"/>
  <c r="I464" i="3"/>
  <c r="H464" i="3"/>
  <c r="K463" i="3"/>
  <c r="J463" i="3"/>
  <c r="I463" i="3"/>
  <c r="H463" i="3"/>
  <c r="K461" i="3"/>
  <c r="J461" i="3"/>
  <c r="I461" i="3"/>
  <c r="H461" i="3"/>
  <c r="K458" i="3"/>
  <c r="J458" i="3"/>
  <c r="I458" i="3"/>
  <c r="H458" i="3"/>
  <c r="K453" i="3"/>
  <c r="J453" i="3"/>
  <c r="I453" i="3"/>
  <c r="H453" i="3"/>
  <c r="K446" i="3"/>
  <c r="J446" i="3"/>
  <c r="I446" i="3"/>
  <c r="H446" i="3"/>
  <c r="K444" i="3"/>
  <c r="J444" i="3"/>
  <c r="I444" i="3"/>
  <c r="H444" i="3"/>
  <c r="K443" i="3"/>
  <c r="J443" i="3"/>
  <c r="I443" i="3"/>
  <c r="H443" i="3"/>
  <c r="K442" i="3"/>
  <c r="J442" i="3"/>
  <c r="I442" i="3"/>
  <c r="H442" i="3"/>
  <c r="K440" i="3"/>
  <c r="J440" i="3"/>
  <c r="I440" i="3"/>
  <c r="H440" i="3"/>
  <c r="K438" i="3"/>
  <c r="J438" i="3"/>
  <c r="I438" i="3"/>
  <c r="H438" i="3"/>
  <c r="K428" i="3"/>
  <c r="J428" i="3"/>
  <c r="I428" i="3"/>
  <c r="H428" i="3"/>
  <c r="K427" i="3"/>
  <c r="J427" i="3"/>
  <c r="I427" i="3"/>
  <c r="H427" i="3"/>
  <c r="K426" i="3"/>
  <c r="J426" i="3"/>
  <c r="I426" i="3"/>
  <c r="H426" i="3"/>
  <c r="K425" i="3"/>
  <c r="J425" i="3"/>
  <c r="I425" i="3"/>
  <c r="H425" i="3"/>
  <c r="I424" i="3"/>
  <c r="H424" i="3"/>
  <c r="K419" i="3"/>
  <c r="J419" i="3"/>
  <c r="I419" i="3"/>
  <c r="H419" i="3"/>
  <c r="K412" i="3"/>
  <c r="J412" i="3"/>
  <c r="I412" i="3"/>
  <c r="H412" i="3"/>
  <c r="K410" i="3"/>
  <c r="J410" i="3"/>
  <c r="I410" i="3"/>
  <c r="H410" i="3"/>
  <c r="K408" i="3"/>
  <c r="J408" i="3"/>
  <c r="I408" i="3"/>
  <c r="H408" i="3"/>
  <c r="K405" i="3"/>
  <c r="J405" i="3"/>
  <c r="I405" i="3"/>
  <c r="H405" i="3"/>
  <c r="K402" i="3"/>
  <c r="J402" i="3"/>
  <c r="I402" i="3"/>
  <c r="H402" i="3"/>
  <c r="K393" i="3"/>
  <c r="J393" i="3"/>
  <c r="I393" i="3"/>
  <c r="H393" i="3"/>
  <c r="K384" i="3"/>
  <c r="J384" i="3"/>
  <c r="I384" i="3"/>
  <c r="H384" i="3"/>
  <c r="K379" i="3"/>
  <c r="J379" i="3"/>
  <c r="I379" i="3"/>
  <c r="H379" i="3"/>
  <c r="K378" i="3"/>
  <c r="J378" i="3"/>
  <c r="I378" i="3"/>
  <c r="H378" i="3"/>
  <c r="K377" i="3"/>
  <c r="J377" i="3"/>
  <c r="I377" i="3"/>
  <c r="H377" i="3"/>
  <c r="K373" i="3"/>
  <c r="J373" i="3"/>
  <c r="I373" i="3"/>
  <c r="H373" i="3"/>
  <c r="K369" i="3"/>
  <c r="J369" i="3"/>
  <c r="I369" i="3"/>
  <c r="H369" i="3"/>
  <c r="K368" i="3"/>
  <c r="J368" i="3"/>
  <c r="I368" i="3"/>
  <c r="H368" i="3"/>
  <c r="K367" i="3"/>
  <c r="J367" i="3"/>
  <c r="I367" i="3"/>
  <c r="H367" i="3"/>
  <c r="K366" i="3"/>
  <c r="J366" i="3"/>
  <c r="I366" i="3"/>
  <c r="H366" i="3"/>
  <c r="K361" i="3"/>
  <c r="J361" i="3"/>
  <c r="I361" i="3"/>
  <c r="H361" i="3"/>
  <c r="K354" i="3"/>
  <c r="J354" i="3"/>
  <c r="I354" i="3"/>
  <c r="H354" i="3"/>
  <c r="K352" i="3"/>
  <c r="J352" i="3"/>
  <c r="I352" i="3"/>
  <c r="H352" i="3"/>
  <c r="K350" i="3"/>
  <c r="J350" i="3"/>
  <c r="I350" i="3"/>
  <c r="H350" i="3"/>
  <c r="K344" i="3"/>
  <c r="J344" i="3"/>
  <c r="I344" i="3"/>
  <c r="H344" i="3"/>
  <c r="K339" i="3"/>
  <c r="J339" i="3"/>
  <c r="I339" i="3"/>
  <c r="H339" i="3"/>
  <c r="K338" i="3"/>
  <c r="J338" i="3"/>
  <c r="I338" i="3"/>
  <c r="H338" i="3"/>
  <c r="K327" i="3"/>
  <c r="J327" i="3"/>
  <c r="I327" i="3"/>
  <c r="H327" i="3"/>
  <c r="K323" i="3"/>
  <c r="J323" i="3"/>
  <c r="I323" i="3"/>
  <c r="H323" i="3"/>
  <c r="K319" i="3"/>
  <c r="J319" i="3"/>
  <c r="I319" i="3"/>
  <c r="H319" i="3"/>
  <c r="K314" i="3"/>
  <c r="J314" i="3"/>
  <c r="I314" i="3"/>
  <c r="H314" i="3"/>
  <c r="K313" i="3"/>
  <c r="J313" i="3"/>
  <c r="I313" i="3"/>
  <c r="H313" i="3"/>
  <c r="K308" i="3"/>
  <c r="J308" i="3"/>
  <c r="I308" i="3"/>
  <c r="H308" i="3"/>
  <c r="K301" i="3"/>
  <c r="J301" i="3"/>
  <c r="I301" i="3"/>
  <c r="H301" i="3"/>
  <c r="K299" i="3"/>
  <c r="J299" i="3"/>
  <c r="I299" i="3"/>
  <c r="H299" i="3"/>
  <c r="K298" i="3"/>
  <c r="J298" i="3"/>
  <c r="I298" i="3"/>
  <c r="H298" i="3"/>
  <c r="K290" i="3"/>
  <c r="J290" i="3"/>
  <c r="I290" i="3"/>
  <c r="H290" i="3"/>
  <c r="K288" i="3"/>
  <c r="J288" i="3"/>
  <c r="I288" i="3"/>
  <c r="H288" i="3"/>
  <c r="K283" i="3"/>
  <c r="J283" i="3"/>
  <c r="I283" i="3"/>
  <c r="H283" i="3"/>
  <c r="K276" i="3"/>
  <c r="J276" i="3"/>
  <c r="I276" i="3"/>
  <c r="H276" i="3"/>
  <c r="K275" i="3"/>
  <c r="J275" i="3"/>
  <c r="I275" i="3"/>
  <c r="H275" i="3"/>
  <c r="K274" i="3"/>
  <c r="J274" i="3"/>
  <c r="I274" i="3"/>
  <c r="H274" i="3"/>
  <c r="K269" i="3"/>
  <c r="J269" i="3"/>
  <c r="I269" i="3"/>
  <c r="H269" i="3"/>
  <c r="K265" i="3"/>
  <c r="J265" i="3"/>
  <c r="I265" i="3"/>
  <c r="H265" i="3"/>
  <c r="K264" i="3"/>
  <c r="J264" i="3"/>
  <c r="I264" i="3"/>
  <c r="H264" i="3"/>
  <c r="I263" i="3"/>
  <c r="H263" i="3"/>
  <c r="K258" i="3"/>
  <c r="J258" i="3"/>
  <c r="I258" i="3"/>
  <c r="H258" i="3"/>
  <c r="K251" i="3"/>
  <c r="J251" i="3"/>
  <c r="I251" i="3"/>
  <c r="H251" i="3"/>
  <c r="K250" i="3"/>
  <c r="J250" i="3"/>
  <c r="I250" i="3"/>
  <c r="H250" i="3"/>
  <c r="K249" i="3"/>
  <c r="J249" i="3"/>
  <c r="I249" i="3"/>
  <c r="H249" i="3"/>
  <c r="K245" i="3"/>
  <c r="J245" i="3"/>
  <c r="I245" i="3"/>
  <c r="H245" i="3"/>
  <c r="K240" i="3"/>
  <c r="J240" i="3"/>
  <c r="I240" i="3"/>
  <c r="H240" i="3"/>
  <c r="K233" i="3"/>
  <c r="J233" i="3"/>
  <c r="I233" i="3"/>
  <c r="H233" i="3"/>
  <c r="K220" i="3"/>
  <c r="J220" i="3"/>
  <c r="I220" i="3"/>
  <c r="H220" i="3"/>
  <c r="K216" i="3"/>
  <c r="J216" i="3"/>
  <c r="I216" i="3"/>
  <c r="H216" i="3"/>
  <c r="K210" i="3"/>
  <c r="J210" i="3"/>
  <c r="I210" i="3"/>
  <c r="H210" i="3"/>
  <c r="K207" i="3"/>
  <c r="J207" i="3"/>
  <c r="I207" i="3"/>
  <c r="H207" i="3"/>
  <c r="K204" i="3"/>
  <c r="J204" i="3"/>
  <c r="I204" i="3"/>
  <c r="H204" i="3"/>
  <c r="K201" i="3"/>
  <c r="J201" i="3"/>
  <c r="I201" i="3"/>
  <c r="H201" i="3"/>
  <c r="K200" i="3"/>
  <c r="J200" i="3"/>
  <c r="I200" i="3"/>
  <c r="H200" i="3"/>
  <c r="K199" i="3"/>
  <c r="J199" i="3"/>
  <c r="I199" i="3"/>
  <c r="H199" i="3"/>
  <c r="K196" i="3"/>
  <c r="J196" i="3"/>
  <c r="I196" i="3"/>
  <c r="H196" i="3"/>
  <c r="K192" i="3"/>
  <c r="J192" i="3"/>
  <c r="I192" i="3"/>
  <c r="H192" i="3"/>
  <c r="K188" i="3"/>
  <c r="J188" i="3"/>
  <c r="I188" i="3"/>
  <c r="H188" i="3"/>
  <c r="K185" i="3"/>
  <c r="J185" i="3"/>
  <c r="I185" i="3"/>
  <c r="H185" i="3"/>
  <c r="K182" i="3"/>
  <c r="J182" i="3"/>
  <c r="I182" i="3"/>
  <c r="H182" i="3"/>
  <c r="K178" i="3"/>
  <c r="J178" i="3"/>
  <c r="I178" i="3"/>
  <c r="H178" i="3"/>
  <c r="K174" i="3"/>
  <c r="J174" i="3"/>
  <c r="I174" i="3"/>
  <c r="H174" i="3"/>
  <c r="K170" i="3"/>
  <c r="J170" i="3"/>
  <c r="I170" i="3"/>
  <c r="H170" i="3"/>
  <c r="K166" i="3"/>
  <c r="J166" i="3"/>
  <c r="I166" i="3"/>
  <c r="H166" i="3"/>
  <c r="K162" i="3"/>
  <c r="J162" i="3"/>
  <c r="I162" i="3"/>
  <c r="H162" i="3"/>
  <c r="K161" i="3"/>
  <c r="J161" i="3"/>
  <c r="I161" i="3"/>
  <c r="H161" i="3"/>
  <c r="K158" i="3"/>
  <c r="J158" i="3"/>
  <c r="I158" i="3"/>
  <c r="H158" i="3"/>
  <c r="K157" i="3"/>
  <c r="J157" i="3"/>
  <c r="I157" i="3"/>
  <c r="H157" i="3"/>
  <c r="K152" i="3"/>
  <c r="J152" i="3"/>
  <c r="I152" i="3"/>
  <c r="H152" i="3"/>
  <c r="K145" i="3"/>
  <c r="J145" i="3"/>
  <c r="I145" i="3"/>
  <c r="H145" i="3"/>
  <c r="K144" i="3"/>
  <c r="J144" i="3"/>
  <c r="I144" i="3"/>
  <c r="H144" i="3"/>
  <c r="K143" i="3"/>
  <c r="J143" i="3"/>
  <c r="I143" i="3"/>
  <c r="H143" i="3"/>
  <c r="K142" i="3"/>
  <c r="J142" i="3"/>
  <c r="I142" i="3"/>
  <c r="H142" i="3"/>
  <c r="K139" i="3"/>
  <c r="J139" i="3"/>
  <c r="I139" i="3"/>
  <c r="H139" i="3"/>
  <c r="K138" i="3"/>
  <c r="J138" i="3"/>
  <c r="I138" i="3"/>
  <c r="H138" i="3"/>
  <c r="K133" i="3"/>
  <c r="J133" i="3"/>
  <c r="I133" i="3"/>
  <c r="H133" i="3"/>
  <c r="K120" i="3"/>
  <c r="J120" i="3"/>
  <c r="I120" i="3"/>
  <c r="H120" i="3"/>
  <c r="K119" i="3"/>
  <c r="J119" i="3"/>
  <c r="I119" i="3"/>
  <c r="H119" i="3"/>
  <c r="K114" i="3"/>
  <c r="J114" i="3"/>
  <c r="I114" i="3"/>
  <c r="H114" i="3"/>
  <c r="K107" i="3"/>
  <c r="J107" i="3"/>
  <c r="I107" i="3"/>
  <c r="H107" i="3"/>
  <c r="K106" i="3"/>
  <c r="J106" i="3"/>
  <c r="I106" i="3"/>
  <c r="H106" i="3"/>
  <c r="K105" i="3"/>
  <c r="J105" i="3"/>
  <c r="I105" i="3"/>
  <c r="H105" i="3"/>
  <c r="K104" i="3"/>
  <c r="J104" i="3"/>
  <c r="I104" i="3"/>
  <c r="H104" i="3"/>
  <c r="K103" i="3"/>
  <c r="J103" i="3"/>
  <c r="I103" i="3"/>
  <c r="H103" i="3"/>
  <c r="K99" i="3"/>
  <c r="J99" i="3"/>
  <c r="I99" i="3"/>
  <c r="H99" i="3"/>
  <c r="K98" i="3"/>
  <c r="J98" i="3"/>
  <c r="I98" i="3"/>
  <c r="H98" i="3"/>
  <c r="K94" i="3"/>
  <c r="J94" i="3"/>
  <c r="I94" i="3"/>
  <c r="H94" i="3"/>
  <c r="K90" i="3"/>
  <c r="J90" i="3"/>
  <c r="I90" i="3"/>
  <c r="H90" i="3"/>
  <c r="K89" i="3"/>
  <c r="J89" i="3"/>
  <c r="I89" i="3"/>
  <c r="H89" i="3"/>
  <c r="K88" i="3"/>
  <c r="J88" i="3"/>
  <c r="I88" i="3"/>
  <c r="H88" i="3"/>
  <c r="K87" i="3"/>
  <c r="J87" i="3"/>
  <c r="I87" i="3"/>
  <c r="H87" i="3"/>
  <c r="K86" i="3"/>
  <c r="J86" i="3"/>
  <c r="I86" i="3"/>
  <c r="H86" i="3"/>
  <c r="K85" i="3"/>
  <c r="J85" i="3"/>
  <c r="I85" i="3"/>
  <c r="H85" i="3"/>
  <c r="K84" i="3"/>
  <c r="J84" i="3"/>
  <c r="I84" i="3"/>
  <c r="H84" i="3"/>
  <c r="K83" i="3"/>
  <c r="J83" i="3"/>
  <c r="I83" i="3"/>
  <c r="H83" i="3"/>
  <c r="K82" i="3"/>
  <c r="J82" i="3"/>
  <c r="I82" i="3"/>
  <c r="H82" i="3"/>
  <c r="K81" i="3"/>
  <c r="J81" i="3"/>
  <c r="I81" i="3"/>
  <c r="H81" i="3"/>
  <c r="K80" i="3"/>
  <c r="J80" i="3"/>
  <c r="I80" i="3"/>
  <c r="H80" i="3"/>
  <c r="K79" i="3"/>
  <c r="J79" i="3"/>
  <c r="I79" i="3"/>
  <c r="H79" i="3"/>
  <c r="K78" i="3"/>
  <c r="J78" i="3"/>
  <c r="I78" i="3"/>
  <c r="H78" i="3"/>
  <c r="K77" i="3"/>
  <c r="J77" i="3"/>
  <c r="I77" i="3"/>
  <c r="H77" i="3"/>
  <c r="K76" i="3"/>
  <c r="J76" i="3"/>
  <c r="I76" i="3"/>
  <c r="H76" i="3"/>
  <c r="K75" i="3"/>
  <c r="J75" i="3"/>
  <c r="I75" i="3"/>
  <c r="H75" i="3"/>
  <c r="K74" i="3"/>
  <c r="J74" i="3"/>
  <c r="I74" i="3"/>
  <c r="H74" i="3"/>
  <c r="K71" i="3"/>
  <c r="J71" i="3"/>
  <c r="I71" i="3"/>
  <c r="H71" i="3"/>
  <c r="K70" i="3"/>
  <c r="J70" i="3"/>
  <c r="I70" i="3"/>
  <c r="H70" i="3"/>
  <c r="K69" i="3"/>
  <c r="J69" i="3"/>
  <c r="I69" i="3"/>
  <c r="H69" i="3"/>
  <c r="K68" i="3"/>
  <c r="J68" i="3"/>
  <c r="I68" i="3"/>
  <c r="H68" i="3"/>
  <c r="K67" i="3"/>
  <c r="J67" i="3"/>
  <c r="I67" i="3"/>
  <c r="H67" i="3"/>
  <c r="K66" i="3"/>
  <c r="J66" i="3"/>
  <c r="I66" i="3"/>
  <c r="H66" i="3"/>
  <c r="K62" i="3"/>
  <c r="J62" i="3"/>
  <c r="I62" i="3"/>
  <c r="H62" i="3"/>
  <c r="K61" i="3"/>
  <c r="J61" i="3"/>
  <c r="I61" i="3"/>
  <c r="H61" i="3"/>
  <c r="K60" i="3"/>
  <c r="J60" i="3"/>
  <c r="I60" i="3"/>
  <c r="H60" i="3"/>
  <c r="K56" i="3"/>
  <c r="J56" i="3"/>
  <c r="I56" i="3"/>
  <c r="H56" i="3"/>
  <c r="K52" i="3"/>
  <c r="J52" i="3"/>
  <c r="I52" i="3"/>
  <c r="H52" i="3"/>
  <c r="K51" i="3"/>
  <c r="J51" i="3"/>
  <c r="I51" i="3"/>
  <c r="H51" i="3"/>
  <c r="K48" i="3"/>
  <c r="J48" i="3"/>
  <c r="I48" i="3"/>
  <c r="H48" i="3"/>
  <c r="K47" i="3"/>
  <c r="J47" i="3"/>
  <c r="I47" i="3"/>
  <c r="H47" i="3"/>
  <c r="K46" i="3"/>
  <c r="J46" i="3"/>
  <c r="I46" i="3"/>
  <c r="H46" i="3"/>
  <c r="K45" i="3"/>
  <c r="J45" i="3"/>
  <c r="I45" i="3"/>
  <c r="H45" i="3"/>
  <c r="K44" i="3"/>
  <c r="J44" i="3"/>
  <c r="I44" i="3"/>
  <c r="H44" i="3"/>
  <c r="K40" i="3"/>
  <c r="J40" i="3"/>
  <c r="I40" i="3"/>
  <c r="H40" i="3"/>
  <c r="K39" i="3"/>
  <c r="J39" i="3"/>
  <c r="I39" i="3"/>
  <c r="H39" i="3"/>
  <c r="K36" i="3"/>
  <c r="J36" i="3"/>
  <c r="I36" i="3"/>
  <c r="H36" i="3"/>
  <c r="K32" i="3"/>
  <c r="J32" i="3"/>
  <c r="I32" i="3"/>
  <c r="H32" i="3"/>
  <c r="K31" i="3"/>
  <c r="J31" i="3"/>
  <c r="I31" i="3"/>
  <c r="H31" i="3"/>
  <c r="K30" i="3"/>
  <c r="J30" i="3"/>
  <c r="I30" i="3"/>
  <c r="H30" i="3"/>
  <c r="K25" i="3"/>
  <c r="J25" i="3"/>
  <c r="I25" i="3"/>
  <c r="H25" i="3"/>
  <c r="K18" i="3"/>
  <c r="J18" i="3"/>
  <c r="I18" i="3"/>
  <c r="H18" i="3"/>
  <c r="K16" i="3"/>
  <c r="J16" i="3"/>
  <c r="I16" i="3"/>
  <c r="H16" i="3"/>
  <c r="K13" i="3"/>
  <c r="J13" i="3"/>
  <c r="I13" i="3"/>
  <c r="H13" i="3"/>
  <c r="T958" i="3"/>
  <c r="T957" i="3"/>
  <c r="T956" i="3"/>
  <c r="T955" i="3"/>
  <c r="T954" i="3"/>
  <c r="T953" i="3"/>
  <c r="T952" i="3"/>
  <c r="T951" i="3"/>
  <c r="T950" i="3"/>
  <c r="T945" i="3"/>
  <c r="T936" i="3"/>
  <c r="T935" i="3"/>
  <c r="T934" i="3"/>
  <c r="T933" i="3"/>
  <c r="T932" i="3"/>
  <c r="T931" i="3"/>
  <c r="T930" i="3"/>
  <c r="T929" i="3"/>
  <c r="T911" i="3"/>
  <c r="T910" i="3"/>
  <c r="T909" i="3"/>
  <c r="T891" i="3"/>
  <c r="T890" i="3"/>
  <c r="T889" i="3"/>
  <c r="T881" i="3"/>
  <c r="T865" i="3"/>
  <c r="T864" i="3"/>
  <c r="T863" i="3"/>
  <c r="T862" i="3"/>
  <c r="T861" i="3"/>
  <c r="T860" i="3"/>
  <c r="T859" i="3"/>
  <c r="T858" i="3"/>
  <c r="T855" i="3"/>
  <c r="T848" i="3"/>
  <c r="T847" i="3"/>
  <c r="T831" i="3"/>
  <c r="T830" i="3"/>
  <c r="T829" i="3"/>
  <c r="T828" i="3"/>
  <c r="T827" i="3"/>
  <c r="T826" i="3"/>
  <c r="T825" i="3"/>
  <c r="T814" i="3"/>
  <c r="T806" i="3"/>
  <c r="T758" i="3"/>
  <c r="T745" i="3"/>
  <c r="T744" i="3"/>
  <c r="T743" i="3"/>
  <c r="T720" i="3"/>
  <c r="T719" i="3"/>
  <c r="T718" i="3"/>
  <c r="T714" i="3"/>
  <c r="T713" i="3"/>
  <c r="T712" i="3"/>
  <c r="T711" i="3"/>
  <c r="T705" i="3"/>
  <c r="T704" i="3"/>
  <c r="T660" i="3"/>
  <c r="T659" i="3"/>
  <c r="T658" i="3"/>
  <c r="T657" i="3"/>
  <c r="T652" i="3"/>
  <c r="T651" i="3"/>
  <c r="T647" i="3"/>
  <c r="T646" i="3"/>
  <c r="T645" i="3"/>
  <c r="T644" i="3"/>
  <c r="T643" i="3"/>
  <c r="T642" i="3"/>
  <c r="T641" i="3"/>
  <c r="T632" i="3"/>
  <c r="T591" i="3"/>
  <c r="T590" i="3"/>
  <c r="T589" i="3"/>
  <c r="T588" i="3"/>
  <c r="T587" i="3"/>
  <c r="T580" i="3"/>
  <c r="T567" i="3"/>
  <c r="T535" i="3"/>
  <c r="T493" i="3"/>
  <c r="T492" i="3"/>
  <c r="T488" i="3"/>
  <c r="T463" i="3"/>
  <c r="T443" i="3"/>
  <c r="T442" i="3"/>
  <c r="T427" i="3"/>
  <c r="T426" i="3"/>
  <c r="T425" i="3"/>
  <c r="T424" i="3"/>
  <c r="T378" i="3"/>
  <c r="T377" i="3"/>
  <c r="T368" i="3"/>
  <c r="T367" i="3"/>
  <c r="T366" i="3"/>
  <c r="T338" i="3"/>
  <c r="S948" i="3"/>
  <c r="T948" i="3" s="1"/>
  <c r="S946" i="3"/>
  <c r="T946" i="3" s="1"/>
  <c r="S937" i="3"/>
  <c r="T937" i="3" s="1"/>
  <c r="S912" i="3"/>
  <c r="T912" i="3" s="1"/>
  <c r="S907" i="3"/>
  <c r="T907" i="3" s="1"/>
  <c r="S901" i="3"/>
  <c r="T901" i="3" s="1"/>
  <c r="S899" i="3"/>
  <c r="T899" i="3" s="1"/>
  <c r="S897" i="3"/>
  <c r="T897" i="3" s="1"/>
  <c r="S892" i="3"/>
  <c r="T892" i="3" s="1"/>
  <c r="S887" i="3"/>
  <c r="T887" i="3" s="1"/>
  <c r="S882" i="3"/>
  <c r="T882" i="3" s="1"/>
  <c r="S879" i="3"/>
  <c r="T879" i="3" s="1"/>
  <c r="S873" i="3"/>
  <c r="T873" i="3" s="1"/>
  <c r="S866" i="3"/>
  <c r="T866" i="3" s="1"/>
  <c r="S856" i="3"/>
  <c r="T856" i="3" s="1"/>
  <c r="S853" i="3"/>
  <c r="T853" i="3" s="1"/>
  <c r="S849" i="3"/>
  <c r="T849" i="3" s="1"/>
  <c r="S843" i="3"/>
  <c r="T843" i="3" s="1"/>
  <c r="S840" i="3"/>
  <c r="T840" i="3" s="1"/>
  <c r="S836" i="3"/>
  <c r="T836" i="3" s="1"/>
  <c r="S832" i="3"/>
  <c r="T832" i="3" s="1"/>
  <c r="S820" i="3"/>
  <c r="T820" i="3" s="1"/>
  <c r="S815" i="3"/>
  <c r="T815" i="3" s="1"/>
  <c r="S809" i="3"/>
  <c r="T809" i="3" s="1"/>
  <c r="S807" i="3"/>
  <c r="T807" i="3" s="1"/>
  <c r="S797" i="3"/>
  <c r="T797" i="3" s="1"/>
  <c r="S792" i="3"/>
  <c r="T792" i="3" s="1"/>
  <c r="S785" i="3"/>
  <c r="T785" i="3" s="1"/>
  <c r="S781" i="3"/>
  <c r="T781" i="3" s="1"/>
  <c r="S776" i="3"/>
  <c r="T776" i="3" s="1"/>
  <c r="S771" i="3"/>
  <c r="T771" i="3" s="1"/>
  <c r="S766" i="3"/>
  <c r="T766" i="3" s="1"/>
  <c r="S759" i="3"/>
  <c r="T759" i="3" s="1"/>
  <c r="S753" i="3"/>
  <c r="T753" i="3" s="1"/>
  <c r="S746" i="3"/>
  <c r="T746" i="3" s="1"/>
  <c r="S738" i="3"/>
  <c r="T738" i="3" s="1"/>
  <c r="S733" i="3"/>
  <c r="T733" i="3" s="1"/>
  <c r="S728" i="3"/>
  <c r="T728" i="3" s="1"/>
  <c r="S721" i="3"/>
  <c r="T721" i="3" s="1"/>
  <c r="S715" i="3"/>
  <c r="T715" i="3" s="1"/>
  <c r="S708" i="3"/>
  <c r="T708" i="3" s="1"/>
  <c r="S706" i="3"/>
  <c r="T706" i="3" s="1"/>
  <c r="S700" i="3"/>
  <c r="T700" i="3" s="1"/>
  <c r="S697" i="3"/>
  <c r="T697" i="3" s="1"/>
  <c r="S693" i="3"/>
  <c r="T693" i="3" s="1"/>
  <c r="S689" i="3"/>
  <c r="T689" i="3" s="1"/>
  <c r="S684" i="3"/>
  <c r="T684" i="3" s="1"/>
  <c r="S677" i="3"/>
  <c r="T677" i="3" s="1"/>
  <c r="S673" i="3"/>
  <c r="T673" i="3" s="1"/>
  <c r="S668" i="3"/>
  <c r="T668" i="3" s="1"/>
  <c r="S661" i="3"/>
  <c r="T661" i="3" s="1"/>
  <c r="S653" i="3"/>
  <c r="T653" i="3" s="1"/>
  <c r="S648" i="3"/>
  <c r="T648" i="3" s="1"/>
  <c r="S635" i="3"/>
  <c r="T635" i="3" s="1"/>
  <c r="S633" i="3"/>
  <c r="T633" i="3" s="1"/>
  <c r="S627" i="3"/>
  <c r="T627" i="3" s="1"/>
  <c r="S620" i="3"/>
  <c r="T620" i="3" s="1"/>
  <c r="S616" i="3"/>
  <c r="T616" i="3" s="1"/>
  <c r="S611" i="3"/>
  <c r="T611" i="3" s="1"/>
  <c r="S604" i="3"/>
  <c r="T604" i="3" s="1"/>
  <c r="S599" i="3"/>
  <c r="T599" i="3" s="1"/>
  <c r="S592" i="3"/>
  <c r="T592" i="3" s="1"/>
  <c r="S581" i="3"/>
  <c r="T581" i="3" s="1"/>
  <c r="S575" i="3"/>
  <c r="T575" i="3" s="1"/>
  <c r="S568" i="3"/>
  <c r="T568" i="3" s="1"/>
  <c r="S560" i="3"/>
  <c r="T560" i="3" s="1"/>
  <c r="S558" i="3"/>
  <c r="T558" i="3" s="1"/>
  <c r="S553" i="3"/>
  <c r="T553" i="3" s="1"/>
  <c r="S548" i="3"/>
  <c r="T548" i="3" s="1"/>
  <c r="S543" i="3"/>
  <c r="T543" i="3" s="1"/>
  <c r="S536" i="3"/>
  <c r="T536" i="3" s="1"/>
  <c r="S527" i="3"/>
  <c r="T527" i="3" s="1"/>
  <c r="S525" i="3"/>
  <c r="T525" i="3" s="1"/>
  <c r="S516" i="3"/>
  <c r="T516" i="3" s="1"/>
  <c r="S514" i="3"/>
  <c r="T514" i="3" s="1"/>
  <c r="S506" i="3"/>
  <c r="T506" i="3" s="1"/>
  <c r="S501" i="3"/>
  <c r="T501" i="3" s="1"/>
  <c r="S494" i="3"/>
  <c r="T494" i="3" s="1"/>
  <c r="S489" i="3"/>
  <c r="T489" i="3" s="1"/>
  <c r="S483" i="3"/>
  <c r="T483" i="3" s="1"/>
  <c r="S476" i="3"/>
  <c r="T476" i="3" s="1"/>
  <c r="S464" i="3"/>
  <c r="T464" i="3" s="1"/>
  <c r="S461" i="3"/>
  <c r="T461" i="3" s="1"/>
  <c r="S458" i="3"/>
  <c r="T458" i="3" s="1"/>
  <c r="S453" i="3"/>
  <c r="T453" i="3" s="1"/>
  <c r="S446" i="3"/>
  <c r="T446" i="3" s="1"/>
  <c r="S444" i="3"/>
  <c r="T444" i="3" s="1"/>
  <c r="S440" i="3"/>
  <c r="T440" i="3" s="1"/>
  <c r="S438" i="3"/>
  <c r="T438" i="3" s="1"/>
  <c r="S428" i="3"/>
  <c r="T428" i="3" s="1"/>
  <c r="S419" i="3"/>
  <c r="T419" i="3" s="1"/>
  <c r="S412" i="3"/>
  <c r="T412" i="3" s="1"/>
  <c r="S410" i="3"/>
  <c r="T410" i="3" s="1"/>
  <c r="S408" i="3"/>
  <c r="T408" i="3" s="1"/>
  <c r="S405" i="3"/>
  <c r="T405" i="3" s="1"/>
  <c r="S402" i="3"/>
  <c r="T402" i="3" s="1"/>
  <c r="S393" i="3"/>
  <c r="T393" i="3" s="1"/>
  <c r="S384" i="3"/>
  <c r="T384" i="3" s="1"/>
  <c r="S379" i="3"/>
  <c r="T379" i="3" s="1"/>
  <c r="S373" i="3"/>
  <c r="T373" i="3" s="1"/>
  <c r="S369" i="3"/>
  <c r="T369" i="3" s="1"/>
  <c r="S361" i="3"/>
  <c r="T361" i="3" s="1"/>
  <c r="S354" i="3"/>
  <c r="T354" i="3" s="1"/>
  <c r="S352" i="3"/>
  <c r="T352" i="3" s="1"/>
  <c r="S350" i="3"/>
  <c r="T350" i="3" s="1"/>
  <c r="S344" i="3"/>
  <c r="T344" i="3" s="1"/>
  <c r="S339" i="3"/>
  <c r="T339" i="3" s="1"/>
  <c r="S327" i="3"/>
  <c r="T327" i="3" s="1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D13" i="3"/>
  <c r="E13" i="3"/>
  <c r="F13" i="3"/>
  <c r="G13" i="3" s="1"/>
  <c r="D14" i="3"/>
  <c r="E14" i="3"/>
  <c r="F14" i="3"/>
  <c r="G14" i="3"/>
  <c r="D15" i="3"/>
  <c r="E15" i="3"/>
  <c r="F15" i="3"/>
  <c r="G15" i="3" s="1"/>
  <c r="D16" i="3"/>
  <c r="E16" i="3"/>
  <c r="F16" i="3"/>
  <c r="G16" i="3"/>
  <c r="D17" i="3"/>
  <c r="E17" i="3"/>
  <c r="F17" i="3"/>
  <c r="G17" i="3" s="1"/>
  <c r="D18" i="3"/>
  <c r="E18" i="3"/>
  <c r="F18" i="3"/>
  <c r="G18" i="3"/>
  <c r="D19" i="3"/>
  <c r="E19" i="3"/>
  <c r="F19" i="3"/>
  <c r="G19" i="3" s="1"/>
  <c r="D20" i="3"/>
  <c r="E20" i="3"/>
  <c r="F20" i="3"/>
  <c r="G20" i="3"/>
  <c r="D21" i="3"/>
  <c r="E21" i="3"/>
  <c r="F21" i="3"/>
  <c r="G21" i="3" s="1"/>
  <c r="D22" i="3"/>
  <c r="E22" i="3"/>
  <c r="F22" i="3"/>
  <c r="G22" i="3"/>
  <c r="D23" i="3"/>
  <c r="E23" i="3"/>
  <c r="F23" i="3"/>
  <c r="G23" i="3" s="1"/>
  <c r="D24" i="3"/>
  <c r="E24" i="3"/>
  <c r="F24" i="3"/>
  <c r="G24" i="3"/>
  <c r="D25" i="3"/>
  <c r="E25" i="3"/>
  <c r="F25" i="3"/>
  <c r="G25" i="3" s="1"/>
  <c r="D26" i="3"/>
  <c r="E26" i="3"/>
  <c r="F26" i="3"/>
  <c r="G26" i="3"/>
  <c r="D27" i="3"/>
  <c r="E27" i="3"/>
  <c r="F27" i="3"/>
  <c r="G27" i="3" s="1"/>
  <c r="D28" i="3"/>
  <c r="E28" i="3"/>
  <c r="F28" i="3"/>
  <c r="G28" i="3"/>
  <c r="D29" i="3"/>
  <c r="E29" i="3"/>
  <c r="F29" i="3"/>
  <c r="G29" i="3" s="1"/>
  <c r="D30" i="3"/>
  <c r="E30" i="3"/>
  <c r="F30" i="3"/>
  <c r="G30" i="3"/>
  <c r="D31" i="3"/>
  <c r="E31" i="3"/>
  <c r="F31" i="3"/>
  <c r="G31" i="3" s="1"/>
  <c r="D32" i="3"/>
  <c r="E32" i="3"/>
  <c r="F32" i="3"/>
  <c r="G32" i="3"/>
  <c r="D33" i="3"/>
  <c r="E33" i="3"/>
  <c r="F33" i="3"/>
  <c r="G33" i="3" s="1"/>
  <c r="D34" i="3"/>
  <c r="E34" i="3"/>
  <c r="F34" i="3"/>
  <c r="G34" i="3"/>
  <c r="D35" i="3"/>
  <c r="E35" i="3"/>
  <c r="F35" i="3"/>
  <c r="G35" i="3" s="1"/>
  <c r="D36" i="3"/>
  <c r="E36" i="3"/>
  <c r="F36" i="3"/>
  <c r="G36" i="3"/>
  <c r="D37" i="3"/>
  <c r="E37" i="3"/>
  <c r="F37" i="3"/>
  <c r="G37" i="3" s="1"/>
  <c r="D38" i="3"/>
  <c r="E38" i="3"/>
  <c r="F38" i="3"/>
  <c r="G38" i="3"/>
  <c r="D39" i="3"/>
  <c r="E39" i="3"/>
  <c r="F39" i="3"/>
  <c r="G39" i="3" s="1"/>
  <c r="D40" i="3"/>
  <c r="E40" i="3"/>
  <c r="F40" i="3"/>
  <c r="G40" i="3"/>
  <c r="D41" i="3"/>
  <c r="E41" i="3"/>
  <c r="F41" i="3"/>
  <c r="G41" i="3" s="1"/>
  <c r="D42" i="3"/>
  <c r="E42" i="3"/>
  <c r="F42" i="3"/>
  <c r="G42" i="3"/>
  <c r="D43" i="3"/>
  <c r="E43" i="3"/>
  <c r="F43" i="3"/>
  <c r="G43" i="3" s="1"/>
  <c r="D44" i="3"/>
  <c r="E44" i="3"/>
  <c r="F44" i="3"/>
  <c r="G44" i="3"/>
  <c r="D45" i="3"/>
  <c r="E45" i="3"/>
  <c r="F45" i="3"/>
  <c r="G45" i="3" s="1"/>
  <c r="D46" i="3"/>
  <c r="E46" i="3"/>
  <c r="F46" i="3"/>
  <c r="G46" i="3"/>
  <c r="D47" i="3"/>
  <c r="E47" i="3"/>
  <c r="F47" i="3"/>
  <c r="G47" i="3" s="1"/>
  <c r="D48" i="3"/>
  <c r="E48" i="3"/>
  <c r="F48" i="3"/>
  <c r="G48" i="3"/>
  <c r="D49" i="3"/>
  <c r="E49" i="3"/>
  <c r="F49" i="3"/>
  <c r="G49" i="3" s="1"/>
  <c r="D50" i="3"/>
  <c r="E50" i="3"/>
  <c r="F50" i="3"/>
  <c r="G50" i="3"/>
  <c r="D51" i="3"/>
  <c r="E51" i="3"/>
  <c r="F51" i="3"/>
  <c r="G51" i="3" s="1"/>
  <c r="D52" i="3"/>
  <c r="E52" i="3"/>
  <c r="F52" i="3"/>
  <c r="G52" i="3"/>
  <c r="D53" i="3"/>
  <c r="E53" i="3"/>
  <c r="F53" i="3"/>
  <c r="G53" i="3" s="1"/>
  <c r="D54" i="3"/>
  <c r="E54" i="3"/>
  <c r="F54" i="3"/>
  <c r="G54" i="3"/>
  <c r="D55" i="3"/>
  <c r="E55" i="3"/>
  <c r="F55" i="3"/>
  <c r="G55" i="3" s="1"/>
  <c r="D56" i="3"/>
  <c r="E56" i="3"/>
  <c r="F56" i="3"/>
  <c r="G56" i="3"/>
  <c r="D57" i="3"/>
  <c r="E57" i="3"/>
  <c r="F57" i="3"/>
  <c r="G57" i="3" s="1"/>
  <c r="D58" i="3"/>
  <c r="E58" i="3"/>
  <c r="F58" i="3"/>
  <c r="G58" i="3" s="1"/>
  <c r="D59" i="3"/>
  <c r="E59" i="3"/>
  <c r="F59" i="3"/>
  <c r="G59" i="3" s="1"/>
  <c r="D60" i="3"/>
  <c r="E60" i="3"/>
  <c r="F60" i="3"/>
  <c r="G60" i="3"/>
  <c r="D61" i="3"/>
  <c r="E61" i="3"/>
  <c r="F61" i="3"/>
  <c r="G61" i="3" s="1"/>
  <c r="D62" i="3"/>
  <c r="E62" i="3"/>
  <c r="F62" i="3"/>
  <c r="G62" i="3" s="1"/>
  <c r="D63" i="3"/>
  <c r="E63" i="3"/>
  <c r="F63" i="3"/>
  <c r="G63" i="3" s="1"/>
  <c r="D64" i="3"/>
  <c r="E64" i="3"/>
  <c r="F64" i="3"/>
  <c r="G64" i="3"/>
  <c r="D65" i="3"/>
  <c r="E65" i="3"/>
  <c r="F65" i="3"/>
  <c r="G65" i="3" s="1"/>
  <c r="D66" i="3"/>
  <c r="E66" i="3"/>
  <c r="F66" i="3"/>
  <c r="G66" i="3" s="1"/>
  <c r="D67" i="3"/>
  <c r="E67" i="3"/>
  <c r="F67" i="3"/>
  <c r="G67" i="3" s="1"/>
  <c r="D68" i="3"/>
  <c r="E68" i="3"/>
  <c r="F68" i="3"/>
  <c r="G68" i="3" s="1"/>
  <c r="D69" i="3"/>
  <c r="E69" i="3"/>
  <c r="F69" i="3"/>
  <c r="G69" i="3" s="1"/>
  <c r="D70" i="3"/>
  <c r="E70" i="3"/>
  <c r="F70" i="3"/>
  <c r="G70" i="3"/>
  <c r="D71" i="3"/>
  <c r="E71" i="3"/>
  <c r="F71" i="3"/>
  <c r="G71" i="3" s="1"/>
  <c r="D72" i="3"/>
  <c r="E72" i="3"/>
  <c r="F72" i="3"/>
  <c r="G72" i="3"/>
  <c r="D73" i="3"/>
  <c r="E73" i="3"/>
  <c r="F73" i="3"/>
  <c r="G73" i="3" s="1"/>
  <c r="D74" i="3"/>
  <c r="E74" i="3"/>
  <c r="F74" i="3"/>
  <c r="G74" i="3" s="1"/>
  <c r="D75" i="3"/>
  <c r="E75" i="3"/>
  <c r="F75" i="3"/>
  <c r="G75" i="3" s="1"/>
  <c r="D76" i="3"/>
  <c r="E76" i="3"/>
  <c r="F76" i="3"/>
  <c r="G76" i="3"/>
  <c r="D77" i="3"/>
  <c r="E77" i="3"/>
  <c r="F77" i="3"/>
  <c r="G77" i="3" s="1"/>
  <c r="D78" i="3"/>
  <c r="E78" i="3"/>
  <c r="F78" i="3"/>
  <c r="G78" i="3" s="1"/>
  <c r="D79" i="3"/>
  <c r="E79" i="3"/>
  <c r="F79" i="3"/>
  <c r="G79" i="3" s="1"/>
  <c r="D80" i="3"/>
  <c r="E80" i="3"/>
  <c r="F80" i="3"/>
  <c r="G80" i="3"/>
  <c r="D81" i="3"/>
  <c r="E81" i="3"/>
  <c r="F81" i="3"/>
  <c r="G81" i="3" s="1"/>
  <c r="D82" i="3"/>
  <c r="E82" i="3"/>
  <c r="F82" i="3"/>
  <c r="G82" i="3" s="1"/>
  <c r="D83" i="3"/>
  <c r="E83" i="3"/>
  <c r="F83" i="3"/>
  <c r="G83" i="3" s="1"/>
  <c r="D84" i="3"/>
  <c r="E84" i="3"/>
  <c r="F84" i="3"/>
  <c r="G84" i="3" s="1"/>
  <c r="D85" i="3"/>
  <c r="E85" i="3"/>
  <c r="F85" i="3"/>
  <c r="G85" i="3" s="1"/>
  <c r="D86" i="3"/>
  <c r="E86" i="3"/>
  <c r="F86" i="3"/>
  <c r="G86" i="3" s="1"/>
  <c r="D87" i="3"/>
  <c r="E87" i="3"/>
  <c r="F87" i="3"/>
  <c r="G87" i="3" s="1"/>
  <c r="D88" i="3"/>
  <c r="E88" i="3"/>
  <c r="F88" i="3"/>
  <c r="G88" i="3"/>
  <c r="D89" i="3"/>
  <c r="E89" i="3"/>
  <c r="F89" i="3"/>
  <c r="G89" i="3" s="1"/>
  <c r="D90" i="3"/>
  <c r="E90" i="3"/>
  <c r="F90" i="3"/>
  <c r="G90" i="3" s="1"/>
  <c r="D91" i="3"/>
  <c r="E91" i="3"/>
  <c r="F91" i="3"/>
  <c r="G91" i="3" s="1"/>
  <c r="D92" i="3"/>
  <c r="E92" i="3"/>
  <c r="F92" i="3"/>
  <c r="G92" i="3"/>
  <c r="D93" i="3"/>
  <c r="E93" i="3"/>
  <c r="F93" i="3"/>
  <c r="G93" i="3" s="1"/>
  <c r="D94" i="3"/>
  <c r="E94" i="3"/>
  <c r="F94" i="3"/>
  <c r="G94" i="3" s="1"/>
  <c r="D95" i="3"/>
  <c r="E95" i="3"/>
  <c r="F95" i="3"/>
  <c r="G95" i="3" s="1"/>
  <c r="D96" i="3"/>
  <c r="E96" i="3"/>
  <c r="F96" i="3"/>
  <c r="G96" i="3"/>
  <c r="D97" i="3"/>
  <c r="E97" i="3"/>
  <c r="F97" i="3"/>
  <c r="G97" i="3" s="1"/>
  <c r="D98" i="3"/>
  <c r="E98" i="3"/>
  <c r="F98" i="3"/>
  <c r="G98" i="3" s="1"/>
  <c r="D99" i="3"/>
  <c r="E99" i="3"/>
  <c r="F99" i="3"/>
  <c r="G99" i="3" s="1"/>
  <c r="D100" i="3"/>
  <c r="E100" i="3"/>
  <c r="F100" i="3"/>
  <c r="G100" i="3"/>
  <c r="D101" i="3"/>
  <c r="E101" i="3"/>
  <c r="F101" i="3"/>
  <c r="G101" i="3" s="1"/>
  <c r="D102" i="3"/>
  <c r="E102" i="3"/>
  <c r="F102" i="3"/>
  <c r="G102" i="3"/>
  <c r="D103" i="3"/>
  <c r="E103" i="3"/>
  <c r="F103" i="3"/>
  <c r="G103" i="3" s="1"/>
  <c r="D104" i="3"/>
  <c r="E104" i="3"/>
  <c r="F104" i="3"/>
  <c r="G104" i="3" s="1"/>
  <c r="D105" i="3"/>
  <c r="E105" i="3"/>
  <c r="F105" i="3"/>
  <c r="G105" i="3" s="1"/>
  <c r="D106" i="3"/>
  <c r="E106" i="3"/>
  <c r="F106" i="3"/>
  <c r="G106" i="3"/>
  <c r="D107" i="3"/>
  <c r="E107" i="3"/>
  <c r="F107" i="3"/>
  <c r="G107" i="3" s="1"/>
  <c r="D108" i="3"/>
  <c r="E108" i="3"/>
  <c r="F108" i="3"/>
  <c r="G108" i="3"/>
  <c r="D109" i="3"/>
  <c r="E109" i="3"/>
  <c r="F109" i="3"/>
  <c r="G109" i="3" s="1"/>
  <c r="D110" i="3"/>
  <c r="E110" i="3"/>
  <c r="F110" i="3"/>
  <c r="G110" i="3" s="1"/>
  <c r="D111" i="3"/>
  <c r="E111" i="3"/>
  <c r="F111" i="3"/>
  <c r="G111" i="3" s="1"/>
  <c r="D112" i="3"/>
  <c r="E112" i="3"/>
  <c r="F112" i="3"/>
  <c r="G112" i="3"/>
  <c r="D113" i="3"/>
  <c r="E113" i="3"/>
  <c r="F113" i="3"/>
  <c r="G113" i="3" s="1"/>
  <c r="D114" i="3"/>
  <c r="E114" i="3"/>
  <c r="F114" i="3"/>
  <c r="G114" i="3" s="1"/>
  <c r="D115" i="3"/>
  <c r="E115" i="3"/>
  <c r="F115" i="3"/>
  <c r="G115" i="3" s="1"/>
  <c r="D116" i="3"/>
  <c r="E116" i="3"/>
  <c r="F116" i="3"/>
  <c r="G116" i="3" s="1"/>
  <c r="D117" i="3"/>
  <c r="E117" i="3"/>
  <c r="F117" i="3"/>
  <c r="G117" i="3" s="1"/>
  <c r="D118" i="3"/>
  <c r="E118" i="3"/>
  <c r="F118" i="3"/>
  <c r="G118" i="3"/>
  <c r="D119" i="3"/>
  <c r="E119" i="3"/>
  <c r="F119" i="3"/>
  <c r="G119" i="3" s="1"/>
  <c r="D120" i="3"/>
  <c r="E120" i="3"/>
  <c r="F120" i="3"/>
  <c r="G120" i="3"/>
  <c r="D121" i="3"/>
  <c r="E121" i="3"/>
  <c r="F121" i="3"/>
  <c r="G121" i="3" s="1"/>
  <c r="D122" i="3"/>
  <c r="E122" i="3"/>
  <c r="F122" i="3"/>
  <c r="G122" i="3" s="1"/>
  <c r="D123" i="3"/>
  <c r="E123" i="3"/>
  <c r="F123" i="3"/>
  <c r="G123" i="3" s="1"/>
  <c r="D124" i="3"/>
  <c r="E124" i="3"/>
  <c r="F124" i="3"/>
  <c r="G124" i="3"/>
  <c r="D125" i="3"/>
  <c r="E125" i="3"/>
  <c r="F125" i="3"/>
  <c r="G125" i="3" s="1"/>
  <c r="D126" i="3"/>
  <c r="E126" i="3"/>
  <c r="F126" i="3"/>
  <c r="G126" i="3" s="1"/>
  <c r="D127" i="3"/>
  <c r="E127" i="3"/>
  <c r="F127" i="3"/>
  <c r="G127" i="3" s="1"/>
  <c r="D128" i="3"/>
  <c r="E128" i="3"/>
  <c r="F128" i="3"/>
  <c r="G128" i="3"/>
  <c r="D129" i="3"/>
  <c r="E129" i="3"/>
  <c r="F129" i="3"/>
  <c r="G129" i="3" s="1"/>
  <c r="D130" i="3"/>
  <c r="E130" i="3"/>
  <c r="F130" i="3"/>
  <c r="G130" i="3" s="1"/>
  <c r="D131" i="3"/>
  <c r="E131" i="3"/>
  <c r="F131" i="3"/>
  <c r="G131" i="3" s="1"/>
  <c r="D132" i="3"/>
  <c r="E132" i="3"/>
  <c r="F132" i="3"/>
  <c r="G132" i="3"/>
  <c r="D133" i="3"/>
  <c r="E133" i="3"/>
  <c r="F133" i="3"/>
  <c r="G133" i="3" s="1"/>
  <c r="D134" i="3"/>
  <c r="E134" i="3"/>
  <c r="F134" i="3"/>
  <c r="G134" i="3" s="1"/>
  <c r="D135" i="3"/>
  <c r="E135" i="3"/>
  <c r="F135" i="3"/>
  <c r="G135" i="3" s="1"/>
  <c r="D136" i="3"/>
  <c r="E136" i="3"/>
  <c r="F136" i="3"/>
  <c r="G136" i="3" s="1"/>
  <c r="D137" i="3"/>
  <c r="E137" i="3"/>
  <c r="F137" i="3"/>
  <c r="G137" i="3" s="1"/>
  <c r="D138" i="3"/>
  <c r="E138" i="3"/>
  <c r="F138" i="3"/>
  <c r="G138" i="3"/>
  <c r="D139" i="3"/>
  <c r="E139" i="3"/>
  <c r="F139" i="3"/>
  <c r="G139" i="3" s="1"/>
  <c r="D140" i="3"/>
  <c r="E140" i="3"/>
  <c r="F140" i="3"/>
  <c r="G140" i="3"/>
  <c r="D141" i="3"/>
  <c r="E141" i="3"/>
  <c r="F141" i="3"/>
  <c r="G141" i="3" s="1"/>
  <c r="D142" i="3"/>
  <c r="E142" i="3"/>
  <c r="F142" i="3"/>
  <c r="G142" i="3" s="1"/>
  <c r="D143" i="3"/>
  <c r="E143" i="3"/>
  <c r="F143" i="3"/>
  <c r="G143" i="3" s="1"/>
  <c r="D144" i="3"/>
  <c r="E144" i="3"/>
  <c r="F144" i="3"/>
  <c r="G144" i="3"/>
  <c r="D145" i="3"/>
  <c r="E145" i="3"/>
  <c r="F145" i="3"/>
  <c r="G145" i="3" s="1"/>
  <c r="D146" i="3"/>
  <c r="E146" i="3"/>
  <c r="F146" i="3"/>
  <c r="G146" i="3" s="1"/>
  <c r="D147" i="3"/>
  <c r="E147" i="3"/>
  <c r="F147" i="3"/>
  <c r="G147" i="3" s="1"/>
  <c r="D148" i="3"/>
  <c r="E148" i="3"/>
  <c r="F148" i="3"/>
  <c r="G148" i="3" s="1"/>
  <c r="D149" i="3"/>
  <c r="E149" i="3"/>
  <c r="F149" i="3"/>
  <c r="G149" i="3" s="1"/>
  <c r="D150" i="3"/>
  <c r="E150" i="3"/>
  <c r="F150" i="3"/>
  <c r="G150" i="3"/>
  <c r="D151" i="3"/>
  <c r="E151" i="3"/>
  <c r="F151" i="3"/>
  <c r="G151" i="3" s="1"/>
  <c r="D152" i="3"/>
  <c r="E152" i="3"/>
  <c r="F152" i="3"/>
  <c r="G152" i="3"/>
  <c r="D153" i="3"/>
  <c r="E153" i="3"/>
  <c r="F153" i="3"/>
  <c r="G153" i="3" s="1"/>
  <c r="D154" i="3"/>
  <c r="E154" i="3"/>
  <c r="F154" i="3"/>
  <c r="G154" i="3"/>
  <c r="D155" i="3"/>
  <c r="E155" i="3"/>
  <c r="F155" i="3"/>
  <c r="G155" i="3" s="1"/>
  <c r="D156" i="3"/>
  <c r="E156" i="3"/>
  <c r="F156" i="3"/>
  <c r="G156" i="3"/>
  <c r="D157" i="3"/>
  <c r="E157" i="3"/>
  <c r="F157" i="3"/>
  <c r="G157" i="3" s="1"/>
  <c r="D158" i="3"/>
  <c r="E158" i="3"/>
  <c r="F158" i="3"/>
  <c r="G158" i="3" s="1"/>
  <c r="D159" i="3"/>
  <c r="E159" i="3"/>
  <c r="F159" i="3"/>
  <c r="G159" i="3" s="1"/>
  <c r="D160" i="3"/>
  <c r="E160" i="3"/>
  <c r="F160" i="3"/>
  <c r="G160" i="3"/>
  <c r="D161" i="3"/>
  <c r="E161" i="3"/>
  <c r="F161" i="3"/>
  <c r="G161" i="3" s="1"/>
  <c r="D162" i="3"/>
  <c r="E162" i="3"/>
  <c r="F162" i="3"/>
  <c r="G162" i="3" s="1"/>
  <c r="D163" i="3"/>
  <c r="E163" i="3"/>
  <c r="F163" i="3"/>
  <c r="G163" i="3" s="1"/>
  <c r="D164" i="3"/>
  <c r="E164" i="3"/>
  <c r="F164" i="3"/>
  <c r="G164" i="3"/>
  <c r="D165" i="3"/>
  <c r="E165" i="3"/>
  <c r="F165" i="3"/>
  <c r="G165" i="3" s="1"/>
  <c r="D166" i="3"/>
  <c r="E166" i="3"/>
  <c r="F166" i="3"/>
  <c r="G166" i="3"/>
  <c r="D167" i="3"/>
  <c r="E167" i="3"/>
  <c r="F167" i="3"/>
  <c r="G167" i="3" s="1"/>
  <c r="D168" i="3"/>
  <c r="E168" i="3"/>
  <c r="F168" i="3"/>
  <c r="G168" i="3" s="1"/>
  <c r="D169" i="3"/>
  <c r="E169" i="3"/>
  <c r="F169" i="3"/>
  <c r="G169" i="3" s="1"/>
  <c r="D170" i="3"/>
  <c r="E170" i="3"/>
  <c r="F170" i="3"/>
  <c r="G170" i="3"/>
  <c r="D171" i="3"/>
  <c r="E171" i="3"/>
  <c r="F171" i="3"/>
  <c r="G171" i="3" s="1"/>
  <c r="D172" i="3"/>
  <c r="E172" i="3"/>
  <c r="F172" i="3"/>
  <c r="G172" i="3"/>
  <c r="D173" i="3"/>
  <c r="E173" i="3"/>
  <c r="F173" i="3"/>
  <c r="G173" i="3" s="1"/>
  <c r="D174" i="3"/>
  <c r="E174" i="3"/>
  <c r="F174" i="3"/>
  <c r="G174" i="3" s="1"/>
  <c r="D175" i="3"/>
  <c r="E175" i="3"/>
  <c r="F175" i="3"/>
  <c r="G175" i="3" s="1"/>
  <c r="D176" i="3"/>
  <c r="E176" i="3"/>
  <c r="F176" i="3"/>
  <c r="G176" i="3"/>
  <c r="D177" i="3"/>
  <c r="E177" i="3"/>
  <c r="F177" i="3"/>
  <c r="G177" i="3" s="1"/>
  <c r="D178" i="3"/>
  <c r="E178" i="3"/>
  <c r="F178" i="3"/>
  <c r="G178" i="3" s="1"/>
  <c r="D179" i="3"/>
  <c r="E179" i="3"/>
  <c r="F179" i="3"/>
  <c r="G179" i="3" s="1"/>
  <c r="D180" i="3"/>
  <c r="E180" i="3"/>
  <c r="F180" i="3"/>
  <c r="G180" i="3" s="1"/>
  <c r="D181" i="3"/>
  <c r="E181" i="3"/>
  <c r="F181" i="3"/>
  <c r="G181" i="3" s="1"/>
  <c r="D182" i="3"/>
  <c r="E182" i="3"/>
  <c r="F182" i="3"/>
  <c r="G182" i="3"/>
  <c r="D183" i="3"/>
  <c r="E183" i="3"/>
  <c r="F183" i="3"/>
  <c r="G183" i="3" s="1"/>
  <c r="D184" i="3"/>
  <c r="E184" i="3"/>
  <c r="F184" i="3"/>
  <c r="G184" i="3"/>
  <c r="D185" i="3"/>
  <c r="E185" i="3"/>
  <c r="F185" i="3"/>
  <c r="G185" i="3" s="1"/>
  <c r="D186" i="3"/>
  <c r="E186" i="3"/>
  <c r="F186" i="3"/>
  <c r="G186" i="3" s="1"/>
  <c r="D187" i="3"/>
  <c r="E187" i="3"/>
  <c r="F187" i="3"/>
  <c r="G187" i="3" s="1"/>
  <c r="D188" i="3"/>
  <c r="E188" i="3"/>
  <c r="F188" i="3"/>
  <c r="G188" i="3" s="1"/>
  <c r="D189" i="3"/>
  <c r="E189" i="3"/>
  <c r="F189" i="3"/>
  <c r="G189" i="3" s="1"/>
  <c r="D190" i="3"/>
  <c r="E190" i="3"/>
  <c r="F190" i="3"/>
  <c r="G190" i="3" s="1"/>
  <c r="D191" i="3"/>
  <c r="E191" i="3"/>
  <c r="F191" i="3"/>
  <c r="G191" i="3" s="1"/>
  <c r="D192" i="3"/>
  <c r="E192" i="3"/>
  <c r="F192" i="3"/>
  <c r="G192" i="3"/>
  <c r="D193" i="3"/>
  <c r="E193" i="3"/>
  <c r="F193" i="3"/>
  <c r="G193" i="3" s="1"/>
  <c r="D194" i="3"/>
  <c r="E194" i="3"/>
  <c r="F194" i="3"/>
  <c r="G194" i="3"/>
  <c r="D195" i="3"/>
  <c r="E195" i="3"/>
  <c r="F195" i="3"/>
  <c r="G195" i="3" s="1"/>
  <c r="D196" i="3"/>
  <c r="E196" i="3"/>
  <c r="F196" i="3"/>
  <c r="G196" i="3" s="1"/>
  <c r="D197" i="3"/>
  <c r="E197" i="3"/>
  <c r="F197" i="3"/>
  <c r="G197" i="3" s="1"/>
  <c r="D198" i="3"/>
  <c r="E198" i="3"/>
  <c r="F198" i="3"/>
  <c r="G198" i="3"/>
  <c r="D199" i="3"/>
  <c r="E199" i="3"/>
  <c r="F199" i="3"/>
  <c r="G199" i="3" s="1"/>
  <c r="D200" i="3"/>
  <c r="E200" i="3"/>
  <c r="F200" i="3"/>
  <c r="G200" i="3"/>
  <c r="D201" i="3"/>
  <c r="E201" i="3"/>
  <c r="F201" i="3"/>
  <c r="G201" i="3" s="1"/>
  <c r="D202" i="3"/>
  <c r="E202" i="3"/>
  <c r="F202" i="3"/>
  <c r="G202" i="3" s="1"/>
  <c r="D203" i="3"/>
  <c r="E203" i="3"/>
  <c r="F203" i="3"/>
  <c r="G203" i="3" s="1"/>
  <c r="D204" i="3"/>
  <c r="E204" i="3"/>
  <c r="F204" i="3"/>
  <c r="G204" i="3" s="1"/>
  <c r="D205" i="3"/>
  <c r="E205" i="3"/>
  <c r="F205" i="3"/>
  <c r="G205" i="3" s="1"/>
  <c r="D206" i="3"/>
  <c r="E206" i="3"/>
  <c r="F206" i="3"/>
  <c r="G206" i="3"/>
  <c r="D207" i="3"/>
  <c r="E207" i="3"/>
  <c r="F207" i="3"/>
  <c r="G207" i="3" s="1"/>
  <c r="D208" i="3"/>
  <c r="E208" i="3"/>
  <c r="F208" i="3"/>
  <c r="G208" i="3"/>
  <c r="D209" i="3"/>
  <c r="E209" i="3"/>
  <c r="F209" i="3"/>
  <c r="G209" i="3" s="1"/>
  <c r="D210" i="3"/>
  <c r="E210" i="3"/>
  <c r="F210" i="3"/>
  <c r="G210" i="3"/>
  <c r="D211" i="3"/>
  <c r="E211" i="3"/>
  <c r="F211" i="3"/>
  <c r="G211" i="3" s="1"/>
  <c r="D212" i="3"/>
  <c r="E212" i="3"/>
  <c r="F212" i="3"/>
  <c r="G212" i="3" s="1"/>
  <c r="D213" i="3"/>
  <c r="E213" i="3"/>
  <c r="F213" i="3"/>
  <c r="G213" i="3" s="1"/>
  <c r="D214" i="3"/>
  <c r="E214" i="3"/>
  <c r="F214" i="3"/>
  <c r="G214" i="3"/>
  <c r="D215" i="3"/>
  <c r="E215" i="3"/>
  <c r="F215" i="3"/>
  <c r="G215" i="3" s="1"/>
  <c r="D216" i="3"/>
  <c r="E216" i="3"/>
  <c r="F216" i="3"/>
  <c r="G216" i="3"/>
  <c r="D217" i="3"/>
  <c r="E217" i="3"/>
  <c r="F217" i="3"/>
  <c r="G217" i="3" s="1"/>
  <c r="D218" i="3"/>
  <c r="E218" i="3"/>
  <c r="F218" i="3"/>
  <c r="G218" i="3" s="1"/>
  <c r="D219" i="3"/>
  <c r="E219" i="3"/>
  <c r="F219" i="3"/>
  <c r="G219" i="3" s="1"/>
  <c r="D220" i="3"/>
  <c r="E220" i="3"/>
  <c r="F220" i="3"/>
  <c r="G220" i="3" s="1"/>
  <c r="D221" i="3"/>
  <c r="E221" i="3"/>
  <c r="F221" i="3"/>
  <c r="G221" i="3" s="1"/>
  <c r="D222" i="3"/>
  <c r="E222" i="3"/>
  <c r="F222" i="3"/>
  <c r="G222" i="3" s="1"/>
  <c r="D223" i="3"/>
  <c r="E223" i="3"/>
  <c r="F223" i="3"/>
  <c r="G223" i="3" s="1"/>
  <c r="D224" i="3"/>
  <c r="E224" i="3"/>
  <c r="F224" i="3"/>
  <c r="G224" i="3"/>
  <c r="D225" i="3"/>
  <c r="E225" i="3"/>
  <c r="F225" i="3"/>
  <c r="G225" i="3" s="1"/>
  <c r="D226" i="3"/>
  <c r="E226" i="3"/>
  <c r="F226" i="3"/>
  <c r="G226" i="3"/>
  <c r="D227" i="3"/>
  <c r="E227" i="3"/>
  <c r="F227" i="3"/>
  <c r="G227" i="3" s="1"/>
  <c r="D228" i="3"/>
  <c r="E228" i="3"/>
  <c r="F228" i="3"/>
  <c r="G228" i="3" s="1"/>
  <c r="D229" i="3"/>
  <c r="E229" i="3"/>
  <c r="F229" i="3"/>
  <c r="G229" i="3" s="1"/>
  <c r="D230" i="3"/>
  <c r="E230" i="3"/>
  <c r="F230" i="3"/>
  <c r="G230" i="3"/>
  <c r="D231" i="3"/>
  <c r="E231" i="3"/>
  <c r="F231" i="3"/>
  <c r="G231" i="3" s="1"/>
  <c r="D232" i="3"/>
  <c r="E232" i="3"/>
  <c r="F232" i="3"/>
  <c r="G232" i="3"/>
  <c r="D233" i="3"/>
  <c r="E233" i="3"/>
  <c r="F233" i="3"/>
  <c r="G233" i="3" s="1"/>
  <c r="D234" i="3"/>
  <c r="E234" i="3"/>
  <c r="F234" i="3"/>
  <c r="G234" i="3" s="1"/>
  <c r="D235" i="3"/>
  <c r="E235" i="3"/>
  <c r="F235" i="3"/>
  <c r="G235" i="3" s="1"/>
  <c r="D236" i="3"/>
  <c r="E236" i="3"/>
  <c r="F236" i="3"/>
  <c r="G236" i="3" s="1"/>
  <c r="D237" i="3"/>
  <c r="E237" i="3"/>
  <c r="F237" i="3"/>
  <c r="G237" i="3" s="1"/>
  <c r="D238" i="3"/>
  <c r="E238" i="3"/>
  <c r="F238" i="3"/>
  <c r="G238" i="3"/>
  <c r="D239" i="3"/>
  <c r="E239" i="3"/>
  <c r="F239" i="3"/>
  <c r="G239" i="3" s="1"/>
  <c r="D240" i="3"/>
  <c r="E240" i="3"/>
  <c r="F240" i="3"/>
  <c r="G240" i="3" s="1"/>
  <c r="D241" i="3"/>
  <c r="E241" i="3"/>
  <c r="F241" i="3"/>
  <c r="G241" i="3" s="1"/>
  <c r="D242" i="3"/>
  <c r="E242" i="3"/>
  <c r="F242" i="3"/>
  <c r="G242" i="3"/>
  <c r="D243" i="3"/>
  <c r="E243" i="3"/>
  <c r="F243" i="3"/>
  <c r="G243" i="3" s="1"/>
  <c r="D244" i="3"/>
  <c r="E244" i="3"/>
  <c r="F244" i="3"/>
  <c r="G244" i="3" s="1"/>
  <c r="D245" i="3"/>
  <c r="E245" i="3"/>
  <c r="F245" i="3"/>
  <c r="G245" i="3" s="1"/>
  <c r="D246" i="3"/>
  <c r="E246" i="3"/>
  <c r="F246" i="3"/>
  <c r="G246" i="3"/>
  <c r="D247" i="3"/>
  <c r="E247" i="3"/>
  <c r="F247" i="3"/>
  <c r="G247" i="3" s="1"/>
  <c r="D248" i="3"/>
  <c r="E248" i="3"/>
  <c r="F248" i="3"/>
  <c r="G248" i="3"/>
  <c r="D249" i="3"/>
  <c r="E249" i="3"/>
  <c r="F249" i="3"/>
  <c r="G249" i="3" s="1"/>
  <c r="D250" i="3"/>
  <c r="E250" i="3"/>
  <c r="F250" i="3"/>
  <c r="G250" i="3" s="1"/>
  <c r="D251" i="3"/>
  <c r="E251" i="3"/>
  <c r="F251" i="3"/>
  <c r="G251" i="3" s="1"/>
  <c r="D252" i="3"/>
  <c r="E252" i="3"/>
  <c r="F252" i="3"/>
  <c r="G252" i="3" s="1"/>
  <c r="D253" i="3"/>
  <c r="E253" i="3"/>
  <c r="F253" i="3"/>
  <c r="G253" i="3" s="1"/>
  <c r="D254" i="3"/>
  <c r="E254" i="3"/>
  <c r="F254" i="3"/>
  <c r="G254" i="3"/>
  <c r="D255" i="3"/>
  <c r="E255" i="3"/>
  <c r="F255" i="3"/>
  <c r="G255" i="3" s="1"/>
  <c r="D256" i="3"/>
  <c r="E256" i="3"/>
  <c r="F256" i="3"/>
  <c r="G256" i="3"/>
  <c r="D257" i="3"/>
  <c r="E257" i="3"/>
  <c r="F257" i="3"/>
  <c r="G257" i="3" s="1"/>
  <c r="D258" i="3"/>
  <c r="E258" i="3"/>
  <c r="F258" i="3"/>
  <c r="G258" i="3"/>
  <c r="D259" i="3"/>
  <c r="E259" i="3"/>
  <c r="F259" i="3"/>
  <c r="G259" i="3" s="1"/>
  <c r="D260" i="3"/>
  <c r="E260" i="3"/>
  <c r="F260" i="3"/>
  <c r="G260" i="3" s="1"/>
  <c r="D261" i="3"/>
  <c r="E261" i="3"/>
  <c r="F261" i="3"/>
  <c r="G261" i="3" s="1"/>
  <c r="D262" i="3"/>
  <c r="E262" i="3"/>
  <c r="F262" i="3"/>
  <c r="G262" i="3"/>
  <c r="D263" i="3"/>
  <c r="K263" i="3" s="1"/>
  <c r="E263" i="3"/>
  <c r="F263" i="3"/>
  <c r="G263" i="3" s="1"/>
  <c r="D264" i="3"/>
  <c r="E264" i="3"/>
  <c r="F264" i="3"/>
  <c r="G264" i="3"/>
  <c r="D265" i="3"/>
  <c r="E265" i="3"/>
  <c r="F265" i="3"/>
  <c r="G265" i="3" s="1"/>
  <c r="D266" i="3"/>
  <c r="E266" i="3"/>
  <c r="F266" i="3"/>
  <c r="G266" i="3" s="1"/>
  <c r="D267" i="3"/>
  <c r="E267" i="3"/>
  <c r="F267" i="3"/>
  <c r="G267" i="3" s="1"/>
  <c r="D268" i="3"/>
  <c r="E268" i="3"/>
  <c r="F268" i="3"/>
  <c r="G268" i="3" s="1"/>
  <c r="D269" i="3"/>
  <c r="E269" i="3"/>
  <c r="F269" i="3"/>
  <c r="G269" i="3" s="1"/>
  <c r="D270" i="3"/>
  <c r="E270" i="3"/>
  <c r="F270" i="3"/>
  <c r="G270" i="3"/>
  <c r="D271" i="3"/>
  <c r="E271" i="3"/>
  <c r="F271" i="3"/>
  <c r="G271" i="3" s="1"/>
  <c r="D272" i="3"/>
  <c r="E272" i="3"/>
  <c r="F272" i="3"/>
  <c r="G272" i="3" s="1"/>
  <c r="D273" i="3"/>
  <c r="E273" i="3"/>
  <c r="F273" i="3"/>
  <c r="G273" i="3" s="1"/>
  <c r="D274" i="3"/>
  <c r="E274" i="3"/>
  <c r="F274" i="3"/>
  <c r="G274" i="3"/>
  <c r="D275" i="3"/>
  <c r="E275" i="3"/>
  <c r="F275" i="3"/>
  <c r="G275" i="3" s="1"/>
  <c r="D276" i="3"/>
  <c r="E276" i="3"/>
  <c r="F276" i="3"/>
  <c r="G276" i="3" s="1"/>
  <c r="D277" i="3"/>
  <c r="E277" i="3"/>
  <c r="F277" i="3"/>
  <c r="G277" i="3" s="1"/>
  <c r="D278" i="3"/>
  <c r="E278" i="3"/>
  <c r="F278" i="3"/>
  <c r="G278" i="3"/>
  <c r="D279" i="3"/>
  <c r="E279" i="3"/>
  <c r="F279" i="3"/>
  <c r="G279" i="3" s="1"/>
  <c r="D280" i="3"/>
  <c r="E280" i="3"/>
  <c r="F280" i="3"/>
  <c r="G280" i="3"/>
  <c r="D281" i="3"/>
  <c r="E281" i="3"/>
  <c r="F281" i="3"/>
  <c r="G281" i="3" s="1"/>
  <c r="D282" i="3"/>
  <c r="E282" i="3"/>
  <c r="F282" i="3"/>
  <c r="G282" i="3" s="1"/>
  <c r="D283" i="3"/>
  <c r="E283" i="3"/>
  <c r="F283" i="3"/>
  <c r="G283" i="3" s="1"/>
  <c r="D284" i="3"/>
  <c r="E284" i="3"/>
  <c r="F284" i="3"/>
  <c r="G284" i="3" s="1"/>
  <c r="D285" i="3"/>
  <c r="E285" i="3"/>
  <c r="F285" i="3"/>
  <c r="G285" i="3" s="1"/>
  <c r="D286" i="3"/>
  <c r="E286" i="3"/>
  <c r="F286" i="3"/>
  <c r="G286" i="3" s="1"/>
  <c r="D287" i="3"/>
  <c r="E287" i="3"/>
  <c r="F287" i="3"/>
  <c r="G287" i="3" s="1"/>
  <c r="D288" i="3"/>
  <c r="E288" i="3"/>
  <c r="F288" i="3"/>
  <c r="G288" i="3"/>
  <c r="D289" i="3"/>
  <c r="E289" i="3"/>
  <c r="F289" i="3"/>
  <c r="G289" i="3" s="1"/>
  <c r="D290" i="3"/>
  <c r="E290" i="3"/>
  <c r="F290" i="3"/>
  <c r="G290" i="3"/>
  <c r="D291" i="3"/>
  <c r="E291" i="3"/>
  <c r="F291" i="3"/>
  <c r="G291" i="3" s="1"/>
  <c r="D292" i="3"/>
  <c r="E292" i="3"/>
  <c r="F292" i="3"/>
  <c r="G292" i="3" s="1"/>
  <c r="D293" i="3"/>
  <c r="E293" i="3"/>
  <c r="F293" i="3"/>
  <c r="G293" i="3" s="1"/>
  <c r="D294" i="3"/>
  <c r="E294" i="3"/>
  <c r="F294" i="3"/>
  <c r="G294" i="3"/>
  <c r="D295" i="3"/>
  <c r="E295" i="3"/>
  <c r="F295" i="3"/>
  <c r="G295" i="3" s="1"/>
  <c r="D296" i="3"/>
  <c r="E296" i="3"/>
  <c r="F296" i="3"/>
  <c r="G296" i="3"/>
  <c r="D297" i="3"/>
  <c r="E297" i="3"/>
  <c r="F297" i="3"/>
  <c r="G297" i="3" s="1"/>
  <c r="D298" i="3"/>
  <c r="E298" i="3"/>
  <c r="F298" i="3"/>
  <c r="G298" i="3" s="1"/>
  <c r="D299" i="3"/>
  <c r="E299" i="3"/>
  <c r="F299" i="3"/>
  <c r="G299" i="3" s="1"/>
  <c r="D300" i="3"/>
  <c r="E300" i="3"/>
  <c r="F300" i="3"/>
  <c r="G300" i="3" s="1"/>
  <c r="D301" i="3"/>
  <c r="E301" i="3"/>
  <c r="F301" i="3"/>
  <c r="G301" i="3" s="1"/>
  <c r="D302" i="3"/>
  <c r="E302" i="3"/>
  <c r="F302" i="3"/>
  <c r="G302" i="3"/>
  <c r="D303" i="3"/>
  <c r="E303" i="3"/>
  <c r="F303" i="3"/>
  <c r="G303" i="3" s="1"/>
  <c r="D304" i="3"/>
  <c r="E304" i="3"/>
  <c r="F304" i="3"/>
  <c r="G304" i="3" s="1"/>
  <c r="D305" i="3"/>
  <c r="E305" i="3"/>
  <c r="F305" i="3"/>
  <c r="G305" i="3" s="1"/>
  <c r="D306" i="3"/>
  <c r="E306" i="3"/>
  <c r="F306" i="3"/>
  <c r="G306" i="3"/>
  <c r="D307" i="3"/>
  <c r="E307" i="3"/>
  <c r="F307" i="3"/>
  <c r="G307" i="3" s="1"/>
  <c r="D308" i="3"/>
  <c r="E308" i="3"/>
  <c r="F308" i="3"/>
  <c r="G308" i="3" s="1"/>
  <c r="D309" i="3"/>
  <c r="E309" i="3"/>
  <c r="F309" i="3"/>
  <c r="G309" i="3" s="1"/>
  <c r="D310" i="3"/>
  <c r="E310" i="3"/>
  <c r="F310" i="3"/>
  <c r="G310" i="3"/>
  <c r="D311" i="3"/>
  <c r="E311" i="3"/>
  <c r="F311" i="3"/>
  <c r="G311" i="3" s="1"/>
  <c r="D312" i="3"/>
  <c r="E312" i="3"/>
  <c r="F312" i="3"/>
  <c r="G312" i="3"/>
  <c r="D313" i="3"/>
  <c r="E313" i="3"/>
  <c r="F313" i="3"/>
  <c r="G313" i="3" s="1"/>
  <c r="D314" i="3"/>
  <c r="E314" i="3"/>
  <c r="F314" i="3"/>
  <c r="G314" i="3" s="1"/>
  <c r="D315" i="3"/>
  <c r="E315" i="3"/>
  <c r="F315" i="3"/>
  <c r="G315" i="3" s="1"/>
  <c r="D316" i="3"/>
  <c r="E316" i="3"/>
  <c r="F316" i="3"/>
  <c r="G316" i="3" s="1"/>
  <c r="D317" i="3"/>
  <c r="E317" i="3"/>
  <c r="F317" i="3"/>
  <c r="G317" i="3" s="1"/>
  <c r="D318" i="3"/>
  <c r="E318" i="3"/>
  <c r="F318" i="3"/>
  <c r="G318" i="3" s="1"/>
  <c r="D319" i="3"/>
  <c r="E319" i="3"/>
  <c r="F319" i="3"/>
  <c r="G319" i="3" s="1"/>
  <c r="D320" i="3"/>
  <c r="E320" i="3"/>
  <c r="F320" i="3"/>
  <c r="G320" i="3"/>
  <c r="D321" i="3"/>
  <c r="E321" i="3"/>
  <c r="F321" i="3"/>
  <c r="G321" i="3" s="1"/>
  <c r="D322" i="3"/>
  <c r="E322" i="3"/>
  <c r="F322" i="3"/>
  <c r="G322" i="3"/>
  <c r="D323" i="3"/>
  <c r="E323" i="3"/>
  <c r="F323" i="3"/>
  <c r="G323" i="3" s="1"/>
  <c r="D324" i="3"/>
  <c r="E324" i="3"/>
  <c r="F324" i="3"/>
  <c r="G324" i="3" s="1"/>
  <c r="D325" i="3"/>
  <c r="E325" i="3"/>
  <c r="F325" i="3"/>
  <c r="G325" i="3" s="1"/>
  <c r="D326" i="3"/>
  <c r="E326" i="3"/>
  <c r="F326" i="3"/>
  <c r="G326" i="3"/>
  <c r="D327" i="3"/>
  <c r="E327" i="3"/>
  <c r="F327" i="3"/>
  <c r="G327" i="3" s="1"/>
  <c r="D328" i="3"/>
  <c r="E328" i="3"/>
  <c r="F328" i="3"/>
  <c r="G328" i="3"/>
  <c r="D329" i="3"/>
  <c r="E329" i="3"/>
  <c r="F329" i="3"/>
  <c r="G329" i="3" s="1"/>
  <c r="D330" i="3"/>
  <c r="E330" i="3"/>
  <c r="F330" i="3"/>
  <c r="G330" i="3" s="1"/>
  <c r="D331" i="3"/>
  <c r="E331" i="3"/>
  <c r="F331" i="3"/>
  <c r="G331" i="3" s="1"/>
  <c r="D332" i="3"/>
  <c r="E332" i="3"/>
  <c r="F332" i="3"/>
  <c r="G332" i="3" s="1"/>
  <c r="D333" i="3"/>
  <c r="E333" i="3"/>
  <c r="F333" i="3"/>
  <c r="G333" i="3" s="1"/>
  <c r="D334" i="3"/>
  <c r="E334" i="3"/>
  <c r="F334" i="3"/>
  <c r="G334" i="3"/>
  <c r="D335" i="3"/>
  <c r="E335" i="3"/>
  <c r="F335" i="3"/>
  <c r="G335" i="3" s="1"/>
  <c r="D336" i="3"/>
  <c r="E336" i="3"/>
  <c r="F336" i="3"/>
  <c r="G336" i="3"/>
  <c r="D337" i="3"/>
  <c r="E337" i="3"/>
  <c r="F337" i="3"/>
  <c r="G337" i="3"/>
  <c r="D338" i="3"/>
  <c r="E338" i="3"/>
  <c r="F338" i="3"/>
  <c r="G338" i="3"/>
  <c r="D339" i="3"/>
  <c r="E339" i="3"/>
  <c r="F339" i="3"/>
  <c r="G339" i="3"/>
  <c r="D340" i="3"/>
  <c r="E340" i="3"/>
  <c r="F340" i="3"/>
  <c r="G340" i="3"/>
  <c r="D341" i="3"/>
  <c r="E341" i="3"/>
  <c r="F341" i="3"/>
  <c r="G341" i="3"/>
  <c r="D342" i="3"/>
  <c r="E342" i="3"/>
  <c r="F342" i="3"/>
  <c r="G342" i="3"/>
  <c r="D343" i="3"/>
  <c r="E343" i="3"/>
  <c r="F343" i="3"/>
  <c r="G343" i="3"/>
  <c r="D344" i="3"/>
  <c r="E344" i="3"/>
  <c r="F344" i="3"/>
  <c r="G344" i="3"/>
  <c r="D345" i="3"/>
  <c r="E345" i="3"/>
  <c r="F345" i="3"/>
  <c r="G345" i="3"/>
  <c r="D346" i="3"/>
  <c r="E346" i="3"/>
  <c r="F346" i="3"/>
  <c r="G346" i="3"/>
  <c r="D347" i="3"/>
  <c r="E347" i="3"/>
  <c r="F347" i="3"/>
  <c r="G347" i="3"/>
  <c r="D348" i="3"/>
  <c r="E348" i="3"/>
  <c r="F348" i="3"/>
  <c r="G348" i="3"/>
  <c r="D349" i="3"/>
  <c r="E349" i="3"/>
  <c r="F349" i="3"/>
  <c r="G349" i="3"/>
  <c r="D350" i="3"/>
  <c r="E350" i="3"/>
  <c r="F350" i="3"/>
  <c r="G350" i="3"/>
  <c r="D351" i="3"/>
  <c r="E351" i="3"/>
  <c r="F351" i="3"/>
  <c r="G351" i="3"/>
  <c r="D352" i="3"/>
  <c r="E352" i="3"/>
  <c r="F352" i="3"/>
  <c r="G352" i="3"/>
  <c r="D353" i="3"/>
  <c r="E353" i="3"/>
  <c r="F353" i="3"/>
  <c r="G353" i="3"/>
  <c r="D354" i="3"/>
  <c r="E354" i="3"/>
  <c r="F354" i="3"/>
  <c r="G354" i="3"/>
  <c r="D355" i="3"/>
  <c r="E355" i="3"/>
  <c r="F355" i="3"/>
  <c r="G355" i="3"/>
  <c r="D356" i="3"/>
  <c r="E356" i="3"/>
  <c r="F356" i="3"/>
  <c r="G356" i="3"/>
  <c r="D357" i="3"/>
  <c r="E357" i="3"/>
  <c r="F357" i="3"/>
  <c r="G357" i="3"/>
  <c r="D358" i="3"/>
  <c r="E358" i="3"/>
  <c r="F358" i="3"/>
  <c r="G358" i="3"/>
  <c r="D359" i="3"/>
  <c r="E359" i="3"/>
  <c r="F359" i="3"/>
  <c r="G359" i="3"/>
  <c r="D360" i="3"/>
  <c r="E360" i="3"/>
  <c r="F360" i="3"/>
  <c r="G360" i="3"/>
  <c r="D361" i="3"/>
  <c r="E361" i="3"/>
  <c r="F361" i="3"/>
  <c r="G361" i="3"/>
  <c r="D362" i="3"/>
  <c r="E362" i="3"/>
  <c r="F362" i="3"/>
  <c r="G362" i="3"/>
  <c r="D363" i="3"/>
  <c r="E363" i="3"/>
  <c r="F363" i="3"/>
  <c r="G363" i="3"/>
  <c r="D364" i="3"/>
  <c r="E364" i="3"/>
  <c r="F364" i="3"/>
  <c r="G364" i="3"/>
  <c r="D365" i="3"/>
  <c r="E365" i="3"/>
  <c r="F365" i="3"/>
  <c r="G365" i="3"/>
  <c r="D366" i="3"/>
  <c r="E366" i="3"/>
  <c r="F366" i="3"/>
  <c r="G366" i="3"/>
  <c r="D367" i="3"/>
  <c r="E367" i="3"/>
  <c r="F367" i="3"/>
  <c r="G367" i="3"/>
  <c r="D368" i="3"/>
  <c r="E368" i="3"/>
  <c r="F368" i="3"/>
  <c r="G368" i="3"/>
  <c r="D369" i="3"/>
  <c r="E369" i="3"/>
  <c r="F369" i="3"/>
  <c r="G369" i="3"/>
  <c r="D370" i="3"/>
  <c r="E370" i="3"/>
  <c r="F370" i="3"/>
  <c r="G370" i="3"/>
  <c r="D371" i="3"/>
  <c r="E371" i="3"/>
  <c r="F371" i="3"/>
  <c r="G371" i="3"/>
  <c r="D372" i="3"/>
  <c r="E372" i="3"/>
  <c r="F372" i="3"/>
  <c r="G372" i="3"/>
  <c r="D373" i="3"/>
  <c r="E373" i="3"/>
  <c r="F373" i="3"/>
  <c r="G373" i="3"/>
  <c r="D374" i="3"/>
  <c r="E374" i="3"/>
  <c r="F374" i="3"/>
  <c r="G374" i="3"/>
  <c r="D375" i="3"/>
  <c r="E375" i="3"/>
  <c r="F375" i="3"/>
  <c r="G375" i="3"/>
  <c r="D376" i="3"/>
  <c r="E376" i="3"/>
  <c r="F376" i="3"/>
  <c r="G376" i="3"/>
  <c r="D377" i="3"/>
  <c r="E377" i="3"/>
  <c r="F377" i="3"/>
  <c r="G377" i="3"/>
  <c r="D378" i="3"/>
  <c r="E378" i="3"/>
  <c r="F378" i="3"/>
  <c r="G378" i="3"/>
  <c r="D379" i="3"/>
  <c r="E379" i="3"/>
  <c r="F379" i="3"/>
  <c r="G379" i="3"/>
  <c r="D380" i="3"/>
  <c r="E380" i="3"/>
  <c r="F380" i="3"/>
  <c r="G380" i="3"/>
  <c r="D381" i="3"/>
  <c r="E381" i="3"/>
  <c r="F381" i="3"/>
  <c r="G381" i="3"/>
  <c r="D382" i="3"/>
  <c r="E382" i="3"/>
  <c r="F382" i="3"/>
  <c r="G382" i="3"/>
  <c r="D383" i="3"/>
  <c r="E383" i="3"/>
  <c r="F383" i="3"/>
  <c r="G383" i="3"/>
  <c r="D384" i="3"/>
  <c r="E384" i="3"/>
  <c r="F384" i="3"/>
  <c r="G384" i="3"/>
  <c r="D385" i="3"/>
  <c r="E385" i="3"/>
  <c r="F385" i="3"/>
  <c r="G385" i="3"/>
  <c r="D386" i="3"/>
  <c r="E386" i="3"/>
  <c r="F386" i="3"/>
  <c r="G386" i="3"/>
  <c r="D387" i="3"/>
  <c r="E387" i="3"/>
  <c r="F387" i="3"/>
  <c r="G387" i="3"/>
  <c r="D388" i="3"/>
  <c r="E388" i="3"/>
  <c r="F388" i="3"/>
  <c r="G388" i="3"/>
  <c r="D389" i="3"/>
  <c r="E389" i="3"/>
  <c r="F389" i="3"/>
  <c r="G389" i="3"/>
  <c r="D390" i="3"/>
  <c r="E390" i="3"/>
  <c r="F390" i="3"/>
  <c r="G390" i="3"/>
  <c r="D391" i="3"/>
  <c r="E391" i="3"/>
  <c r="F391" i="3"/>
  <c r="G391" i="3"/>
  <c r="D392" i="3"/>
  <c r="E392" i="3"/>
  <c r="F392" i="3"/>
  <c r="G392" i="3"/>
  <c r="D393" i="3"/>
  <c r="E393" i="3"/>
  <c r="F393" i="3"/>
  <c r="G393" i="3"/>
  <c r="D394" i="3"/>
  <c r="E394" i="3"/>
  <c r="F394" i="3"/>
  <c r="G394" i="3"/>
  <c r="D395" i="3"/>
  <c r="E395" i="3"/>
  <c r="F395" i="3"/>
  <c r="G395" i="3"/>
  <c r="D396" i="3"/>
  <c r="E396" i="3"/>
  <c r="F396" i="3"/>
  <c r="G396" i="3"/>
  <c r="D397" i="3"/>
  <c r="E397" i="3"/>
  <c r="F397" i="3"/>
  <c r="G397" i="3"/>
  <c r="D398" i="3"/>
  <c r="E398" i="3"/>
  <c r="F398" i="3"/>
  <c r="G398" i="3"/>
  <c r="D399" i="3"/>
  <c r="E399" i="3"/>
  <c r="F399" i="3"/>
  <c r="G399" i="3"/>
  <c r="D400" i="3"/>
  <c r="E400" i="3"/>
  <c r="F400" i="3"/>
  <c r="G400" i="3"/>
  <c r="D401" i="3"/>
  <c r="E401" i="3"/>
  <c r="F401" i="3"/>
  <c r="G401" i="3"/>
  <c r="D402" i="3"/>
  <c r="E402" i="3"/>
  <c r="F402" i="3"/>
  <c r="G402" i="3"/>
  <c r="D403" i="3"/>
  <c r="E403" i="3"/>
  <c r="F403" i="3"/>
  <c r="G403" i="3"/>
  <c r="D404" i="3"/>
  <c r="E404" i="3"/>
  <c r="F404" i="3"/>
  <c r="G404" i="3"/>
  <c r="D405" i="3"/>
  <c r="E405" i="3"/>
  <c r="F405" i="3"/>
  <c r="G405" i="3"/>
  <c r="D406" i="3"/>
  <c r="E406" i="3"/>
  <c r="F406" i="3"/>
  <c r="G406" i="3"/>
  <c r="D407" i="3"/>
  <c r="E407" i="3"/>
  <c r="F407" i="3"/>
  <c r="G407" i="3"/>
  <c r="D408" i="3"/>
  <c r="E408" i="3"/>
  <c r="F408" i="3"/>
  <c r="G408" i="3"/>
  <c r="D409" i="3"/>
  <c r="E409" i="3"/>
  <c r="F409" i="3"/>
  <c r="G409" i="3"/>
  <c r="D410" i="3"/>
  <c r="E410" i="3"/>
  <c r="F410" i="3"/>
  <c r="G410" i="3"/>
  <c r="D411" i="3"/>
  <c r="E411" i="3"/>
  <c r="F411" i="3"/>
  <c r="G411" i="3"/>
  <c r="D412" i="3"/>
  <c r="E412" i="3"/>
  <c r="F412" i="3"/>
  <c r="G412" i="3"/>
  <c r="D413" i="3"/>
  <c r="E413" i="3"/>
  <c r="F413" i="3"/>
  <c r="G413" i="3"/>
  <c r="D414" i="3"/>
  <c r="E414" i="3"/>
  <c r="F414" i="3"/>
  <c r="G414" i="3"/>
  <c r="D415" i="3"/>
  <c r="E415" i="3"/>
  <c r="F415" i="3"/>
  <c r="G415" i="3"/>
  <c r="D416" i="3"/>
  <c r="E416" i="3"/>
  <c r="F416" i="3"/>
  <c r="G416" i="3"/>
  <c r="D417" i="3"/>
  <c r="E417" i="3"/>
  <c r="F417" i="3"/>
  <c r="G417" i="3"/>
  <c r="D418" i="3"/>
  <c r="E418" i="3"/>
  <c r="F418" i="3"/>
  <c r="G418" i="3"/>
  <c r="D419" i="3"/>
  <c r="E419" i="3"/>
  <c r="F419" i="3"/>
  <c r="G419" i="3"/>
  <c r="D420" i="3"/>
  <c r="E420" i="3"/>
  <c r="F420" i="3"/>
  <c r="G420" i="3"/>
  <c r="D421" i="3"/>
  <c r="E421" i="3"/>
  <c r="F421" i="3"/>
  <c r="G421" i="3"/>
  <c r="D422" i="3"/>
  <c r="E422" i="3"/>
  <c r="F422" i="3"/>
  <c r="G422" i="3"/>
  <c r="D423" i="3"/>
  <c r="E423" i="3"/>
  <c r="F423" i="3"/>
  <c r="G423" i="3"/>
  <c r="D424" i="3"/>
  <c r="K424" i="3" s="1"/>
  <c r="E424" i="3"/>
  <c r="F424" i="3"/>
  <c r="G424" i="3"/>
  <c r="D425" i="3"/>
  <c r="E425" i="3"/>
  <c r="F425" i="3"/>
  <c r="G425" i="3"/>
  <c r="D426" i="3"/>
  <c r="E426" i="3"/>
  <c r="F426" i="3"/>
  <c r="G426" i="3"/>
  <c r="D427" i="3"/>
  <c r="E427" i="3"/>
  <c r="F427" i="3"/>
  <c r="G427" i="3"/>
  <c r="D428" i="3"/>
  <c r="E428" i="3"/>
  <c r="F428" i="3"/>
  <c r="G428" i="3"/>
  <c r="D429" i="3"/>
  <c r="E429" i="3"/>
  <c r="F429" i="3"/>
  <c r="G429" i="3"/>
  <c r="D430" i="3"/>
  <c r="E430" i="3"/>
  <c r="F430" i="3"/>
  <c r="G430" i="3"/>
  <c r="D431" i="3"/>
  <c r="E431" i="3"/>
  <c r="F431" i="3"/>
  <c r="G431" i="3"/>
  <c r="D432" i="3"/>
  <c r="E432" i="3"/>
  <c r="F432" i="3"/>
  <c r="G432" i="3"/>
  <c r="D433" i="3"/>
  <c r="E433" i="3"/>
  <c r="F433" i="3"/>
  <c r="G433" i="3"/>
  <c r="D434" i="3"/>
  <c r="E434" i="3"/>
  <c r="F434" i="3"/>
  <c r="G434" i="3"/>
  <c r="D435" i="3"/>
  <c r="E435" i="3"/>
  <c r="F435" i="3"/>
  <c r="G435" i="3"/>
  <c r="D436" i="3"/>
  <c r="E436" i="3"/>
  <c r="F436" i="3"/>
  <c r="G436" i="3"/>
  <c r="D437" i="3"/>
  <c r="E437" i="3"/>
  <c r="F437" i="3"/>
  <c r="G437" i="3"/>
  <c r="D438" i="3"/>
  <c r="E438" i="3"/>
  <c r="F438" i="3"/>
  <c r="G438" i="3"/>
  <c r="D439" i="3"/>
  <c r="E439" i="3"/>
  <c r="F439" i="3"/>
  <c r="G439" i="3"/>
  <c r="D440" i="3"/>
  <c r="E440" i="3"/>
  <c r="F440" i="3"/>
  <c r="G440" i="3"/>
  <c r="D441" i="3"/>
  <c r="E441" i="3"/>
  <c r="F441" i="3"/>
  <c r="G441" i="3"/>
  <c r="D442" i="3"/>
  <c r="E442" i="3"/>
  <c r="F442" i="3"/>
  <c r="G442" i="3"/>
  <c r="D443" i="3"/>
  <c r="E443" i="3"/>
  <c r="F443" i="3"/>
  <c r="G443" i="3"/>
  <c r="D444" i="3"/>
  <c r="E444" i="3"/>
  <c r="F444" i="3"/>
  <c r="G444" i="3"/>
  <c r="D445" i="3"/>
  <c r="E445" i="3"/>
  <c r="F445" i="3"/>
  <c r="G445" i="3"/>
  <c r="D446" i="3"/>
  <c r="E446" i="3"/>
  <c r="F446" i="3"/>
  <c r="G446" i="3"/>
  <c r="D447" i="3"/>
  <c r="E447" i="3"/>
  <c r="F447" i="3"/>
  <c r="G447" i="3"/>
  <c r="D448" i="3"/>
  <c r="E448" i="3"/>
  <c r="F448" i="3"/>
  <c r="G448" i="3"/>
  <c r="D449" i="3"/>
  <c r="E449" i="3"/>
  <c r="F449" i="3"/>
  <c r="G449" i="3"/>
  <c r="D450" i="3"/>
  <c r="E450" i="3"/>
  <c r="F450" i="3"/>
  <c r="G450" i="3"/>
  <c r="D451" i="3"/>
  <c r="E451" i="3"/>
  <c r="F451" i="3"/>
  <c r="G451" i="3"/>
  <c r="D452" i="3"/>
  <c r="E452" i="3"/>
  <c r="F452" i="3"/>
  <c r="G452" i="3"/>
  <c r="D453" i="3"/>
  <c r="E453" i="3"/>
  <c r="F453" i="3"/>
  <c r="G453" i="3"/>
  <c r="D454" i="3"/>
  <c r="E454" i="3"/>
  <c r="F454" i="3"/>
  <c r="G454" i="3"/>
  <c r="D455" i="3"/>
  <c r="E455" i="3"/>
  <c r="F455" i="3"/>
  <c r="G455" i="3"/>
  <c r="D456" i="3"/>
  <c r="E456" i="3"/>
  <c r="F456" i="3"/>
  <c r="G456" i="3"/>
  <c r="D457" i="3"/>
  <c r="E457" i="3"/>
  <c r="F457" i="3"/>
  <c r="G457" i="3"/>
  <c r="D458" i="3"/>
  <c r="E458" i="3"/>
  <c r="F458" i="3"/>
  <c r="G458" i="3"/>
  <c r="D459" i="3"/>
  <c r="E459" i="3"/>
  <c r="F459" i="3"/>
  <c r="G459" i="3"/>
  <c r="D460" i="3"/>
  <c r="E460" i="3"/>
  <c r="F460" i="3"/>
  <c r="G460" i="3"/>
  <c r="D461" i="3"/>
  <c r="E461" i="3"/>
  <c r="F461" i="3"/>
  <c r="G461" i="3"/>
  <c r="D462" i="3"/>
  <c r="E462" i="3"/>
  <c r="F462" i="3"/>
  <c r="G462" i="3"/>
  <c r="D463" i="3"/>
  <c r="E463" i="3"/>
  <c r="F463" i="3"/>
  <c r="G463" i="3"/>
  <c r="D464" i="3"/>
  <c r="E464" i="3"/>
  <c r="F464" i="3"/>
  <c r="G464" i="3"/>
  <c r="D465" i="3"/>
  <c r="E465" i="3"/>
  <c r="F465" i="3"/>
  <c r="G465" i="3"/>
  <c r="D466" i="3"/>
  <c r="E466" i="3"/>
  <c r="F466" i="3"/>
  <c r="G466" i="3"/>
  <c r="D467" i="3"/>
  <c r="E467" i="3"/>
  <c r="F467" i="3"/>
  <c r="G467" i="3"/>
  <c r="D468" i="3"/>
  <c r="E468" i="3"/>
  <c r="F468" i="3"/>
  <c r="G468" i="3"/>
  <c r="D469" i="3"/>
  <c r="E469" i="3"/>
  <c r="F469" i="3"/>
  <c r="G469" i="3"/>
  <c r="D470" i="3"/>
  <c r="E470" i="3"/>
  <c r="F470" i="3"/>
  <c r="G470" i="3"/>
  <c r="D471" i="3"/>
  <c r="E471" i="3"/>
  <c r="F471" i="3"/>
  <c r="G471" i="3"/>
  <c r="D472" i="3"/>
  <c r="E472" i="3"/>
  <c r="F472" i="3"/>
  <c r="G472" i="3"/>
  <c r="D473" i="3"/>
  <c r="E473" i="3"/>
  <c r="F473" i="3"/>
  <c r="G473" i="3"/>
  <c r="D474" i="3"/>
  <c r="E474" i="3"/>
  <c r="F474" i="3"/>
  <c r="G474" i="3"/>
  <c r="D475" i="3"/>
  <c r="E475" i="3"/>
  <c r="F475" i="3"/>
  <c r="G475" i="3"/>
  <c r="D476" i="3"/>
  <c r="E476" i="3"/>
  <c r="F476" i="3"/>
  <c r="G476" i="3"/>
  <c r="D477" i="3"/>
  <c r="E477" i="3"/>
  <c r="F477" i="3"/>
  <c r="G477" i="3"/>
  <c r="D478" i="3"/>
  <c r="E478" i="3"/>
  <c r="F478" i="3"/>
  <c r="G478" i="3"/>
  <c r="D479" i="3"/>
  <c r="E479" i="3"/>
  <c r="F479" i="3"/>
  <c r="G479" i="3"/>
  <c r="D480" i="3"/>
  <c r="E480" i="3"/>
  <c r="F480" i="3"/>
  <c r="G480" i="3"/>
  <c r="D481" i="3"/>
  <c r="E481" i="3"/>
  <c r="F481" i="3"/>
  <c r="G481" i="3"/>
  <c r="D482" i="3"/>
  <c r="E482" i="3"/>
  <c r="F482" i="3"/>
  <c r="G482" i="3"/>
  <c r="D483" i="3"/>
  <c r="E483" i="3"/>
  <c r="F483" i="3"/>
  <c r="G483" i="3"/>
  <c r="D484" i="3"/>
  <c r="E484" i="3"/>
  <c r="F484" i="3"/>
  <c r="G484" i="3"/>
  <c r="D485" i="3"/>
  <c r="E485" i="3"/>
  <c r="F485" i="3"/>
  <c r="G485" i="3"/>
  <c r="D486" i="3"/>
  <c r="E486" i="3"/>
  <c r="F486" i="3"/>
  <c r="G486" i="3"/>
  <c r="D487" i="3"/>
  <c r="E487" i="3"/>
  <c r="F487" i="3"/>
  <c r="G487" i="3"/>
  <c r="D488" i="3"/>
  <c r="E488" i="3"/>
  <c r="F488" i="3"/>
  <c r="G488" i="3"/>
  <c r="D489" i="3"/>
  <c r="E489" i="3"/>
  <c r="F489" i="3"/>
  <c r="G489" i="3"/>
  <c r="D490" i="3"/>
  <c r="E490" i="3"/>
  <c r="F490" i="3"/>
  <c r="G490" i="3"/>
  <c r="D491" i="3"/>
  <c r="E491" i="3"/>
  <c r="F491" i="3"/>
  <c r="G491" i="3"/>
  <c r="D492" i="3"/>
  <c r="E492" i="3"/>
  <c r="F492" i="3"/>
  <c r="G492" i="3"/>
  <c r="D493" i="3"/>
  <c r="E493" i="3"/>
  <c r="F493" i="3"/>
  <c r="G493" i="3"/>
  <c r="D494" i="3"/>
  <c r="E494" i="3"/>
  <c r="F494" i="3"/>
  <c r="G494" i="3"/>
  <c r="D495" i="3"/>
  <c r="E495" i="3"/>
  <c r="F495" i="3"/>
  <c r="G495" i="3"/>
  <c r="D496" i="3"/>
  <c r="E496" i="3"/>
  <c r="F496" i="3"/>
  <c r="G496" i="3"/>
  <c r="D497" i="3"/>
  <c r="E497" i="3"/>
  <c r="F497" i="3"/>
  <c r="G497" i="3"/>
  <c r="D498" i="3"/>
  <c r="E498" i="3"/>
  <c r="F498" i="3"/>
  <c r="G498" i="3"/>
  <c r="D499" i="3"/>
  <c r="E499" i="3"/>
  <c r="F499" i="3"/>
  <c r="G499" i="3"/>
  <c r="D500" i="3"/>
  <c r="E500" i="3"/>
  <c r="F500" i="3"/>
  <c r="G500" i="3"/>
  <c r="D501" i="3"/>
  <c r="E501" i="3"/>
  <c r="F501" i="3"/>
  <c r="G501" i="3"/>
  <c r="D502" i="3"/>
  <c r="E502" i="3"/>
  <c r="F502" i="3"/>
  <c r="G502" i="3"/>
  <c r="D503" i="3"/>
  <c r="E503" i="3"/>
  <c r="F503" i="3"/>
  <c r="G503" i="3"/>
  <c r="D504" i="3"/>
  <c r="E504" i="3"/>
  <c r="F504" i="3"/>
  <c r="G504" i="3"/>
  <c r="D505" i="3"/>
  <c r="E505" i="3"/>
  <c r="F505" i="3"/>
  <c r="G505" i="3"/>
  <c r="D506" i="3"/>
  <c r="E506" i="3"/>
  <c r="F506" i="3"/>
  <c r="G506" i="3"/>
  <c r="D507" i="3"/>
  <c r="E507" i="3"/>
  <c r="F507" i="3"/>
  <c r="G507" i="3"/>
  <c r="D508" i="3"/>
  <c r="E508" i="3"/>
  <c r="F508" i="3"/>
  <c r="G508" i="3"/>
  <c r="D509" i="3"/>
  <c r="E509" i="3"/>
  <c r="F509" i="3"/>
  <c r="G509" i="3"/>
  <c r="D510" i="3"/>
  <c r="E510" i="3"/>
  <c r="F510" i="3"/>
  <c r="G510" i="3"/>
  <c r="D511" i="3"/>
  <c r="E511" i="3"/>
  <c r="F511" i="3"/>
  <c r="G511" i="3"/>
  <c r="D512" i="3"/>
  <c r="E512" i="3"/>
  <c r="F512" i="3"/>
  <c r="G512" i="3"/>
  <c r="D513" i="3"/>
  <c r="E513" i="3"/>
  <c r="F513" i="3"/>
  <c r="G513" i="3"/>
  <c r="D514" i="3"/>
  <c r="E514" i="3"/>
  <c r="F514" i="3"/>
  <c r="G514" i="3"/>
  <c r="D515" i="3"/>
  <c r="E515" i="3"/>
  <c r="F515" i="3"/>
  <c r="G515" i="3"/>
  <c r="D516" i="3"/>
  <c r="E516" i="3"/>
  <c r="F516" i="3"/>
  <c r="G516" i="3"/>
  <c r="D517" i="3"/>
  <c r="E517" i="3"/>
  <c r="F517" i="3"/>
  <c r="G517" i="3"/>
  <c r="D518" i="3"/>
  <c r="E518" i="3"/>
  <c r="F518" i="3"/>
  <c r="G518" i="3"/>
  <c r="D519" i="3"/>
  <c r="E519" i="3"/>
  <c r="F519" i="3"/>
  <c r="G519" i="3"/>
  <c r="D520" i="3"/>
  <c r="E520" i="3"/>
  <c r="F520" i="3"/>
  <c r="G520" i="3"/>
  <c r="D521" i="3"/>
  <c r="E521" i="3"/>
  <c r="F521" i="3"/>
  <c r="G521" i="3"/>
  <c r="D522" i="3"/>
  <c r="E522" i="3"/>
  <c r="F522" i="3"/>
  <c r="G522" i="3"/>
  <c r="D523" i="3"/>
  <c r="E523" i="3"/>
  <c r="F523" i="3"/>
  <c r="G523" i="3"/>
  <c r="D524" i="3"/>
  <c r="E524" i="3"/>
  <c r="F524" i="3"/>
  <c r="G524" i="3"/>
  <c r="D525" i="3"/>
  <c r="E525" i="3"/>
  <c r="F525" i="3"/>
  <c r="G525" i="3"/>
  <c r="D526" i="3"/>
  <c r="E526" i="3"/>
  <c r="F526" i="3"/>
  <c r="G526" i="3"/>
  <c r="D527" i="3"/>
  <c r="E527" i="3"/>
  <c r="F527" i="3"/>
  <c r="G527" i="3"/>
  <c r="D528" i="3"/>
  <c r="E528" i="3"/>
  <c r="F528" i="3"/>
  <c r="G528" i="3"/>
  <c r="D529" i="3"/>
  <c r="E529" i="3"/>
  <c r="F529" i="3"/>
  <c r="G529" i="3"/>
  <c r="D530" i="3"/>
  <c r="E530" i="3"/>
  <c r="F530" i="3"/>
  <c r="G530" i="3"/>
  <c r="D531" i="3"/>
  <c r="E531" i="3"/>
  <c r="F531" i="3"/>
  <c r="G531" i="3"/>
  <c r="D532" i="3"/>
  <c r="E532" i="3"/>
  <c r="F532" i="3"/>
  <c r="G532" i="3"/>
  <c r="D533" i="3"/>
  <c r="E533" i="3"/>
  <c r="F533" i="3"/>
  <c r="G533" i="3"/>
  <c r="D534" i="3"/>
  <c r="E534" i="3"/>
  <c r="F534" i="3"/>
  <c r="G534" i="3"/>
  <c r="D535" i="3"/>
  <c r="E535" i="3"/>
  <c r="F535" i="3"/>
  <c r="G535" i="3"/>
  <c r="D536" i="3"/>
  <c r="E536" i="3"/>
  <c r="F536" i="3"/>
  <c r="G536" i="3"/>
  <c r="D537" i="3"/>
  <c r="E537" i="3"/>
  <c r="F537" i="3"/>
  <c r="G537" i="3"/>
  <c r="D538" i="3"/>
  <c r="E538" i="3"/>
  <c r="F538" i="3"/>
  <c r="G538" i="3"/>
  <c r="D539" i="3"/>
  <c r="E539" i="3"/>
  <c r="F539" i="3"/>
  <c r="G539" i="3"/>
  <c r="D540" i="3"/>
  <c r="E540" i="3"/>
  <c r="F540" i="3"/>
  <c r="G540" i="3"/>
  <c r="D541" i="3"/>
  <c r="E541" i="3"/>
  <c r="F541" i="3"/>
  <c r="G541" i="3"/>
  <c r="D542" i="3"/>
  <c r="E542" i="3"/>
  <c r="F542" i="3"/>
  <c r="G542" i="3"/>
  <c r="D543" i="3"/>
  <c r="E543" i="3"/>
  <c r="F543" i="3"/>
  <c r="G543" i="3"/>
  <c r="D544" i="3"/>
  <c r="E544" i="3"/>
  <c r="F544" i="3"/>
  <c r="G544" i="3"/>
  <c r="D545" i="3"/>
  <c r="E545" i="3"/>
  <c r="F545" i="3"/>
  <c r="G545" i="3"/>
  <c r="D546" i="3"/>
  <c r="E546" i="3"/>
  <c r="F546" i="3"/>
  <c r="G546" i="3"/>
  <c r="D547" i="3"/>
  <c r="E547" i="3"/>
  <c r="F547" i="3"/>
  <c r="G547" i="3"/>
  <c r="D548" i="3"/>
  <c r="E548" i="3"/>
  <c r="F548" i="3"/>
  <c r="G548" i="3"/>
  <c r="D549" i="3"/>
  <c r="E549" i="3"/>
  <c r="F549" i="3"/>
  <c r="G549" i="3"/>
  <c r="D550" i="3"/>
  <c r="E550" i="3"/>
  <c r="F550" i="3"/>
  <c r="G550" i="3"/>
  <c r="D551" i="3"/>
  <c r="E551" i="3"/>
  <c r="F551" i="3"/>
  <c r="G551" i="3"/>
  <c r="D552" i="3"/>
  <c r="E552" i="3"/>
  <c r="F552" i="3"/>
  <c r="G552" i="3"/>
  <c r="D553" i="3"/>
  <c r="E553" i="3"/>
  <c r="F553" i="3"/>
  <c r="G553" i="3"/>
  <c r="D554" i="3"/>
  <c r="E554" i="3"/>
  <c r="F554" i="3"/>
  <c r="G554" i="3"/>
  <c r="D555" i="3"/>
  <c r="E555" i="3"/>
  <c r="F555" i="3"/>
  <c r="G555" i="3"/>
  <c r="D556" i="3"/>
  <c r="E556" i="3"/>
  <c r="F556" i="3"/>
  <c r="G556" i="3"/>
  <c r="D557" i="3"/>
  <c r="E557" i="3"/>
  <c r="F557" i="3"/>
  <c r="G557" i="3"/>
  <c r="D558" i="3"/>
  <c r="E558" i="3"/>
  <c r="F558" i="3"/>
  <c r="G558" i="3"/>
  <c r="D559" i="3"/>
  <c r="E559" i="3"/>
  <c r="F559" i="3"/>
  <c r="G559" i="3"/>
  <c r="D560" i="3"/>
  <c r="E560" i="3"/>
  <c r="F560" i="3"/>
  <c r="G560" i="3"/>
  <c r="D561" i="3"/>
  <c r="E561" i="3"/>
  <c r="F561" i="3"/>
  <c r="G561" i="3"/>
  <c r="D562" i="3"/>
  <c r="E562" i="3"/>
  <c r="F562" i="3"/>
  <c r="G562" i="3"/>
  <c r="D563" i="3"/>
  <c r="E563" i="3"/>
  <c r="F563" i="3"/>
  <c r="G563" i="3"/>
  <c r="D564" i="3"/>
  <c r="E564" i="3"/>
  <c r="F564" i="3"/>
  <c r="G564" i="3"/>
  <c r="D565" i="3"/>
  <c r="E565" i="3"/>
  <c r="F565" i="3"/>
  <c r="G565" i="3"/>
  <c r="D566" i="3"/>
  <c r="E566" i="3"/>
  <c r="F566" i="3"/>
  <c r="G566" i="3"/>
  <c r="D567" i="3"/>
  <c r="E567" i="3"/>
  <c r="F567" i="3"/>
  <c r="G567" i="3"/>
  <c r="D568" i="3"/>
  <c r="E568" i="3"/>
  <c r="F568" i="3"/>
  <c r="G568" i="3"/>
  <c r="D569" i="3"/>
  <c r="E569" i="3"/>
  <c r="F569" i="3"/>
  <c r="G569" i="3"/>
  <c r="D570" i="3"/>
  <c r="E570" i="3"/>
  <c r="F570" i="3"/>
  <c r="G570" i="3"/>
  <c r="D571" i="3"/>
  <c r="E571" i="3"/>
  <c r="F571" i="3"/>
  <c r="G571" i="3"/>
  <c r="D572" i="3"/>
  <c r="E572" i="3"/>
  <c r="F572" i="3"/>
  <c r="G572" i="3"/>
  <c r="D573" i="3"/>
  <c r="E573" i="3"/>
  <c r="F573" i="3"/>
  <c r="G573" i="3"/>
  <c r="D574" i="3"/>
  <c r="E574" i="3"/>
  <c r="F574" i="3"/>
  <c r="G574" i="3"/>
  <c r="D575" i="3"/>
  <c r="E575" i="3"/>
  <c r="F575" i="3"/>
  <c r="G575" i="3"/>
  <c r="D576" i="3"/>
  <c r="E576" i="3"/>
  <c r="F576" i="3"/>
  <c r="G576" i="3"/>
  <c r="D577" i="3"/>
  <c r="E577" i="3"/>
  <c r="F577" i="3"/>
  <c r="G577" i="3"/>
  <c r="D578" i="3"/>
  <c r="E578" i="3"/>
  <c r="F578" i="3"/>
  <c r="G578" i="3"/>
  <c r="D579" i="3"/>
  <c r="E579" i="3"/>
  <c r="F579" i="3"/>
  <c r="G579" i="3"/>
  <c r="D580" i="3"/>
  <c r="E580" i="3"/>
  <c r="F580" i="3"/>
  <c r="G580" i="3"/>
  <c r="D581" i="3"/>
  <c r="E581" i="3"/>
  <c r="F581" i="3"/>
  <c r="G581" i="3"/>
  <c r="D582" i="3"/>
  <c r="E582" i="3"/>
  <c r="F582" i="3"/>
  <c r="G582" i="3"/>
  <c r="D583" i="3"/>
  <c r="E583" i="3"/>
  <c r="F583" i="3"/>
  <c r="G583" i="3"/>
  <c r="D584" i="3"/>
  <c r="E584" i="3"/>
  <c r="F584" i="3"/>
  <c r="G584" i="3"/>
  <c r="D585" i="3"/>
  <c r="E585" i="3"/>
  <c r="F585" i="3"/>
  <c r="G585" i="3"/>
  <c r="D586" i="3"/>
  <c r="E586" i="3"/>
  <c r="F586" i="3"/>
  <c r="G586" i="3"/>
  <c r="D587" i="3"/>
  <c r="E587" i="3"/>
  <c r="F587" i="3"/>
  <c r="G587" i="3"/>
  <c r="D588" i="3"/>
  <c r="E588" i="3"/>
  <c r="F588" i="3"/>
  <c r="G588" i="3"/>
  <c r="D589" i="3"/>
  <c r="K589" i="3" s="1"/>
  <c r="E589" i="3"/>
  <c r="F589" i="3"/>
  <c r="G589" i="3"/>
  <c r="D590" i="3"/>
  <c r="E590" i="3"/>
  <c r="F590" i="3"/>
  <c r="G590" i="3"/>
  <c r="D591" i="3"/>
  <c r="E591" i="3"/>
  <c r="F591" i="3"/>
  <c r="G591" i="3"/>
  <c r="D592" i="3"/>
  <c r="E592" i="3"/>
  <c r="F592" i="3"/>
  <c r="G592" i="3"/>
  <c r="D593" i="3"/>
  <c r="E593" i="3"/>
  <c r="F593" i="3"/>
  <c r="G593" i="3"/>
  <c r="D594" i="3"/>
  <c r="E594" i="3"/>
  <c r="F594" i="3"/>
  <c r="G594" i="3"/>
  <c r="D595" i="3"/>
  <c r="E595" i="3"/>
  <c r="F595" i="3"/>
  <c r="G595" i="3"/>
  <c r="D596" i="3"/>
  <c r="E596" i="3"/>
  <c r="F596" i="3"/>
  <c r="G596" i="3"/>
  <c r="D597" i="3"/>
  <c r="E597" i="3"/>
  <c r="F597" i="3"/>
  <c r="G597" i="3"/>
  <c r="D598" i="3"/>
  <c r="E598" i="3"/>
  <c r="F598" i="3"/>
  <c r="G598" i="3"/>
  <c r="D599" i="3"/>
  <c r="E599" i="3"/>
  <c r="F599" i="3"/>
  <c r="G599" i="3"/>
  <c r="D600" i="3"/>
  <c r="E600" i="3"/>
  <c r="F600" i="3"/>
  <c r="G600" i="3"/>
  <c r="D601" i="3"/>
  <c r="E601" i="3"/>
  <c r="F601" i="3"/>
  <c r="G601" i="3"/>
  <c r="D602" i="3"/>
  <c r="E602" i="3"/>
  <c r="F602" i="3"/>
  <c r="G602" i="3"/>
  <c r="D603" i="3"/>
  <c r="E603" i="3"/>
  <c r="F603" i="3"/>
  <c r="G603" i="3"/>
  <c r="D604" i="3"/>
  <c r="E604" i="3"/>
  <c r="F604" i="3"/>
  <c r="G604" i="3"/>
  <c r="D605" i="3"/>
  <c r="E605" i="3"/>
  <c r="F605" i="3"/>
  <c r="G605" i="3"/>
  <c r="D606" i="3"/>
  <c r="E606" i="3"/>
  <c r="F606" i="3"/>
  <c r="G606" i="3"/>
  <c r="D607" i="3"/>
  <c r="E607" i="3"/>
  <c r="F607" i="3"/>
  <c r="G607" i="3"/>
  <c r="D608" i="3"/>
  <c r="E608" i="3"/>
  <c r="F608" i="3"/>
  <c r="G608" i="3"/>
  <c r="D609" i="3"/>
  <c r="E609" i="3"/>
  <c r="F609" i="3"/>
  <c r="G609" i="3"/>
  <c r="D610" i="3"/>
  <c r="E610" i="3"/>
  <c r="F610" i="3"/>
  <c r="G610" i="3"/>
  <c r="D611" i="3"/>
  <c r="E611" i="3"/>
  <c r="F611" i="3"/>
  <c r="G611" i="3"/>
  <c r="D612" i="3"/>
  <c r="E612" i="3"/>
  <c r="F612" i="3"/>
  <c r="G612" i="3"/>
  <c r="D613" i="3"/>
  <c r="E613" i="3"/>
  <c r="F613" i="3"/>
  <c r="G613" i="3"/>
  <c r="D614" i="3"/>
  <c r="E614" i="3"/>
  <c r="F614" i="3"/>
  <c r="G614" i="3"/>
  <c r="D615" i="3"/>
  <c r="E615" i="3"/>
  <c r="F615" i="3"/>
  <c r="G615" i="3"/>
  <c r="D616" i="3"/>
  <c r="E616" i="3"/>
  <c r="F616" i="3"/>
  <c r="G616" i="3"/>
  <c r="D617" i="3"/>
  <c r="E617" i="3"/>
  <c r="F617" i="3"/>
  <c r="G617" i="3"/>
  <c r="D618" i="3"/>
  <c r="E618" i="3"/>
  <c r="F618" i="3"/>
  <c r="G618" i="3"/>
  <c r="D619" i="3"/>
  <c r="E619" i="3"/>
  <c r="F619" i="3"/>
  <c r="G619" i="3"/>
  <c r="D620" i="3"/>
  <c r="E620" i="3"/>
  <c r="F620" i="3"/>
  <c r="G620" i="3"/>
  <c r="D621" i="3"/>
  <c r="E621" i="3"/>
  <c r="F621" i="3"/>
  <c r="G621" i="3"/>
  <c r="D622" i="3"/>
  <c r="E622" i="3"/>
  <c r="F622" i="3"/>
  <c r="G622" i="3"/>
  <c r="D623" i="3"/>
  <c r="E623" i="3"/>
  <c r="F623" i="3"/>
  <c r="G623" i="3"/>
  <c r="D624" i="3"/>
  <c r="E624" i="3"/>
  <c r="F624" i="3"/>
  <c r="G624" i="3"/>
  <c r="D625" i="3"/>
  <c r="E625" i="3"/>
  <c r="F625" i="3"/>
  <c r="G625" i="3"/>
  <c r="D626" i="3"/>
  <c r="E626" i="3"/>
  <c r="F626" i="3"/>
  <c r="G626" i="3"/>
  <c r="D627" i="3"/>
  <c r="E627" i="3"/>
  <c r="F627" i="3"/>
  <c r="G627" i="3"/>
  <c r="D628" i="3"/>
  <c r="E628" i="3"/>
  <c r="F628" i="3"/>
  <c r="G628" i="3"/>
  <c r="D629" i="3"/>
  <c r="E629" i="3"/>
  <c r="F629" i="3"/>
  <c r="G629" i="3"/>
  <c r="D630" i="3"/>
  <c r="E630" i="3"/>
  <c r="F630" i="3"/>
  <c r="G630" i="3"/>
  <c r="D631" i="3"/>
  <c r="E631" i="3"/>
  <c r="F631" i="3"/>
  <c r="G631" i="3"/>
  <c r="D632" i="3"/>
  <c r="E632" i="3"/>
  <c r="F632" i="3"/>
  <c r="G632" i="3"/>
  <c r="D633" i="3"/>
  <c r="E633" i="3"/>
  <c r="F633" i="3"/>
  <c r="G633" i="3"/>
  <c r="D634" i="3"/>
  <c r="E634" i="3"/>
  <c r="F634" i="3"/>
  <c r="G634" i="3"/>
  <c r="D635" i="3"/>
  <c r="E635" i="3"/>
  <c r="F635" i="3"/>
  <c r="G635" i="3"/>
  <c r="D636" i="3"/>
  <c r="E636" i="3"/>
  <c r="F636" i="3"/>
  <c r="G636" i="3"/>
  <c r="D637" i="3"/>
  <c r="E637" i="3"/>
  <c r="F637" i="3"/>
  <c r="G637" i="3"/>
  <c r="D638" i="3"/>
  <c r="E638" i="3"/>
  <c r="F638" i="3"/>
  <c r="G638" i="3"/>
  <c r="D639" i="3"/>
  <c r="E639" i="3"/>
  <c r="F639" i="3"/>
  <c r="G639" i="3"/>
  <c r="D640" i="3"/>
  <c r="E640" i="3"/>
  <c r="F640" i="3"/>
  <c r="G640" i="3"/>
  <c r="D641" i="3"/>
  <c r="E641" i="3"/>
  <c r="F641" i="3"/>
  <c r="G641" i="3"/>
  <c r="D642" i="3"/>
  <c r="E642" i="3"/>
  <c r="F642" i="3"/>
  <c r="G642" i="3"/>
  <c r="D643" i="3"/>
  <c r="E643" i="3"/>
  <c r="F643" i="3"/>
  <c r="G643" i="3"/>
  <c r="D644" i="3"/>
  <c r="E644" i="3"/>
  <c r="F644" i="3"/>
  <c r="G644" i="3"/>
  <c r="D645" i="3"/>
  <c r="E645" i="3"/>
  <c r="F645" i="3"/>
  <c r="G645" i="3"/>
  <c r="D646" i="3"/>
  <c r="E646" i="3"/>
  <c r="F646" i="3"/>
  <c r="G646" i="3"/>
  <c r="D647" i="3"/>
  <c r="E647" i="3"/>
  <c r="F647" i="3"/>
  <c r="G647" i="3"/>
  <c r="D648" i="3"/>
  <c r="E648" i="3"/>
  <c r="F648" i="3"/>
  <c r="G648" i="3"/>
  <c r="D649" i="3"/>
  <c r="E649" i="3"/>
  <c r="F649" i="3"/>
  <c r="G649" i="3"/>
  <c r="D650" i="3"/>
  <c r="E650" i="3"/>
  <c r="F650" i="3"/>
  <c r="G650" i="3"/>
  <c r="D651" i="3"/>
  <c r="E651" i="3"/>
  <c r="F651" i="3"/>
  <c r="G651" i="3"/>
  <c r="D652" i="3"/>
  <c r="E652" i="3"/>
  <c r="F652" i="3"/>
  <c r="G652" i="3"/>
  <c r="D653" i="3"/>
  <c r="E653" i="3"/>
  <c r="F653" i="3"/>
  <c r="G653" i="3"/>
  <c r="D654" i="3"/>
  <c r="E654" i="3"/>
  <c r="F654" i="3"/>
  <c r="G654" i="3"/>
  <c r="D655" i="3"/>
  <c r="E655" i="3"/>
  <c r="F655" i="3"/>
  <c r="G655" i="3"/>
  <c r="D656" i="3"/>
  <c r="E656" i="3"/>
  <c r="F656" i="3"/>
  <c r="G656" i="3"/>
  <c r="D657" i="3"/>
  <c r="E657" i="3"/>
  <c r="F657" i="3"/>
  <c r="G657" i="3"/>
  <c r="D658" i="3"/>
  <c r="E658" i="3"/>
  <c r="F658" i="3"/>
  <c r="G658" i="3"/>
  <c r="D659" i="3"/>
  <c r="E659" i="3"/>
  <c r="F659" i="3"/>
  <c r="G659" i="3"/>
  <c r="D660" i="3"/>
  <c r="E660" i="3"/>
  <c r="F660" i="3"/>
  <c r="G660" i="3"/>
  <c r="D661" i="3"/>
  <c r="E661" i="3"/>
  <c r="F661" i="3"/>
  <c r="G661" i="3"/>
  <c r="D662" i="3"/>
  <c r="E662" i="3"/>
  <c r="F662" i="3"/>
  <c r="G662" i="3"/>
  <c r="D663" i="3"/>
  <c r="E663" i="3"/>
  <c r="F663" i="3"/>
  <c r="G663" i="3"/>
  <c r="D664" i="3"/>
  <c r="E664" i="3"/>
  <c r="F664" i="3"/>
  <c r="G664" i="3"/>
  <c r="D665" i="3"/>
  <c r="E665" i="3"/>
  <c r="F665" i="3"/>
  <c r="G665" i="3"/>
  <c r="D666" i="3"/>
  <c r="E666" i="3"/>
  <c r="F666" i="3"/>
  <c r="G666" i="3"/>
  <c r="D667" i="3"/>
  <c r="E667" i="3"/>
  <c r="F667" i="3"/>
  <c r="G667" i="3"/>
  <c r="D668" i="3"/>
  <c r="E668" i="3"/>
  <c r="F668" i="3"/>
  <c r="G668" i="3"/>
  <c r="D669" i="3"/>
  <c r="E669" i="3"/>
  <c r="F669" i="3"/>
  <c r="G669" i="3"/>
  <c r="D670" i="3"/>
  <c r="E670" i="3"/>
  <c r="F670" i="3"/>
  <c r="G670" i="3"/>
  <c r="D671" i="3"/>
  <c r="E671" i="3"/>
  <c r="F671" i="3"/>
  <c r="G671" i="3"/>
  <c r="D672" i="3"/>
  <c r="E672" i="3"/>
  <c r="F672" i="3"/>
  <c r="G672" i="3"/>
  <c r="D673" i="3"/>
  <c r="E673" i="3"/>
  <c r="F673" i="3"/>
  <c r="G673" i="3"/>
  <c r="D674" i="3"/>
  <c r="E674" i="3"/>
  <c r="F674" i="3"/>
  <c r="G674" i="3"/>
  <c r="D675" i="3"/>
  <c r="E675" i="3"/>
  <c r="F675" i="3"/>
  <c r="G675" i="3"/>
  <c r="D676" i="3"/>
  <c r="E676" i="3"/>
  <c r="F676" i="3"/>
  <c r="G676" i="3"/>
  <c r="D677" i="3"/>
  <c r="E677" i="3"/>
  <c r="F677" i="3"/>
  <c r="G677" i="3"/>
  <c r="D678" i="3"/>
  <c r="E678" i="3"/>
  <c r="F678" i="3"/>
  <c r="G678" i="3"/>
  <c r="D679" i="3"/>
  <c r="E679" i="3"/>
  <c r="F679" i="3"/>
  <c r="G679" i="3"/>
  <c r="D680" i="3"/>
  <c r="E680" i="3"/>
  <c r="F680" i="3"/>
  <c r="G680" i="3"/>
  <c r="D681" i="3"/>
  <c r="E681" i="3"/>
  <c r="F681" i="3"/>
  <c r="G681" i="3"/>
  <c r="D682" i="3"/>
  <c r="E682" i="3"/>
  <c r="F682" i="3"/>
  <c r="G682" i="3"/>
  <c r="D683" i="3"/>
  <c r="E683" i="3"/>
  <c r="F683" i="3"/>
  <c r="G683" i="3"/>
  <c r="D684" i="3"/>
  <c r="E684" i="3"/>
  <c r="F684" i="3"/>
  <c r="G684" i="3"/>
  <c r="D685" i="3"/>
  <c r="E685" i="3"/>
  <c r="F685" i="3"/>
  <c r="G685" i="3"/>
  <c r="D686" i="3"/>
  <c r="E686" i="3"/>
  <c r="F686" i="3"/>
  <c r="G686" i="3"/>
  <c r="D687" i="3"/>
  <c r="E687" i="3"/>
  <c r="F687" i="3"/>
  <c r="G687" i="3"/>
  <c r="D688" i="3"/>
  <c r="E688" i="3"/>
  <c r="F688" i="3"/>
  <c r="G688" i="3"/>
  <c r="D689" i="3"/>
  <c r="E689" i="3"/>
  <c r="F689" i="3"/>
  <c r="G689" i="3"/>
  <c r="D690" i="3"/>
  <c r="E690" i="3"/>
  <c r="F690" i="3"/>
  <c r="G690" i="3"/>
  <c r="D691" i="3"/>
  <c r="E691" i="3"/>
  <c r="F691" i="3"/>
  <c r="G691" i="3"/>
  <c r="D692" i="3"/>
  <c r="E692" i="3"/>
  <c r="F692" i="3"/>
  <c r="G692" i="3"/>
  <c r="D693" i="3"/>
  <c r="E693" i="3"/>
  <c r="F693" i="3"/>
  <c r="G693" i="3"/>
  <c r="D694" i="3"/>
  <c r="E694" i="3"/>
  <c r="F694" i="3"/>
  <c r="G694" i="3"/>
  <c r="D695" i="3"/>
  <c r="E695" i="3"/>
  <c r="F695" i="3"/>
  <c r="G695" i="3"/>
  <c r="D696" i="3"/>
  <c r="E696" i="3"/>
  <c r="F696" i="3"/>
  <c r="G696" i="3"/>
  <c r="D697" i="3"/>
  <c r="E697" i="3"/>
  <c r="F697" i="3"/>
  <c r="G697" i="3"/>
  <c r="D698" i="3"/>
  <c r="E698" i="3"/>
  <c r="F698" i="3"/>
  <c r="G698" i="3"/>
  <c r="D699" i="3"/>
  <c r="E699" i="3"/>
  <c r="F699" i="3"/>
  <c r="G699" i="3"/>
  <c r="D700" i="3"/>
  <c r="E700" i="3"/>
  <c r="F700" i="3"/>
  <c r="G700" i="3"/>
  <c r="D701" i="3"/>
  <c r="E701" i="3"/>
  <c r="F701" i="3"/>
  <c r="G701" i="3"/>
  <c r="D702" i="3"/>
  <c r="E702" i="3"/>
  <c r="F702" i="3"/>
  <c r="G702" i="3"/>
  <c r="D703" i="3"/>
  <c r="E703" i="3"/>
  <c r="F703" i="3"/>
  <c r="G703" i="3"/>
  <c r="D704" i="3"/>
  <c r="E704" i="3"/>
  <c r="F704" i="3"/>
  <c r="G704" i="3"/>
  <c r="D705" i="3"/>
  <c r="E705" i="3"/>
  <c r="F705" i="3"/>
  <c r="G705" i="3"/>
  <c r="D706" i="3"/>
  <c r="E706" i="3"/>
  <c r="F706" i="3"/>
  <c r="G706" i="3"/>
  <c r="D707" i="3"/>
  <c r="E707" i="3"/>
  <c r="F707" i="3"/>
  <c r="G707" i="3"/>
  <c r="D708" i="3"/>
  <c r="E708" i="3"/>
  <c r="F708" i="3"/>
  <c r="G708" i="3"/>
  <c r="D709" i="3"/>
  <c r="E709" i="3"/>
  <c r="F709" i="3"/>
  <c r="G709" i="3"/>
  <c r="D710" i="3"/>
  <c r="E710" i="3"/>
  <c r="F710" i="3"/>
  <c r="G710" i="3"/>
  <c r="D711" i="3"/>
  <c r="E711" i="3"/>
  <c r="F711" i="3"/>
  <c r="G711" i="3"/>
  <c r="D712" i="3"/>
  <c r="E712" i="3"/>
  <c r="F712" i="3"/>
  <c r="G712" i="3"/>
  <c r="D713" i="3"/>
  <c r="E713" i="3"/>
  <c r="F713" i="3"/>
  <c r="G713" i="3"/>
  <c r="D714" i="3"/>
  <c r="E714" i="3"/>
  <c r="F714" i="3"/>
  <c r="G714" i="3"/>
  <c r="D715" i="3"/>
  <c r="E715" i="3"/>
  <c r="F715" i="3"/>
  <c r="G715" i="3"/>
  <c r="D716" i="3"/>
  <c r="E716" i="3"/>
  <c r="F716" i="3"/>
  <c r="G716" i="3"/>
  <c r="D717" i="3"/>
  <c r="E717" i="3"/>
  <c r="F717" i="3"/>
  <c r="G717" i="3"/>
  <c r="D718" i="3"/>
  <c r="E718" i="3"/>
  <c r="F718" i="3"/>
  <c r="G718" i="3"/>
  <c r="D719" i="3"/>
  <c r="E719" i="3"/>
  <c r="F719" i="3"/>
  <c r="G719" i="3"/>
  <c r="D720" i="3"/>
  <c r="E720" i="3"/>
  <c r="F720" i="3"/>
  <c r="G720" i="3"/>
  <c r="D721" i="3"/>
  <c r="E721" i="3"/>
  <c r="F721" i="3"/>
  <c r="G721" i="3"/>
  <c r="D722" i="3"/>
  <c r="E722" i="3"/>
  <c r="F722" i="3"/>
  <c r="G722" i="3"/>
  <c r="D723" i="3"/>
  <c r="E723" i="3"/>
  <c r="F723" i="3"/>
  <c r="G723" i="3"/>
  <c r="D724" i="3"/>
  <c r="E724" i="3"/>
  <c r="F724" i="3"/>
  <c r="G724" i="3"/>
  <c r="D725" i="3"/>
  <c r="E725" i="3"/>
  <c r="F725" i="3"/>
  <c r="G725" i="3"/>
  <c r="D726" i="3"/>
  <c r="E726" i="3"/>
  <c r="F726" i="3"/>
  <c r="G726" i="3"/>
  <c r="D727" i="3"/>
  <c r="E727" i="3"/>
  <c r="F727" i="3"/>
  <c r="G727" i="3"/>
  <c r="D728" i="3"/>
  <c r="E728" i="3"/>
  <c r="F728" i="3"/>
  <c r="G728" i="3"/>
  <c r="D729" i="3"/>
  <c r="E729" i="3"/>
  <c r="F729" i="3"/>
  <c r="G729" i="3"/>
  <c r="D730" i="3"/>
  <c r="E730" i="3"/>
  <c r="F730" i="3"/>
  <c r="G730" i="3"/>
  <c r="D731" i="3"/>
  <c r="E731" i="3"/>
  <c r="F731" i="3"/>
  <c r="G731" i="3"/>
  <c r="D732" i="3"/>
  <c r="E732" i="3"/>
  <c r="F732" i="3"/>
  <c r="G732" i="3"/>
  <c r="D733" i="3"/>
  <c r="E733" i="3"/>
  <c r="F733" i="3"/>
  <c r="G733" i="3"/>
  <c r="D734" i="3"/>
  <c r="E734" i="3"/>
  <c r="F734" i="3"/>
  <c r="G734" i="3"/>
  <c r="D735" i="3"/>
  <c r="E735" i="3"/>
  <c r="F735" i="3"/>
  <c r="G735" i="3"/>
  <c r="D736" i="3"/>
  <c r="E736" i="3"/>
  <c r="F736" i="3"/>
  <c r="G736" i="3"/>
  <c r="D737" i="3"/>
  <c r="E737" i="3"/>
  <c r="F737" i="3"/>
  <c r="G737" i="3"/>
  <c r="D738" i="3"/>
  <c r="E738" i="3"/>
  <c r="F738" i="3"/>
  <c r="G738" i="3"/>
  <c r="D739" i="3"/>
  <c r="E739" i="3"/>
  <c r="F739" i="3"/>
  <c r="G739" i="3"/>
  <c r="D740" i="3"/>
  <c r="E740" i="3"/>
  <c r="F740" i="3"/>
  <c r="G740" i="3"/>
  <c r="D741" i="3"/>
  <c r="E741" i="3"/>
  <c r="F741" i="3"/>
  <c r="G741" i="3"/>
  <c r="D742" i="3"/>
  <c r="E742" i="3"/>
  <c r="F742" i="3"/>
  <c r="G742" i="3"/>
  <c r="D743" i="3"/>
  <c r="E743" i="3"/>
  <c r="F743" i="3"/>
  <c r="G743" i="3"/>
  <c r="D744" i="3"/>
  <c r="E744" i="3"/>
  <c r="F744" i="3"/>
  <c r="G744" i="3"/>
  <c r="D745" i="3"/>
  <c r="E745" i="3"/>
  <c r="F745" i="3"/>
  <c r="G745" i="3"/>
  <c r="D746" i="3"/>
  <c r="E746" i="3"/>
  <c r="F746" i="3"/>
  <c r="G746" i="3"/>
  <c r="D747" i="3"/>
  <c r="E747" i="3"/>
  <c r="F747" i="3"/>
  <c r="G747" i="3"/>
  <c r="D748" i="3"/>
  <c r="E748" i="3"/>
  <c r="F748" i="3"/>
  <c r="G748" i="3"/>
  <c r="D749" i="3"/>
  <c r="E749" i="3"/>
  <c r="F749" i="3"/>
  <c r="G749" i="3"/>
  <c r="D750" i="3"/>
  <c r="E750" i="3"/>
  <c r="F750" i="3"/>
  <c r="G750" i="3"/>
  <c r="D751" i="3"/>
  <c r="E751" i="3"/>
  <c r="F751" i="3"/>
  <c r="G751" i="3"/>
  <c r="D752" i="3"/>
  <c r="E752" i="3"/>
  <c r="F752" i="3"/>
  <c r="G752" i="3"/>
  <c r="D753" i="3"/>
  <c r="E753" i="3"/>
  <c r="F753" i="3"/>
  <c r="G753" i="3"/>
  <c r="D754" i="3"/>
  <c r="E754" i="3"/>
  <c r="F754" i="3"/>
  <c r="G754" i="3"/>
  <c r="D755" i="3"/>
  <c r="E755" i="3"/>
  <c r="F755" i="3"/>
  <c r="G755" i="3"/>
  <c r="D756" i="3"/>
  <c r="E756" i="3"/>
  <c r="F756" i="3"/>
  <c r="G756" i="3"/>
  <c r="D757" i="3"/>
  <c r="E757" i="3"/>
  <c r="F757" i="3"/>
  <c r="G757" i="3"/>
  <c r="D758" i="3"/>
  <c r="E758" i="3"/>
  <c r="F758" i="3"/>
  <c r="G758" i="3"/>
  <c r="D759" i="3"/>
  <c r="E759" i="3"/>
  <c r="F759" i="3"/>
  <c r="G759" i="3"/>
  <c r="D760" i="3"/>
  <c r="E760" i="3"/>
  <c r="F760" i="3"/>
  <c r="G760" i="3"/>
  <c r="D761" i="3"/>
  <c r="E761" i="3"/>
  <c r="F761" i="3"/>
  <c r="G761" i="3"/>
  <c r="D762" i="3"/>
  <c r="E762" i="3"/>
  <c r="F762" i="3"/>
  <c r="G762" i="3"/>
  <c r="D763" i="3"/>
  <c r="E763" i="3"/>
  <c r="F763" i="3"/>
  <c r="G763" i="3"/>
  <c r="D764" i="3"/>
  <c r="E764" i="3"/>
  <c r="F764" i="3"/>
  <c r="G764" i="3"/>
  <c r="D765" i="3"/>
  <c r="E765" i="3"/>
  <c r="F765" i="3"/>
  <c r="G765" i="3"/>
  <c r="D766" i="3"/>
  <c r="E766" i="3"/>
  <c r="F766" i="3"/>
  <c r="G766" i="3"/>
  <c r="D767" i="3"/>
  <c r="E767" i="3"/>
  <c r="F767" i="3"/>
  <c r="G767" i="3"/>
  <c r="D768" i="3"/>
  <c r="E768" i="3"/>
  <c r="F768" i="3"/>
  <c r="G768" i="3"/>
  <c r="D769" i="3"/>
  <c r="E769" i="3"/>
  <c r="F769" i="3"/>
  <c r="G769" i="3"/>
  <c r="D770" i="3"/>
  <c r="E770" i="3"/>
  <c r="F770" i="3"/>
  <c r="G770" i="3"/>
  <c r="D771" i="3"/>
  <c r="E771" i="3"/>
  <c r="F771" i="3"/>
  <c r="G771" i="3"/>
  <c r="D772" i="3"/>
  <c r="E772" i="3"/>
  <c r="F772" i="3"/>
  <c r="G772" i="3"/>
  <c r="D773" i="3"/>
  <c r="E773" i="3"/>
  <c r="F773" i="3"/>
  <c r="G773" i="3"/>
  <c r="D774" i="3"/>
  <c r="E774" i="3"/>
  <c r="F774" i="3"/>
  <c r="G774" i="3"/>
  <c r="D775" i="3"/>
  <c r="E775" i="3"/>
  <c r="F775" i="3"/>
  <c r="G775" i="3"/>
  <c r="D776" i="3"/>
  <c r="E776" i="3"/>
  <c r="F776" i="3"/>
  <c r="G776" i="3"/>
  <c r="D777" i="3"/>
  <c r="E777" i="3"/>
  <c r="F777" i="3"/>
  <c r="G777" i="3"/>
  <c r="D778" i="3"/>
  <c r="E778" i="3"/>
  <c r="F778" i="3"/>
  <c r="G778" i="3"/>
  <c r="D779" i="3"/>
  <c r="E779" i="3"/>
  <c r="F779" i="3"/>
  <c r="G779" i="3"/>
  <c r="D780" i="3"/>
  <c r="E780" i="3"/>
  <c r="F780" i="3"/>
  <c r="G780" i="3"/>
  <c r="D781" i="3"/>
  <c r="E781" i="3"/>
  <c r="F781" i="3"/>
  <c r="G781" i="3"/>
  <c r="D782" i="3"/>
  <c r="E782" i="3"/>
  <c r="F782" i="3"/>
  <c r="G782" i="3"/>
  <c r="D783" i="3"/>
  <c r="E783" i="3"/>
  <c r="F783" i="3"/>
  <c r="G783" i="3"/>
  <c r="D784" i="3"/>
  <c r="E784" i="3"/>
  <c r="F784" i="3"/>
  <c r="G784" i="3"/>
  <c r="D785" i="3"/>
  <c r="E785" i="3"/>
  <c r="F785" i="3"/>
  <c r="G785" i="3"/>
  <c r="D786" i="3"/>
  <c r="E786" i="3"/>
  <c r="F786" i="3"/>
  <c r="G786" i="3"/>
  <c r="D787" i="3"/>
  <c r="E787" i="3"/>
  <c r="F787" i="3"/>
  <c r="G787" i="3"/>
  <c r="D788" i="3"/>
  <c r="E788" i="3"/>
  <c r="F788" i="3"/>
  <c r="G788" i="3"/>
  <c r="D789" i="3"/>
  <c r="E789" i="3"/>
  <c r="F789" i="3"/>
  <c r="G789" i="3"/>
  <c r="D790" i="3"/>
  <c r="E790" i="3"/>
  <c r="F790" i="3"/>
  <c r="G790" i="3"/>
  <c r="D791" i="3"/>
  <c r="E791" i="3"/>
  <c r="F791" i="3"/>
  <c r="G791" i="3"/>
  <c r="D792" i="3"/>
  <c r="E792" i="3"/>
  <c r="F792" i="3"/>
  <c r="G792" i="3"/>
  <c r="D793" i="3"/>
  <c r="E793" i="3"/>
  <c r="F793" i="3"/>
  <c r="G793" i="3"/>
  <c r="D794" i="3"/>
  <c r="E794" i="3"/>
  <c r="F794" i="3"/>
  <c r="G794" i="3"/>
  <c r="D795" i="3"/>
  <c r="E795" i="3"/>
  <c r="F795" i="3"/>
  <c r="G795" i="3"/>
  <c r="D796" i="3"/>
  <c r="E796" i="3"/>
  <c r="F796" i="3"/>
  <c r="G796" i="3" s="1"/>
  <c r="D797" i="3"/>
  <c r="E797" i="3"/>
  <c r="F797" i="3"/>
  <c r="G797" i="3" s="1"/>
  <c r="D798" i="3"/>
  <c r="E798" i="3"/>
  <c r="F798" i="3"/>
  <c r="G798" i="3" s="1"/>
  <c r="D799" i="3"/>
  <c r="E799" i="3"/>
  <c r="F799" i="3"/>
  <c r="G799" i="3" s="1"/>
  <c r="D800" i="3"/>
  <c r="E800" i="3"/>
  <c r="F800" i="3"/>
  <c r="G800" i="3"/>
  <c r="D801" i="3"/>
  <c r="E801" i="3"/>
  <c r="F801" i="3"/>
  <c r="G801" i="3" s="1"/>
  <c r="D802" i="3"/>
  <c r="E802" i="3"/>
  <c r="F802" i="3"/>
  <c r="G802" i="3"/>
  <c r="D803" i="3"/>
  <c r="E803" i="3"/>
  <c r="F803" i="3"/>
  <c r="G803" i="3" s="1"/>
  <c r="D804" i="3"/>
  <c r="E804" i="3"/>
  <c r="F804" i="3"/>
  <c r="G804" i="3"/>
  <c r="D805" i="3"/>
  <c r="E805" i="3"/>
  <c r="F805" i="3"/>
  <c r="G805" i="3" s="1"/>
  <c r="D806" i="3"/>
  <c r="E806" i="3"/>
  <c r="F806" i="3"/>
  <c r="G806" i="3" s="1"/>
  <c r="D807" i="3"/>
  <c r="E807" i="3"/>
  <c r="F807" i="3"/>
  <c r="G807" i="3" s="1"/>
  <c r="D808" i="3"/>
  <c r="E808" i="3"/>
  <c r="F808" i="3"/>
  <c r="G808" i="3"/>
  <c r="D809" i="3"/>
  <c r="E809" i="3"/>
  <c r="F809" i="3"/>
  <c r="G809" i="3" s="1"/>
  <c r="D810" i="3"/>
  <c r="E810" i="3"/>
  <c r="F810" i="3"/>
  <c r="G810" i="3"/>
  <c r="D811" i="3"/>
  <c r="E811" i="3"/>
  <c r="F811" i="3"/>
  <c r="G811" i="3" s="1"/>
  <c r="D812" i="3"/>
  <c r="E812" i="3"/>
  <c r="F812" i="3"/>
  <c r="G812" i="3"/>
  <c r="D813" i="3"/>
  <c r="E813" i="3"/>
  <c r="F813" i="3"/>
  <c r="G813" i="3" s="1"/>
  <c r="D814" i="3"/>
  <c r="E814" i="3"/>
  <c r="F814" i="3"/>
  <c r="G814" i="3" s="1"/>
  <c r="D815" i="3"/>
  <c r="E815" i="3"/>
  <c r="F815" i="3"/>
  <c r="G815" i="3" s="1"/>
  <c r="D816" i="3"/>
  <c r="E816" i="3"/>
  <c r="F816" i="3"/>
  <c r="G816" i="3"/>
  <c r="D817" i="3"/>
  <c r="E817" i="3"/>
  <c r="F817" i="3"/>
  <c r="G817" i="3" s="1"/>
  <c r="D818" i="3"/>
  <c r="E818" i="3"/>
  <c r="F818" i="3"/>
  <c r="G818" i="3"/>
  <c r="D819" i="3"/>
  <c r="E819" i="3"/>
  <c r="F819" i="3"/>
  <c r="G819" i="3" s="1"/>
  <c r="D820" i="3"/>
  <c r="E820" i="3"/>
  <c r="F820" i="3"/>
  <c r="G820" i="3"/>
  <c r="D821" i="3"/>
  <c r="E821" i="3"/>
  <c r="F821" i="3"/>
  <c r="G821" i="3" s="1"/>
  <c r="D822" i="3"/>
  <c r="E822" i="3"/>
  <c r="F822" i="3"/>
  <c r="G822" i="3" s="1"/>
  <c r="D823" i="3"/>
  <c r="E823" i="3"/>
  <c r="F823" i="3"/>
  <c r="G823" i="3" s="1"/>
  <c r="D824" i="3"/>
  <c r="E824" i="3"/>
  <c r="F824" i="3"/>
  <c r="G824" i="3"/>
  <c r="D825" i="3"/>
  <c r="E825" i="3"/>
  <c r="F825" i="3"/>
  <c r="G825" i="3" s="1"/>
  <c r="D826" i="3"/>
  <c r="E826" i="3"/>
  <c r="F826" i="3"/>
  <c r="G826" i="3"/>
  <c r="D827" i="3"/>
  <c r="E827" i="3"/>
  <c r="F827" i="3"/>
  <c r="G827" i="3" s="1"/>
  <c r="D828" i="3"/>
  <c r="E828" i="3"/>
  <c r="F828" i="3"/>
  <c r="G828" i="3"/>
  <c r="D829" i="3"/>
  <c r="E829" i="3"/>
  <c r="F829" i="3"/>
  <c r="G829" i="3" s="1"/>
  <c r="D830" i="3"/>
  <c r="E830" i="3"/>
  <c r="F830" i="3"/>
  <c r="G830" i="3" s="1"/>
  <c r="D831" i="3"/>
  <c r="E831" i="3"/>
  <c r="F831" i="3"/>
  <c r="G831" i="3" s="1"/>
  <c r="D832" i="3"/>
  <c r="E832" i="3"/>
  <c r="F832" i="3"/>
  <c r="G832" i="3"/>
  <c r="D833" i="3"/>
  <c r="E833" i="3"/>
  <c r="F833" i="3"/>
  <c r="G833" i="3" s="1"/>
  <c r="D834" i="3"/>
  <c r="E834" i="3"/>
  <c r="F834" i="3"/>
  <c r="G834" i="3"/>
  <c r="D835" i="3"/>
  <c r="E835" i="3"/>
  <c r="F835" i="3"/>
  <c r="G835" i="3" s="1"/>
  <c r="D836" i="3"/>
  <c r="E836" i="3"/>
  <c r="F836" i="3"/>
  <c r="G836" i="3"/>
  <c r="D837" i="3"/>
  <c r="E837" i="3"/>
  <c r="F837" i="3"/>
  <c r="G837" i="3" s="1"/>
  <c r="D838" i="3"/>
  <c r="E838" i="3"/>
  <c r="F838" i="3"/>
  <c r="G838" i="3" s="1"/>
  <c r="D839" i="3"/>
  <c r="E839" i="3"/>
  <c r="F839" i="3"/>
  <c r="G839" i="3" s="1"/>
  <c r="D840" i="3"/>
  <c r="E840" i="3"/>
  <c r="F840" i="3"/>
  <c r="G840" i="3"/>
  <c r="D841" i="3"/>
  <c r="E841" i="3"/>
  <c r="F841" i="3"/>
  <c r="G841" i="3" s="1"/>
  <c r="D842" i="3"/>
  <c r="E842" i="3"/>
  <c r="F842" i="3"/>
  <c r="G842" i="3"/>
  <c r="D843" i="3"/>
  <c r="E843" i="3"/>
  <c r="F843" i="3"/>
  <c r="G843" i="3" s="1"/>
  <c r="D844" i="3"/>
  <c r="E844" i="3"/>
  <c r="F844" i="3"/>
  <c r="G844" i="3"/>
  <c r="D845" i="3"/>
  <c r="E845" i="3"/>
  <c r="F845" i="3"/>
  <c r="G845" i="3" s="1"/>
  <c r="D846" i="3"/>
  <c r="E846" i="3"/>
  <c r="F846" i="3"/>
  <c r="G846" i="3" s="1"/>
  <c r="D847" i="3"/>
  <c r="E847" i="3"/>
  <c r="F847" i="3"/>
  <c r="G847" i="3" s="1"/>
  <c r="D848" i="3"/>
  <c r="E848" i="3"/>
  <c r="F848" i="3"/>
  <c r="G848" i="3"/>
  <c r="D849" i="3"/>
  <c r="E849" i="3"/>
  <c r="F849" i="3"/>
  <c r="G849" i="3" s="1"/>
  <c r="D850" i="3"/>
  <c r="E850" i="3"/>
  <c r="F850" i="3"/>
  <c r="G850" i="3"/>
  <c r="D851" i="3"/>
  <c r="E851" i="3"/>
  <c r="F851" i="3"/>
  <c r="G851" i="3" s="1"/>
  <c r="D852" i="3"/>
  <c r="E852" i="3"/>
  <c r="F852" i="3"/>
  <c r="G852" i="3"/>
  <c r="D853" i="3"/>
  <c r="E853" i="3"/>
  <c r="F853" i="3"/>
  <c r="G853" i="3" s="1"/>
  <c r="D854" i="3"/>
  <c r="E854" i="3"/>
  <c r="F854" i="3"/>
  <c r="G854" i="3" s="1"/>
  <c r="D855" i="3"/>
  <c r="E855" i="3"/>
  <c r="F855" i="3"/>
  <c r="G855" i="3" s="1"/>
  <c r="D856" i="3"/>
  <c r="E856" i="3"/>
  <c r="F856" i="3"/>
  <c r="G856" i="3"/>
  <c r="D857" i="3"/>
  <c r="E857" i="3"/>
  <c r="F857" i="3"/>
  <c r="G857" i="3" s="1"/>
  <c r="D858" i="3"/>
  <c r="E858" i="3"/>
  <c r="F858" i="3"/>
  <c r="G858" i="3"/>
  <c r="D859" i="3"/>
  <c r="E859" i="3"/>
  <c r="F859" i="3"/>
  <c r="G859" i="3" s="1"/>
  <c r="D860" i="3"/>
  <c r="E860" i="3"/>
  <c r="F860" i="3"/>
  <c r="G860" i="3"/>
  <c r="D861" i="3"/>
  <c r="E861" i="3"/>
  <c r="F861" i="3"/>
  <c r="G861" i="3" s="1"/>
  <c r="D862" i="3"/>
  <c r="E862" i="3"/>
  <c r="F862" i="3"/>
  <c r="G862" i="3" s="1"/>
  <c r="D863" i="3"/>
  <c r="E863" i="3"/>
  <c r="F863" i="3"/>
  <c r="G863" i="3" s="1"/>
  <c r="D864" i="3"/>
  <c r="E864" i="3"/>
  <c r="F864" i="3"/>
  <c r="G864" i="3"/>
  <c r="D865" i="3"/>
  <c r="E865" i="3"/>
  <c r="F865" i="3"/>
  <c r="G865" i="3" s="1"/>
  <c r="D866" i="3"/>
  <c r="E866" i="3"/>
  <c r="F866" i="3"/>
  <c r="G866" i="3"/>
  <c r="D867" i="3"/>
  <c r="E867" i="3"/>
  <c r="F867" i="3"/>
  <c r="G867" i="3" s="1"/>
  <c r="D868" i="3"/>
  <c r="E868" i="3"/>
  <c r="F868" i="3"/>
  <c r="G868" i="3"/>
  <c r="D869" i="3"/>
  <c r="E869" i="3"/>
  <c r="F869" i="3"/>
  <c r="G869" i="3" s="1"/>
  <c r="D870" i="3"/>
  <c r="E870" i="3"/>
  <c r="F870" i="3"/>
  <c r="G870" i="3" s="1"/>
  <c r="D871" i="3"/>
  <c r="E871" i="3"/>
  <c r="F871" i="3"/>
  <c r="G871" i="3" s="1"/>
  <c r="D872" i="3"/>
  <c r="E872" i="3"/>
  <c r="F872" i="3"/>
  <c r="G872" i="3"/>
  <c r="D873" i="3"/>
  <c r="E873" i="3"/>
  <c r="F873" i="3"/>
  <c r="G873" i="3" s="1"/>
  <c r="D874" i="3"/>
  <c r="E874" i="3"/>
  <c r="F874" i="3"/>
  <c r="G874" i="3"/>
  <c r="D875" i="3"/>
  <c r="E875" i="3"/>
  <c r="F875" i="3"/>
  <c r="G875" i="3" s="1"/>
  <c r="D876" i="3"/>
  <c r="E876" i="3"/>
  <c r="F876" i="3"/>
  <c r="G876" i="3"/>
  <c r="D877" i="3"/>
  <c r="E877" i="3"/>
  <c r="F877" i="3"/>
  <c r="G877" i="3" s="1"/>
  <c r="D878" i="3"/>
  <c r="E878" i="3"/>
  <c r="F878" i="3"/>
  <c r="G878" i="3" s="1"/>
  <c r="D879" i="3"/>
  <c r="E879" i="3"/>
  <c r="F879" i="3"/>
  <c r="G879" i="3" s="1"/>
  <c r="D880" i="3"/>
  <c r="E880" i="3"/>
  <c r="F880" i="3"/>
  <c r="G880" i="3"/>
  <c r="D881" i="3"/>
  <c r="E881" i="3"/>
  <c r="F881" i="3"/>
  <c r="G881" i="3" s="1"/>
  <c r="D882" i="3"/>
  <c r="E882" i="3"/>
  <c r="F882" i="3"/>
  <c r="G882" i="3"/>
  <c r="D883" i="3"/>
  <c r="E883" i="3"/>
  <c r="F883" i="3"/>
  <c r="G883" i="3" s="1"/>
  <c r="D884" i="3"/>
  <c r="E884" i="3"/>
  <c r="F884" i="3"/>
  <c r="G884" i="3"/>
  <c r="D885" i="3"/>
  <c r="E885" i="3"/>
  <c r="F885" i="3"/>
  <c r="G885" i="3" s="1"/>
  <c r="D886" i="3"/>
  <c r="E886" i="3"/>
  <c r="F886" i="3"/>
  <c r="G886" i="3" s="1"/>
  <c r="D887" i="3"/>
  <c r="E887" i="3"/>
  <c r="F887" i="3"/>
  <c r="G887" i="3" s="1"/>
  <c r="D888" i="3"/>
  <c r="E888" i="3"/>
  <c r="F888" i="3"/>
  <c r="G888" i="3"/>
  <c r="D889" i="3"/>
  <c r="E889" i="3"/>
  <c r="F889" i="3"/>
  <c r="G889" i="3" s="1"/>
  <c r="D890" i="3"/>
  <c r="E890" i="3"/>
  <c r="F890" i="3"/>
  <c r="G890" i="3"/>
  <c r="D891" i="3"/>
  <c r="E891" i="3"/>
  <c r="F891" i="3"/>
  <c r="G891" i="3" s="1"/>
  <c r="D892" i="3"/>
  <c r="E892" i="3"/>
  <c r="F892" i="3"/>
  <c r="G892" i="3"/>
  <c r="D893" i="3"/>
  <c r="E893" i="3"/>
  <c r="F893" i="3"/>
  <c r="G893" i="3" s="1"/>
  <c r="D894" i="3"/>
  <c r="E894" i="3"/>
  <c r="F894" i="3"/>
  <c r="G894" i="3" s="1"/>
  <c r="D895" i="3"/>
  <c r="E895" i="3"/>
  <c r="F895" i="3"/>
  <c r="G895" i="3" s="1"/>
  <c r="D896" i="3"/>
  <c r="E896" i="3"/>
  <c r="F896" i="3"/>
  <c r="G896" i="3"/>
  <c r="D897" i="3"/>
  <c r="E897" i="3"/>
  <c r="F897" i="3"/>
  <c r="G897" i="3" s="1"/>
  <c r="D898" i="3"/>
  <c r="E898" i="3"/>
  <c r="F898" i="3"/>
  <c r="G898" i="3"/>
  <c r="D899" i="3"/>
  <c r="E899" i="3"/>
  <c r="F899" i="3"/>
  <c r="G899" i="3" s="1"/>
  <c r="D900" i="3"/>
  <c r="E900" i="3"/>
  <c r="F900" i="3"/>
  <c r="G900" i="3"/>
  <c r="D901" i="3"/>
  <c r="E901" i="3"/>
  <c r="F901" i="3"/>
  <c r="G901" i="3" s="1"/>
  <c r="D902" i="3"/>
  <c r="E902" i="3"/>
  <c r="F902" i="3"/>
  <c r="G902" i="3" s="1"/>
  <c r="D903" i="3"/>
  <c r="E903" i="3"/>
  <c r="F903" i="3"/>
  <c r="G903" i="3" s="1"/>
  <c r="D904" i="3"/>
  <c r="E904" i="3"/>
  <c r="F904" i="3"/>
  <c r="G904" i="3"/>
  <c r="D905" i="3"/>
  <c r="E905" i="3"/>
  <c r="F905" i="3"/>
  <c r="G905" i="3" s="1"/>
  <c r="D906" i="3"/>
  <c r="E906" i="3"/>
  <c r="F906" i="3"/>
  <c r="G906" i="3"/>
  <c r="D907" i="3"/>
  <c r="E907" i="3"/>
  <c r="F907" i="3"/>
  <c r="G907" i="3" s="1"/>
  <c r="D908" i="3"/>
  <c r="E908" i="3"/>
  <c r="F908" i="3"/>
  <c r="G908" i="3"/>
  <c r="D909" i="3"/>
  <c r="E909" i="3"/>
  <c r="F909" i="3"/>
  <c r="G909" i="3" s="1"/>
  <c r="D910" i="3"/>
  <c r="E910" i="3"/>
  <c r="F910" i="3"/>
  <c r="G910" i="3" s="1"/>
  <c r="D911" i="3"/>
  <c r="E911" i="3"/>
  <c r="F911" i="3"/>
  <c r="G911" i="3" s="1"/>
  <c r="D912" i="3"/>
  <c r="E912" i="3"/>
  <c r="F912" i="3"/>
  <c r="G912" i="3"/>
  <c r="D913" i="3"/>
  <c r="E913" i="3"/>
  <c r="F913" i="3"/>
  <c r="G913" i="3" s="1"/>
  <c r="D914" i="3"/>
  <c r="E914" i="3"/>
  <c r="F914" i="3"/>
  <c r="G914" i="3"/>
  <c r="D915" i="3"/>
  <c r="E915" i="3"/>
  <c r="F915" i="3"/>
  <c r="G915" i="3" s="1"/>
  <c r="D916" i="3"/>
  <c r="E916" i="3"/>
  <c r="F916" i="3"/>
  <c r="G916" i="3"/>
  <c r="D917" i="3"/>
  <c r="E917" i="3"/>
  <c r="F917" i="3"/>
  <c r="G917" i="3" s="1"/>
  <c r="D918" i="3"/>
  <c r="E918" i="3"/>
  <c r="F918" i="3"/>
  <c r="G918" i="3" s="1"/>
  <c r="D919" i="3"/>
  <c r="E919" i="3"/>
  <c r="F919" i="3"/>
  <c r="G919" i="3" s="1"/>
  <c r="D920" i="3"/>
  <c r="E920" i="3"/>
  <c r="F920" i="3"/>
  <c r="G920" i="3"/>
  <c r="D921" i="3"/>
  <c r="E921" i="3"/>
  <c r="F921" i="3"/>
  <c r="G921" i="3" s="1"/>
  <c r="D922" i="3"/>
  <c r="E922" i="3"/>
  <c r="F922" i="3"/>
  <c r="G922" i="3"/>
  <c r="D923" i="3"/>
  <c r="E923" i="3"/>
  <c r="F923" i="3"/>
  <c r="G923" i="3" s="1"/>
  <c r="D924" i="3"/>
  <c r="E924" i="3"/>
  <c r="F924" i="3"/>
  <c r="G924" i="3"/>
  <c r="D925" i="3"/>
  <c r="E925" i="3"/>
  <c r="F925" i="3"/>
  <c r="G925" i="3" s="1"/>
  <c r="D926" i="3"/>
  <c r="E926" i="3"/>
  <c r="F926" i="3"/>
  <c r="G926" i="3" s="1"/>
  <c r="D927" i="3"/>
  <c r="E927" i="3"/>
  <c r="F927" i="3"/>
  <c r="G927" i="3" s="1"/>
  <c r="D928" i="3"/>
  <c r="E928" i="3"/>
  <c r="F928" i="3"/>
  <c r="G928" i="3"/>
  <c r="D929" i="3"/>
  <c r="E929" i="3"/>
  <c r="F929" i="3"/>
  <c r="G929" i="3" s="1"/>
  <c r="D930" i="3"/>
  <c r="E930" i="3"/>
  <c r="F930" i="3"/>
  <c r="G930" i="3"/>
  <c r="D931" i="3"/>
  <c r="E931" i="3"/>
  <c r="F931" i="3"/>
  <c r="G931" i="3" s="1"/>
  <c r="D932" i="3"/>
  <c r="E932" i="3"/>
  <c r="F932" i="3"/>
  <c r="G932" i="3"/>
  <c r="D933" i="3"/>
  <c r="E933" i="3"/>
  <c r="F933" i="3"/>
  <c r="G933" i="3" s="1"/>
  <c r="D934" i="3"/>
  <c r="E934" i="3"/>
  <c r="F934" i="3"/>
  <c r="G934" i="3" s="1"/>
  <c r="D935" i="3"/>
  <c r="E935" i="3"/>
  <c r="F935" i="3"/>
  <c r="G935" i="3" s="1"/>
  <c r="D936" i="3"/>
  <c r="E936" i="3"/>
  <c r="F936" i="3"/>
  <c r="G936" i="3"/>
  <c r="D937" i="3"/>
  <c r="E937" i="3"/>
  <c r="F937" i="3"/>
  <c r="G937" i="3" s="1"/>
  <c r="D938" i="3"/>
  <c r="E938" i="3"/>
  <c r="F938" i="3"/>
  <c r="G938" i="3"/>
  <c r="D939" i="3"/>
  <c r="E939" i="3"/>
  <c r="F939" i="3"/>
  <c r="G939" i="3" s="1"/>
  <c r="D940" i="3"/>
  <c r="E940" i="3"/>
  <c r="F940" i="3"/>
  <c r="G940" i="3"/>
  <c r="D941" i="3"/>
  <c r="E941" i="3"/>
  <c r="F941" i="3"/>
  <c r="G941" i="3"/>
  <c r="D942" i="3"/>
  <c r="E942" i="3"/>
  <c r="F942" i="3"/>
  <c r="G942" i="3"/>
  <c r="D943" i="3"/>
  <c r="E943" i="3"/>
  <c r="F943" i="3"/>
  <c r="G943" i="3"/>
  <c r="D944" i="3"/>
  <c r="E944" i="3"/>
  <c r="F944" i="3"/>
  <c r="G944" i="3"/>
  <c r="D945" i="3"/>
  <c r="E945" i="3"/>
  <c r="F945" i="3"/>
  <c r="G945" i="3"/>
  <c r="D946" i="3"/>
  <c r="E946" i="3"/>
  <c r="F946" i="3"/>
  <c r="G946" i="3"/>
  <c r="D947" i="3"/>
  <c r="E947" i="3"/>
  <c r="F947" i="3"/>
  <c r="G947" i="3"/>
  <c r="D948" i="3"/>
  <c r="E948" i="3"/>
  <c r="F948" i="3"/>
  <c r="G948" i="3"/>
  <c r="D949" i="3"/>
  <c r="E949" i="3"/>
  <c r="F949" i="3"/>
  <c r="G949" i="3"/>
  <c r="D950" i="3"/>
  <c r="E950" i="3"/>
  <c r="F950" i="3"/>
  <c r="G950" i="3"/>
  <c r="D951" i="3"/>
  <c r="E951" i="3"/>
  <c r="F951" i="3"/>
  <c r="G951" i="3"/>
  <c r="D952" i="3"/>
  <c r="E952" i="3"/>
  <c r="F952" i="3"/>
  <c r="G952" i="3"/>
  <c r="D953" i="3"/>
  <c r="E953" i="3"/>
  <c r="F953" i="3"/>
  <c r="G953" i="3"/>
  <c r="D954" i="3"/>
  <c r="E954" i="3"/>
  <c r="F954" i="3"/>
  <c r="G954" i="3"/>
  <c r="D955" i="3"/>
  <c r="E955" i="3"/>
  <c r="F955" i="3"/>
  <c r="G955" i="3"/>
  <c r="D956" i="3"/>
  <c r="E956" i="3"/>
  <c r="F956" i="3"/>
  <c r="G956" i="3"/>
  <c r="D957" i="3"/>
  <c r="E957" i="3"/>
  <c r="F957" i="3"/>
  <c r="G957" i="3"/>
  <c r="D958" i="3"/>
  <c r="E958" i="3"/>
  <c r="F958" i="3"/>
  <c r="G958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A955" i="3"/>
  <c r="A956" i="3"/>
  <c r="A957" i="3"/>
  <c r="A958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R958" i="1"/>
  <c r="Q958" i="1"/>
  <c r="S958" i="1" s="1"/>
  <c r="P958" i="1"/>
  <c r="R957" i="1"/>
  <c r="S957" i="1" s="1"/>
  <c r="Q957" i="1"/>
  <c r="P957" i="1"/>
  <c r="H957" i="1"/>
  <c r="S956" i="1"/>
  <c r="R956" i="1"/>
  <c r="Q956" i="1"/>
  <c r="P956" i="1"/>
  <c r="H956" i="1"/>
  <c r="S955" i="1"/>
  <c r="R955" i="1"/>
  <c r="Q955" i="1"/>
  <c r="P955" i="1"/>
  <c r="H955" i="1"/>
  <c r="R954" i="1"/>
  <c r="Q954" i="1"/>
  <c r="P954" i="1"/>
  <c r="H954" i="1"/>
  <c r="R953" i="1"/>
  <c r="S953" i="1" s="1"/>
  <c r="Q953" i="1"/>
  <c r="P953" i="1"/>
  <c r="H953" i="1"/>
  <c r="S952" i="1"/>
  <c r="R952" i="1"/>
  <c r="Q952" i="1"/>
  <c r="P952" i="1"/>
  <c r="H952" i="1"/>
  <c r="S951" i="1"/>
  <c r="R951" i="1"/>
  <c r="Q951" i="1"/>
  <c r="P951" i="1"/>
  <c r="H951" i="1"/>
  <c r="R950" i="1"/>
  <c r="Q950" i="1"/>
  <c r="P950" i="1"/>
  <c r="R949" i="1"/>
  <c r="Q949" i="1"/>
  <c r="S949" i="1" s="1"/>
  <c r="P949" i="1"/>
  <c r="R948" i="1"/>
  <c r="S948" i="1" s="1"/>
  <c r="Q948" i="1"/>
  <c r="P948" i="1"/>
  <c r="R947" i="1"/>
  <c r="Q947" i="1"/>
  <c r="S947" i="1" s="1"/>
  <c r="P947" i="1"/>
  <c r="S946" i="1"/>
  <c r="R946" i="1"/>
  <c r="Q946" i="1"/>
  <c r="P946" i="1"/>
  <c r="S945" i="1"/>
  <c r="R945" i="1"/>
  <c r="Q945" i="1"/>
  <c r="P945" i="1"/>
  <c r="R944" i="1"/>
  <c r="S944" i="1" s="1"/>
  <c r="Q944" i="1"/>
  <c r="P944" i="1"/>
  <c r="S943" i="1"/>
  <c r="R943" i="1"/>
  <c r="Q943" i="1"/>
  <c r="P943" i="1"/>
  <c r="R942" i="1"/>
  <c r="S942" i="1" s="1"/>
  <c r="Q942" i="1"/>
  <c r="P942" i="1"/>
  <c r="R941" i="1"/>
  <c r="Q941" i="1"/>
  <c r="S941" i="1" s="1"/>
  <c r="P941" i="1"/>
  <c r="R940" i="1"/>
  <c r="S940" i="1" s="1"/>
  <c r="Q940" i="1"/>
  <c r="P940" i="1"/>
  <c r="S939" i="1"/>
  <c r="R939" i="1"/>
  <c r="Q939" i="1"/>
  <c r="P939" i="1"/>
  <c r="S938" i="1"/>
  <c r="R938" i="1"/>
  <c r="Q938" i="1"/>
  <c r="P938" i="1"/>
  <c r="S937" i="1"/>
  <c r="R937" i="1"/>
  <c r="Q937" i="1"/>
  <c r="P937" i="1"/>
  <c r="R936" i="1"/>
  <c r="S936" i="1" s="1"/>
  <c r="Q936" i="1"/>
  <c r="P936" i="1"/>
  <c r="S935" i="1"/>
  <c r="R935" i="1"/>
  <c r="Q935" i="1"/>
  <c r="P935" i="1"/>
  <c r="R934" i="1"/>
  <c r="S934" i="1" s="1"/>
  <c r="Q934" i="1"/>
  <c r="P934" i="1"/>
  <c r="R933" i="1"/>
  <c r="Q933" i="1"/>
  <c r="S933" i="1" s="1"/>
  <c r="P933" i="1"/>
  <c r="R932" i="1"/>
  <c r="S932" i="1" s="1"/>
  <c r="Q932" i="1"/>
  <c r="P932" i="1"/>
  <c r="S931" i="1"/>
  <c r="R931" i="1"/>
  <c r="Q931" i="1"/>
  <c r="P931" i="1"/>
  <c r="S930" i="1"/>
  <c r="R930" i="1"/>
  <c r="Q930" i="1"/>
  <c r="P930" i="1"/>
  <c r="R929" i="1"/>
  <c r="S929" i="1" s="1"/>
  <c r="Q929" i="1"/>
  <c r="P929" i="1"/>
  <c r="V929" i="1" s="1"/>
  <c r="R928" i="1"/>
  <c r="S928" i="1" s="1"/>
  <c r="Q928" i="1"/>
  <c r="P928" i="1"/>
  <c r="V928" i="1" s="1"/>
  <c r="R927" i="1"/>
  <c r="Q927" i="1"/>
  <c r="S927" i="1" s="1"/>
  <c r="P927" i="1"/>
  <c r="R926" i="1"/>
  <c r="S926" i="1" s="1"/>
  <c r="Q926" i="1"/>
  <c r="P926" i="1"/>
  <c r="R925" i="1"/>
  <c r="Q925" i="1"/>
  <c r="S925" i="1" s="1"/>
  <c r="P925" i="1"/>
  <c r="S924" i="1"/>
  <c r="R924" i="1"/>
  <c r="Q924" i="1"/>
  <c r="P924" i="1"/>
  <c r="R923" i="1"/>
  <c r="S923" i="1" s="1"/>
  <c r="Q923" i="1"/>
  <c r="P923" i="1"/>
  <c r="R922" i="1"/>
  <c r="S922" i="1" s="1"/>
  <c r="Q922" i="1"/>
  <c r="P922" i="1"/>
  <c r="S921" i="1"/>
  <c r="R921" i="1"/>
  <c r="Q921" i="1"/>
  <c r="P921" i="1"/>
  <c r="R920" i="1"/>
  <c r="S920" i="1" s="1"/>
  <c r="Q920" i="1"/>
  <c r="P920" i="1"/>
  <c r="R919" i="1"/>
  <c r="S919" i="1" s="1"/>
  <c r="Q919" i="1"/>
  <c r="P919" i="1"/>
  <c r="V919" i="1" s="1"/>
  <c r="S918" i="1"/>
  <c r="R918" i="1"/>
  <c r="Q918" i="1"/>
  <c r="P918" i="1"/>
  <c r="R917" i="1"/>
  <c r="Q917" i="1"/>
  <c r="P917" i="1"/>
  <c r="R916" i="1"/>
  <c r="Q916" i="1"/>
  <c r="S916" i="1" s="1"/>
  <c r="P916" i="1"/>
  <c r="S915" i="1"/>
  <c r="R915" i="1"/>
  <c r="Q915" i="1"/>
  <c r="P915" i="1"/>
  <c r="S914" i="1"/>
  <c r="R914" i="1"/>
  <c r="Q914" i="1"/>
  <c r="P914" i="1"/>
  <c r="S913" i="1"/>
  <c r="R913" i="1"/>
  <c r="Q913" i="1"/>
  <c r="P913" i="1"/>
  <c r="S912" i="1"/>
  <c r="R912" i="1"/>
  <c r="Q912" i="1"/>
  <c r="P912" i="1"/>
  <c r="R911" i="1"/>
  <c r="S911" i="1" s="1"/>
  <c r="Q911" i="1"/>
  <c r="P911" i="1"/>
  <c r="S910" i="1"/>
  <c r="R910" i="1"/>
  <c r="Q910" i="1"/>
  <c r="P910" i="1"/>
  <c r="R909" i="1"/>
  <c r="S909" i="1" s="1"/>
  <c r="Q909" i="1"/>
  <c r="P909" i="1"/>
  <c r="R908" i="1"/>
  <c r="Q908" i="1"/>
  <c r="S908" i="1" s="1"/>
  <c r="P908" i="1"/>
  <c r="S907" i="1"/>
  <c r="R907" i="1"/>
  <c r="Q907" i="1"/>
  <c r="P907" i="1"/>
  <c r="S906" i="1"/>
  <c r="R906" i="1"/>
  <c r="Q906" i="1"/>
  <c r="P906" i="1"/>
  <c r="S905" i="1"/>
  <c r="R905" i="1"/>
  <c r="Q905" i="1"/>
  <c r="P905" i="1"/>
  <c r="R904" i="1"/>
  <c r="Q904" i="1"/>
  <c r="S904" i="1" s="1"/>
  <c r="P904" i="1"/>
  <c r="R903" i="1"/>
  <c r="S903" i="1" s="1"/>
  <c r="Q903" i="1"/>
  <c r="P903" i="1"/>
  <c r="S902" i="1"/>
  <c r="R902" i="1"/>
  <c r="Q902" i="1"/>
  <c r="P902" i="1"/>
  <c r="R901" i="1"/>
  <c r="Q901" i="1"/>
  <c r="P901" i="1"/>
  <c r="R900" i="1"/>
  <c r="Q900" i="1"/>
  <c r="S900" i="1" s="1"/>
  <c r="P900" i="1"/>
  <c r="S899" i="1"/>
  <c r="R899" i="1"/>
  <c r="Q899" i="1"/>
  <c r="P899" i="1"/>
  <c r="R898" i="1"/>
  <c r="Q898" i="1"/>
  <c r="S898" i="1" s="1"/>
  <c r="P898" i="1"/>
  <c r="S897" i="1"/>
  <c r="R897" i="1"/>
  <c r="Q897" i="1"/>
  <c r="P897" i="1"/>
  <c r="R896" i="1"/>
  <c r="S896" i="1" s="1"/>
  <c r="Q896" i="1"/>
  <c r="P896" i="1"/>
  <c r="R895" i="1"/>
  <c r="Q895" i="1"/>
  <c r="S895" i="1" s="1"/>
  <c r="P895" i="1"/>
  <c r="R894" i="1"/>
  <c r="Q894" i="1"/>
  <c r="S894" i="1" s="1"/>
  <c r="P894" i="1"/>
  <c r="S893" i="1"/>
  <c r="R893" i="1"/>
  <c r="Q893" i="1"/>
  <c r="P893" i="1"/>
  <c r="H893" i="1"/>
  <c r="H894" i="1" s="1"/>
  <c r="H895" i="1" s="1"/>
  <c r="H896" i="1" s="1"/>
  <c r="S892" i="1"/>
  <c r="R892" i="1"/>
  <c r="Q892" i="1"/>
  <c r="P892" i="1"/>
  <c r="H892" i="1"/>
  <c r="R891" i="1"/>
  <c r="Q891" i="1"/>
  <c r="S891" i="1" s="1"/>
  <c r="P891" i="1"/>
  <c r="S890" i="1"/>
  <c r="R890" i="1"/>
  <c r="Q890" i="1"/>
  <c r="P890" i="1"/>
  <c r="J890" i="1"/>
  <c r="H890" i="1"/>
  <c r="S889" i="1"/>
  <c r="R889" i="1"/>
  <c r="Q889" i="1"/>
  <c r="P889" i="1"/>
  <c r="R888" i="1"/>
  <c r="S888" i="1" s="1"/>
  <c r="Q888" i="1"/>
  <c r="P888" i="1"/>
  <c r="R887" i="1"/>
  <c r="Q887" i="1"/>
  <c r="S887" i="1" s="1"/>
  <c r="P887" i="1"/>
  <c r="R886" i="1"/>
  <c r="S886" i="1" s="1"/>
  <c r="Q886" i="1"/>
  <c r="P886" i="1"/>
  <c r="R885" i="1"/>
  <c r="S885" i="1" s="1"/>
  <c r="Q885" i="1"/>
  <c r="P885" i="1"/>
  <c r="R884" i="1"/>
  <c r="Q884" i="1"/>
  <c r="S884" i="1" s="1"/>
  <c r="P884" i="1"/>
  <c r="R883" i="1"/>
  <c r="S883" i="1" s="1"/>
  <c r="Q883" i="1"/>
  <c r="P883" i="1"/>
  <c r="R882" i="1"/>
  <c r="Q882" i="1"/>
  <c r="P882" i="1"/>
  <c r="J882" i="1"/>
  <c r="H882" i="1"/>
  <c r="H883" i="1" s="1"/>
  <c r="H884" i="1" s="1"/>
  <c r="H885" i="1" s="1"/>
  <c r="H886" i="1" s="1"/>
  <c r="S881" i="1"/>
  <c r="R881" i="1"/>
  <c r="Q881" i="1"/>
  <c r="P881" i="1"/>
  <c r="S880" i="1"/>
  <c r="R880" i="1"/>
  <c r="Q880" i="1"/>
  <c r="P880" i="1"/>
  <c r="R879" i="1"/>
  <c r="Q879" i="1"/>
  <c r="S879" i="1" s="1"/>
  <c r="P879" i="1"/>
  <c r="R878" i="1"/>
  <c r="S878" i="1" s="1"/>
  <c r="Q878" i="1"/>
  <c r="P878" i="1"/>
  <c r="S877" i="1"/>
  <c r="R877" i="1"/>
  <c r="Q877" i="1"/>
  <c r="P877" i="1"/>
  <c r="V876" i="1"/>
  <c r="R876" i="1"/>
  <c r="S876" i="1" s="1"/>
  <c r="Q876" i="1"/>
  <c r="P876" i="1"/>
  <c r="R875" i="1"/>
  <c r="Q875" i="1"/>
  <c r="S875" i="1" s="1"/>
  <c r="P875" i="1"/>
  <c r="V875" i="1" s="1"/>
  <c r="S874" i="1"/>
  <c r="R874" i="1"/>
  <c r="Q874" i="1"/>
  <c r="P874" i="1"/>
  <c r="R873" i="1"/>
  <c r="Q873" i="1"/>
  <c r="S873" i="1" s="1"/>
  <c r="P873" i="1"/>
  <c r="R872" i="1"/>
  <c r="S872" i="1" s="1"/>
  <c r="Q872" i="1"/>
  <c r="P872" i="1"/>
  <c r="S871" i="1"/>
  <c r="R871" i="1"/>
  <c r="Q871" i="1"/>
  <c r="P871" i="1"/>
  <c r="R870" i="1"/>
  <c r="S870" i="1" s="1"/>
  <c r="Q870" i="1"/>
  <c r="P870" i="1"/>
  <c r="R869" i="1"/>
  <c r="Q869" i="1"/>
  <c r="S869" i="1" s="1"/>
  <c r="P869" i="1"/>
  <c r="S868" i="1"/>
  <c r="R868" i="1"/>
  <c r="Q868" i="1"/>
  <c r="P868" i="1"/>
  <c r="R867" i="1"/>
  <c r="Q867" i="1"/>
  <c r="S867" i="1" s="1"/>
  <c r="P867" i="1"/>
  <c r="S866" i="1"/>
  <c r="R866" i="1"/>
  <c r="Q866" i="1"/>
  <c r="P866" i="1"/>
  <c r="S865" i="1"/>
  <c r="R865" i="1"/>
  <c r="Q865" i="1"/>
  <c r="P865" i="1"/>
  <c r="R864" i="1"/>
  <c r="S864" i="1" s="1"/>
  <c r="Q864" i="1"/>
  <c r="P864" i="1"/>
  <c r="S863" i="1"/>
  <c r="R863" i="1"/>
  <c r="Q863" i="1"/>
  <c r="P863" i="1"/>
  <c r="R862" i="1"/>
  <c r="S862" i="1" s="1"/>
  <c r="Q862" i="1"/>
  <c r="P862" i="1"/>
  <c r="R861" i="1"/>
  <c r="Q861" i="1"/>
  <c r="S861" i="1" s="1"/>
  <c r="P861" i="1"/>
  <c r="S860" i="1"/>
  <c r="R860" i="1"/>
  <c r="Q860" i="1"/>
  <c r="P860" i="1"/>
  <c r="S859" i="1"/>
  <c r="R859" i="1"/>
  <c r="Q859" i="1"/>
  <c r="P859" i="1"/>
  <c r="S858" i="1"/>
  <c r="R858" i="1"/>
  <c r="Q858" i="1"/>
  <c r="P858" i="1"/>
  <c r="R857" i="1"/>
  <c r="Q857" i="1"/>
  <c r="S857" i="1" s="1"/>
  <c r="P857" i="1"/>
  <c r="R856" i="1"/>
  <c r="S856" i="1" s="1"/>
  <c r="Q856" i="1"/>
  <c r="P856" i="1"/>
  <c r="S855" i="1"/>
  <c r="R855" i="1"/>
  <c r="Q855" i="1"/>
  <c r="P855" i="1"/>
  <c r="R854" i="1"/>
  <c r="Q854" i="1"/>
  <c r="P854" i="1"/>
  <c r="R853" i="1"/>
  <c r="Q853" i="1"/>
  <c r="S853" i="1" s="1"/>
  <c r="P853" i="1"/>
  <c r="S852" i="1"/>
  <c r="R852" i="1"/>
  <c r="Q852" i="1"/>
  <c r="P852" i="1"/>
  <c r="S851" i="1"/>
  <c r="R851" i="1"/>
  <c r="Q851" i="1"/>
  <c r="P851" i="1"/>
  <c r="S850" i="1"/>
  <c r="R850" i="1"/>
  <c r="Q850" i="1"/>
  <c r="P850" i="1"/>
  <c r="R849" i="1"/>
  <c r="S849" i="1" s="1"/>
  <c r="Q849" i="1"/>
  <c r="P849" i="1"/>
  <c r="R848" i="1"/>
  <c r="S848" i="1" s="1"/>
  <c r="Q848" i="1"/>
  <c r="P848" i="1"/>
  <c r="S847" i="1"/>
  <c r="R847" i="1"/>
  <c r="Q847" i="1"/>
  <c r="P847" i="1"/>
  <c r="R846" i="1"/>
  <c r="Q846" i="1"/>
  <c r="P846" i="1"/>
  <c r="R845" i="1"/>
  <c r="Q845" i="1"/>
  <c r="S845" i="1" s="1"/>
  <c r="P845" i="1"/>
  <c r="R844" i="1"/>
  <c r="S844" i="1" s="1"/>
  <c r="Q844" i="1"/>
  <c r="P844" i="1"/>
  <c r="R843" i="1"/>
  <c r="Q843" i="1"/>
  <c r="S843" i="1" s="1"/>
  <c r="P843" i="1"/>
  <c r="S842" i="1"/>
  <c r="R842" i="1"/>
  <c r="Q842" i="1"/>
  <c r="P842" i="1"/>
  <c r="S841" i="1"/>
  <c r="R841" i="1"/>
  <c r="Q841" i="1"/>
  <c r="P841" i="1"/>
  <c r="R840" i="1"/>
  <c r="S840" i="1" s="1"/>
  <c r="Q840" i="1"/>
  <c r="P840" i="1"/>
  <c r="S839" i="1"/>
  <c r="R839" i="1"/>
  <c r="Q839" i="1"/>
  <c r="P839" i="1"/>
  <c r="R838" i="1"/>
  <c r="Q838" i="1"/>
  <c r="P838" i="1"/>
  <c r="R837" i="1"/>
  <c r="Q837" i="1"/>
  <c r="S837" i="1" s="1"/>
  <c r="P837" i="1"/>
  <c r="R836" i="1"/>
  <c r="S836" i="1" s="1"/>
  <c r="Q836" i="1"/>
  <c r="P836" i="1"/>
  <c r="S835" i="1"/>
  <c r="R835" i="1"/>
  <c r="Q835" i="1"/>
  <c r="P835" i="1"/>
  <c r="S834" i="1"/>
  <c r="R834" i="1"/>
  <c r="Q834" i="1"/>
  <c r="P834" i="1"/>
  <c r="S833" i="1"/>
  <c r="R833" i="1"/>
  <c r="Q833" i="1"/>
  <c r="P833" i="1"/>
  <c r="R832" i="1"/>
  <c r="S832" i="1" s="1"/>
  <c r="Q832" i="1"/>
  <c r="P832" i="1"/>
  <c r="S831" i="1"/>
  <c r="R831" i="1"/>
  <c r="Q831" i="1"/>
  <c r="P831" i="1"/>
  <c r="R830" i="1"/>
  <c r="S830" i="1" s="1"/>
  <c r="Q830" i="1"/>
  <c r="P830" i="1"/>
  <c r="R829" i="1"/>
  <c r="Q829" i="1"/>
  <c r="S829" i="1" s="1"/>
  <c r="P829" i="1"/>
  <c r="S828" i="1"/>
  <c r="R828" i="1"/>
  <c r="Q828" i="1"/>
  <c r="P828" i="1"/>
  <c r="S827" i="1"/>
  <c r="R827" i="1"/>
  <c r="Q827" i="1"/>
  <c r="P827" i="1"/>
  <c r="S826" i="1"/>
  <c r="R826" i="1"/>
  <c r="Q826" i="1"/>
  <c r="P826" i="1"/>
  <c r="R825" i="1"/>
  <c r="Q825" i="1"/>
  <c r="S825" i="1" s="1"/>
  <c r="P825" i="1"/>
  <c r="R824" i="1"/>
  <c r="S824" i="1" s="1"/>
  <c r="Q824" i="1"/>
  <c r="P824" i="1"/>
  <c r="S823" i="1"/>
  <c r="R823" i="1"/>
  <c r="Q823" i="1"/>
  <c r="P823" i="1"/>
  <c r="R822" i="1"/>
  <c r="Q822" i="1"/>
  <c r="P822" i="1"/>
  <c r="R821" i="1"/>
  <c r="Q821" i="1"/>
  <c r="S821" i="1" s="1"/>
  <c r="P821" i="1"/>
  <c r="V820" i="1"/>
  <c r="S820" i="1"/>
  <c r="R820" i="1"/>
  <c r="Q820" i="1"/>
  <c r="P820" i="1"/>
  <c r="R819" i="1"/>
  <c r="Q819" i="1"/>
  <c r="P819" i="1"/>
  <c r="R818" i="1"/>
  <c r="Q818" i="1"/>
  <c r="S818" i="1" s="1"/>
  <c r="P818" i="1"/>
  <c r="R817" i="1"/>
  <c r="S817" i="1" s="1"/>
  <c r="Q817" i="1"/>
  <c r="P817" i="1"/>
  <c r="R816" i="1"/>
  <c r="Q816" i="1"/>
  <c r="S816" i="1" s="1"/>
  <c r="P816" i="1"/>
  <c r="V815" i="1"/>
  <c r="R815" i="1"/>
  <c r="Q815" i="1"/>
  <c r="S815" i="1" s="1"/>
  <c r="P815" i="1"/>
  <c r="S814" i="1"/>
  <c r="R814" i="1"/>
  <c r="Q814" i="1"/>
  <c r="P814" i="1"/>
  <c r="R813" i="1"/>
  <c r="Q813" i="1"/>
  <c r="S813" i="1" s="1"/>
  <c r="P813" i="1"/>
  <c r="S812" i="1"/>
  <c r="R812" i="1"/>
  <c r="Q812" i="1"/>
  <c r="P812" i="1"/>
  <c r="R811" i="1"/>
  <c r="S811" i="1" s="1"/>
  <c r="Q811" i="1"/>
  <c r="P811" i="1"/>
  <c r="R810" i="1"/>
  <c r="S810" i="1" s="1"/>
  <c r="Q810" i="1"/>
  <c r="P810" i="1"/>
  <c r="S809" i="1"/>
  <c r="R809" i="1"/>
  <c r="Q809" i="1"/>
  <c r="P809" i="1"/>
  <c r="R808" i="1"/>
  <c r="S808" i="1" s="1"/>
  <c r="Q808" i="1"/>
  <c r="P808" i="1"/>
  <c r="R807" i="1"/>
  <c r="S807" i="1" s="1"/>
  <c r="Q807" i="1"/>
  <c r="P807" i="1"/>
  <c r="J807" i="1"/>
  <c r="H807" i="1"/>
  <c r="H808" i="1" s="1"/>
  <c r="R806" i="1"/>
  <c r="Q806" i="1"/>
  <c r="S806" i="1" s="1"/>
  <c r="P806" i="1"/>
  <c r="S805" i="1"/>
  <c r="R805" i="1"/>
  <c r="Q805" i="1"/>
  <c r="P805" i="1"/>
  <c r="R804" i="1"/>
  <c r="Q804" i="1"/>
  <c r="S804" i="1" s="1"/>
  <c r="P804" i="1"/>
  <c r="S803" i="1"/>
  <c r="R803" i="1"/>
  <c r="Q803" i="1"/>
  <c r="P803" i="1"/>
  <c r="R802" i="1"/>
  <c r="Q802" i="1"/>
  <c r="P802" i="1"/>
  <c r="R801" i="1"/>
  <c r="S801" i="1" s="1"/>
  <c r="Q801" i="1"/>
  <c r="P801" i="1"/>
  <c r="S800" i="1"/>
  <c r="R800" i="1"/>
  <c r="Q800" i="1"/>
  <c r="P800" i="1"/>
  <c r="R799" i="1"/>
  <c r="S799" i="1" s="1"/>
  <c r="Q799" i="1"/>
  <c r="P799" i="1"/>
  <c r="R798" i="1"/>
  <c r="Q798" i="1"/>
  <c r="S798" i="1" s="1"/>
  <c r="P798" i="1"/>
  <c r="R797" i="1"/>
  <c r="S797" i="1" s="1"/>
  <c r="Q797" i="1"/>
  <c r="P797" i="1"/>
  <c r="R796" i="1"/>
  <c r="Q796" i="1"/>
  <c r="S796" i="1" s="1"/>
  <c r="P796" i="1"/>
  <c r="S795" i="1"/>
  <c r="R795" i="1"/>
  <c r="Q795" i="1"/>
  <c r="P795" i="1"/>
  <c r="S794" i="1"/>
  <c r="R794" i="1"/>
  <c r="Q794" i="1"/>
  <c r="P794" i="1"/>
  <c r="R793" i="1"/>
  <c r="S793" i="1" s="1"/>
  <c r="Q793" i="1"/>
  <c r="P793" i="1"/>
  <c r="S792" i="1"/>
  <c r="R792" i="1"/>
  <c r="Q792" i="1"/>
  <c r="P792" i="1"/>
  <c r="R791" i="1"/>
  <c r="S791" i="1" s="1"/>
  <c r="Q791" i="1"/>
  <c r="P791" i="1"/>
  <c r="R790" i="1"/>
  <c r="Q790" i="1"/>
  <c r="S790" i="1" s="1"/>
  <c r="P790" i="1"/>
  <c r="S789" i="1"/>
  <c r="R789" i="1"/>
  <c r="Q789" i="1"/>
  <c r="P789" i="1"/>
  <c r="R788" i="1"/>
  <c r="Q788" i="1"/>
  <c r="S788" i="1" s="1"/>
  <c r="P788" i="1"/>
  <c r="S787" i="1"/>
  <c r="R787" i="1"/>
  <c r="Q787" i="1"/>
  <c r="P787" i="1"/>
  <c r="R786" i="1"/>
  <c r="S786" i="1" s="1"/>
  <c r="Q786" i="1"/>
  <c r="P786" i="1"/>
  <c r="R785" i="1"/>
  <c r="S785" i="1" s="1"/>
  <c r="Q785" i="1"/>
  <c r="P785" i="1"/>
  <c r="V784" i="1"/>
  <c r="S784" i="1"/>
  <c r="R784" i="1"/>
  <c r="Q784" i="1"/>
  <c r="P784" i="1"/>
  <c r="R783" i="1"/>
  <c r="Q783" i="1"/>
  <c r="S783" i="1" s="1"/>
  <c r="P783" i="1"/>
  <c r="R782" i="1"/>
  <c r="S782" i="1" s="1"/>
  <c r="Q782" i="1"/>
  <c r="P782" i="1"/>
  <c r="S781" i="1"/>
  <c r="R781" i="1"/>
  <c r="Q781" i="1"/>
  <c r="P781" i="1"/>
  <c r="V781" i="1" s="1"/>
  <c r="J781" i="1"/>
  <c r="S780" i="1"/>
  <c r="R780" i="1"/>
  <c r="Q780" i="1"/>
  <c r="P780" i="1"/>
  <c r="S779" i="1"/>
  <c r="R779" i="1"/>
  <c r="Q779" i="1"/>
  <c r="P779" i="1"/>
  <c r="R778" i="1"/>
  <c r="Q778" i="1"/>
  <c r="S778" i="1" s="1"/>
  <c r="P778" i="1"/>
  <c r="H778" i="1"/>
  <c r="H779" i="1" s="1"/>
  <c r="S777" i="1"/>
  <c r="R777" i="1"/>
  <c r="Q777" i="1"/>
  <c r="P777" i="1"/>
  <c r="H777" i="1"/>
  <c r="S776" i="1"/>
  <c r="R776" i="1"/>
  <c r="Q776" i="1"/>
  <c r="P776" i="1"/>
  <c r="J776" i="1"/>
  <c r="H776" i="1"/>
  <c r="R775" i="1"/>
  <c r="Q775" i="1"/>
  <c r="P775" i="1"/>
  <c r="R774" i="1"/>
  <c r="Q774" i="1"/>
  <c r="S774" i="1" s="1"/>
  <c r="P774" i="1"/>
  <c r="S773" i="1"/>
  <c r="R773" i="1"/>
  <c r="Q773" i="1"/>
  <c r="P773" i="1"/>
  <c r="S772" i="1"/>
  <c r="R772" i="1"/>
  <c r="Q772" i="1"/>
  <c r="P772" i="1"/>
  <c r="S771" i="1"/>
  <c r="R771" i="1"/>
  <c r="Q771" i="1"/>
  <c r="P771" i="1"/>
  <c r="R770" i="1"/>
  <c r="S770" i="1" s="1"/>
  <c r="Q770" i="1"/>
  <c r="P770" i="1"/>
  <c r="R769" i="1"/>
  <c r="S769" i="1" s="1"/>
  <c r="Q769" i="1"/>
  <c r="P769" i="1"/>
  <c r="S768" i="1"/>
  <c r="R768" i="1"/>
  <c r="Q768" i="1"/>
  <c r="P768" i="1"/>
  <c r="R767" i="1"/>
  <c r="Q767" i="1"/>
  <c r="P767" i="1"/>
  <c r="R766" i="1"/>
  <c r="Q766" i="1"/>
  <c r="S766" i="1" s="1"/>
  <c r="P766" i="1"/>
  <c r="R765" i="1"/>
  <c r="S765" i="1" s="1"/>
  <c r="Q765" i="1"/>
  <c r="P765" i="1"/>
  <c r="R764" i="1"/>
  <c r="Q764" i="1"/>
  <c r="S764" i="1" s="1"/>
  <c r="P764" i="1"/>
  <c r="S763" i="1"/>
  <c r="R763" i="1"/>
  <c r="Q763" i="1"/>
  <c r="P763" i="1"/>
  <c r="S762" i="1"/>
  <c r="R762" i="1"/>
  <c r="Q762" i="1"/>
  <c r="P762" i="1"/>
  <c r="R761" i="1"/>
  <c r="S761" i="1" s="1"/>
  <c r="Q761" i="1"/>
  <c r="P761" i="1"/>
  <c r="S760" i="1"/>
  <c r="R760" i="1"/>
  <c r="Q760" i="1"/>
  <c r="P760" i="1"/>
  <c r="R759" i="1"/>
  <c r="Q759" i="1"/>
  <c r="P759" i="1"/>
  <c r="R758" i="1"/>
  <c r="S758" i="1" s="1"/>
  <c r="Q758" i="1"/>
  <c r="P758" i="1"/>
  <c r="R757" i="1"/>
  <c r="S757" i="1" s="1"/>
  <c r="Q757" i="1"/>
  <c r="P757" i="1"/>
  <c r="R756" i="1"/>
  <c r="S756" i="1" s="1"/>
  <c r="Q756" i="1"/>
  <c r="P756" i="1"/>
  <c r="R755" i="1"/>
  <c r="Q755" i="1"/>
  <c r="S755" i="1" s="1"/>
  <c r="P755" i="1"/>
  <c r="S754" i="1"/>
  <c r="R754" i="1"/>
  <c r="Q754" i="1"/>
  <c r="P754" i="1"/>
  <c r="S753" i="1"/>
  <c r="R753" i="1"/>
  <c r="Q753" i="1"/>
  <c r="P753" i="1"/>
  <c r="S752" i="1"/>
  <c r="R752" i="1"/>
  <c r="Q752" i="1"/>
  <c r="P752" i="1"/>
  <c r="R751" i="1"/>
  <c r="Q751" i="1"/>
  <c r="S751" i="1" s="1"/>
  <c r="P751" i="1"/>
  <c r="R750" i="1"/>
  <c r="S750" i="1" s="1"/>
  <c r="Q750" i="1"/>
  <c r="P750" i="1"/>
  <c r="S749" i="1"/>
  <c r="R749" i="1"/>
  <c r="Q749" i="1"/>
  <c r="P749" i="1"/>
  <c r="R748" i="1"/>
  <c r="Q748" i="1"/>
  <c r="P748" i="1"/>
  <c r="R747" i="1"/>
  <c r="Q747" i="1"/>
  <c r="S747" i="1" s="1"/>
  <c r="P747" i="1"/>
  <c r="R746" i="1"/>
  <c r="S746" i="1" s="1"/>
  <c r="Q746" i="1"/>
  <c r="P746" i="1"/>
  <c r="R745" i="1"/>
  <c r="Q745" i="1"/>
  <c r="S745" i="1" s="1"/>
  <c r="P745" i="1"/>
  <c r="V744" i="1"/>
  <c r="R744" i="1"/>
  <c r="Q744" i="1"/>
  <c r="S744" i="1" s="1"/>
  <c r="P744" i="1"/>
  <c r="S743" i="1"/>
  <c r="R743" i="1"/>
  <c r="Q743" i="1"/>
  <c r="P743" i="1"/>
  <c r="S742" i="1"/>
  <c r="R742" i="1"/>
  <c r="Q742" i="1"/>
  <c r="P742" i="1"/>
  <c r="R741" i="1"/>
  <c r="Q741" i="1"/>
  <c r="S741" i="1" s="1"/>
  <c r="P741" i="1"/>
  <c r="H741" i="1"/>
  <c r="H742" i="1" s="1"/>
  <c r="S740" i="1"/>
  <c r="R740" i="1"/>
  <c r="Q740" i="1"/>
  <c r="P740" i="1"/>
  <c r="H740" i="1"/>
  <c r="S739" i="1"/>
  <c r="R739" i="1"/>
  <c r="Q739" i="1"/>
  <c r="P739" i="1"/>
  <c r="H739" i="1"/>
  <c r="R738" i="1"/>
  <c r="S738" i="1" s="1"/>
  <c r="Q738" i="1"/>
  <c r="P738" i="1"/>
  <c r="H738" i="1"/>
  <c r="S737" i="1"/>
  <c r="R737" i="1"/>
  <c r="Q737" i="1"/>
  <c r="P737" i="1"/>
  <c r="R736" i="1"/>
  <c r="Q736" i="1"/>
  <c r="S736" i="1" s="1"/>
  <c r="P736" i="1"/>
  <c r="R735" i="1"/>
  <c r="S735" i="1" s="1"/>
  <c r="Q735" i="1"/>
  <c r="P735" i="1"/>
  <c r="R734" i="1"/>
  <c r="S734" i="1" s="1"/>
  <c r="Q734" i="1"/>
  <c r="P734" i="1"/>
  <c r="H734" i="1"/>
  <c r="S733" i="1"/>
  <c r="R733" i="1"/>
  <c r="Q733" i="1"/>
  <c r="P733" i="1"/>
  <c r="S732" i="1"/>
  <c r="R732" i="1"/>
  <c r="Q732" i="1"/>
  <c r="P732" i="1"/>
  <c r="R731" i="1"/>
  <c r="S731" i="1" s="1"/>
  <c r="Q731" i="1"/>
  <c r="P731" i="1"/>
  <c r="S730" i="1"/>
  <c r="R730" i="1"/>
  <c r="Q730" i="1"/>
  <c r="P730" i="1"/>
  <c r="R729" i="1"/>
  <c r="Q729" i="1"/>
  <c r="P729" i="1"/>
  <c r="R728" i="1"/>
  <c r="Q728" i="1"/>
  <c r="S728" i="1" s="1"/>
  <c r="P728" i="1"/>
  <c r="R727" i="1"/>
  <c r="S727" i="1" s="1"/>
  <c r="Q727" i="1"/>
  <c r="P727" i="1"/>
  <c r="R726" i="1"/>
  <c r="Q726" i="1"/>
  <c r="S726" i="1" s="1"/>
  <c r="P726" i="1"/>
  <c r="S725" i="1"/>
  <c r="R725" i="1"/>
  <c r="Q725" i="1"/>
  <c r="P725" i="1"/>
  <c r="S724" i="1"/>
  <c r="R724" i="1"/>
  <c r="Q724" i="1"/>
  <c r="P724" i="1"/>
  <c r="R723" i="1"/>
  <c r="S723" i="1" s="1"/>
  <c r="Q723" i="1"/>
  <c r="P723" i="1"/>
  <c r="S722" i="1"/>
  <c r="R722" i="1"/>
  <c r="Q722" i="1"/>
  <c r="P722" i="1"/>
  <c r="R721" i="1"/>
  <c r="Q721" i="1"/>
  <c r="P721" i="1"/>
  <c r="R720" i="1"/>
  <c r="Q720" i="1"/>
  <c r="S720" i="1" s="1"/>
  <c r="P720" i="1"/>
  <c r="R719" i="1"/>
  <c r="S719" i="1" s="1"/>
  <c r="Q719" i="1"/>
  <c r="P719" i="1"/>
  <c r="S718" i="1"/>
  <c r="R718" i="1"/>
  <c r="Q718" i="1"/>
  <c r="P718" i="1"/>
  <c r="S717" i="1"/>
  <c r="R717" i="1"/>
  <c r="Q717" i="1"/>
  <c r="P717" i="1"/>
  <c r="R716" i="1"/>
  <c r="S716" i="1" s="1"/>
  <c r="Q716" i="1"/>
  <c r="P716" i="1"/>
  <c r="R715" i="1"/>
  <c r="S715" i="1" s="1"/>
  <c r="Q715" i="1"/>
  <c r="P715" i="1"/>
  <c r="H715" i="1"/>
  <c r="H716" i="1" s="1"/>
  <c r="H717" i="1" s="1"/>
  <c r="R714" i="1"/>
  <c r="S714" i="1" s="1"/>
  <c r="Q714" i="1"/>
  <c r="P714" i="1"/>
  <c r="H714" i="1"/>
  <c r="S713" i="1"/>
  <c r="R713" i="1"/>
  <c r="Q713" i="1"/>
  <c r="P713" i="1"/>
  <c r="S712" i="1"/>
  <c r="R712" i="1"/>
  <c r="Q712" i="1"/>
  <c r="P712" i="1"/>
  <c r="R711" i="1"/>
  <c r="S711" i="1" s="1"/>
  <c r="Q711" i="1"/>
  <c r="P711" i="1"/>
  <c r="S710" i="1"/>
  <c r="R710" i="1"/>
  <c r="Q710" i="1"/>
  <c r="P710" i="1"/>
  <c r="H710" i="1"/>
  <c r="R709" i="1"/>
  <c r="Q709" i="1"/>
  <c r="S709" i="1" s="1"/>
  <c r="P709" i="1"/>
  <c r="H709" i="1"/>
  <c r="R708" i="1"/>
  <c r="Q708" i="1"/>
  <c r="S708" i="1" s="1"/>
  <c r="P708" i="1"/>
  <c r="H708" i="1"/>
  <c r="R707" i="1"/>
  <c r="Q707" i="1"/>
  <c r="S707" i="1" s="1"/>
  <c r="P707" i="1"/>
  <c r="S706" i="1"/>
  <c r="R706" i="1"/>
  <c r="Q706" i="1"/>
  <c r="P706" i="1"/>
  <c r="S705" i="1"/>
  <c r="R705" i="1"/>
  <c r="Q705" i="1"/>
  <c r="P705" i="1"/>
  <c r="S704" i="1"/>
  <c r="R704" i="1"/>
  <c r="Q704" i="1"/>
  <c r="P704" i="1"/>
  <c r="H704" i="1"/>
  <c r="S703" i="1"/>
  <c r="R703" i="1"/>
  <c r="Q703" i="1"/>
  <c r="P703" i="1"/>
  <c r="R702" i="1"/>
  <c r="S702" i="1" s="1"/>
  <c r="Q702" i="1"/>
  <c r="P702" i="1"/>
  <c r="H702" i="1"/>
  <c r="H703" i="1" s="1"/>
  <c r="R701" i="1"/>
  <c r="S701" i="1" s="1"/>
  <c r="Q701" i="1"/>
  <c r="P701" i="1"/>
  <c r="H701" i="1"/>
  <c r="S700" i="1"/>
  <c r="R700" i="1"/>
  <c r="Q700" i="1"/>
  <c r="P700" i="1"/>
  <c r="H700" i="1"/>
  <c r="R699" i="1"/>
  <c r="Q699" i="1"/>
  <c r="S699" i="1" s="1"/>
  <c r="P699" i="1"/>
  <c r="R698" i="1"/>
  <c r="S698" i="1" s="1"/>
  <c r="Q698" i="1"/>
  <c r="P698" i="1"/>
  <c r="H698" i="1"/>
  <c r="H699" i="1" s="1"/>
  <c r="R697" i="1"/>
  <c r="S697" i="1" s="1"/>
  <c r="Q697" i="1"/>
  <c r="P697" i="1"/>
  <c r="H697" i="1"/>
  <c r="S696" i="1"/>
  <c r="R696" i="1"/>
  <c r="Q696" i="1"/>
  <c r="P696" i="1"/>
  <c r="R695" i="1"/>
  <c r="Q695" i="1"/>
  <c r="P695" i="1"/>
  <c r="R694" i="1"/>
  <c r="S694" i="1" s="1"/>
  <c r="Q694" i="1"/>
  <c r="P694" i="1"/>
  <c r="R693" i="1"/>
  <c r="S693" i="1" s="1"/>
  <c r="Q693" i="1"/>
  <c r="P693" i="1"/>
  <c r="H693" i="1"/>
  <c r="H694" i="1" s="1"/>
  <c r="H695" i="1" s="1"/>
  <c r="H696" i="1" s="1"/>
  <c r="S692" i="1"/>
  <c r="R692" i="1"/>
  <c r="Q692" i="1"/>
  <c r="P692" i="1"/>
  <c r="H692" i="1"/>
  <c r="R691" i="1"/>
  <c r="Q691" i="1"/>
  <c r="P691" i="1"/>
  <c r="H691" i="1"/>
  <c r="R690" i="1"/>
  <c r="S690" i="1" s="1"/>
  <c r="Q690" i="1"/>
  <c r="P690" i="1"/>
  <c r="H690" i="1"/>
  <c r="R689" i="1"/>
  <c r="S689" i="1" s="1"/>
  <c r="Q689" i="1"/>
  <c r="P689" i="1"/>
  <c r="H689" i="1"/>
  <c r="R688" i="1"/>
  <c r="S688" i="1" s="1"/>
  <c r="Q688" i="1"/>
  <c r="P688" i="1"/>
  <c r="R687" i="1"/>
  <c r="S687" i="1" s="1"/>
  <c r="Q687" i="1"/>
  <c r="P687" i="1"/>
  <c r="R686" i="1"/>
  <c r="S686" i="1" s="1"/>
  <c r="Q686" i="1"/>
  <c r="P686" i="1"/>
  <c r="S685" i="1"/>
  <c r="R685" i="1"/>
  <c r="Q685" i="1"/>
  <c r="P685" i="1"/>
  <c r="R684" i="1"/>
  <c r="S684" i="1" s="1"/>
  <c r="Q684" i="1"/>
  <c r="P684" i="1"/>
  <c r="R683" i="1"/>
  <c r="Q683" i="1"/>
  <c r="S683" i="1" s="1"/>
  <c r="P683" i="1"/>
  <c r="R682" i="1"/>
  <c r="S682" i="1" s="1"/>
  <c r="Q682" i="1"/>
  <c r="P682" i="1"/>
  <c r="R681" i="1"/>
  <c r="Q681" i="1"/>
  <c r="S681" i="1" s="1"/>
  <c r="P681" i="1"/>
  <c r="R680" i="1"/>
  <c r="S680" i="1" s="1"/>
  <c r="Q680" i="1"/>
  <c r="P680" i="1"/>
  <c r="R679" i="1"/>
  <c r="Q679" i="1"/>
  <c r="S679" i="1" s="1"/>
  <c r="P679" i="1"/>
  <c r="R678" i="1"/>
  <c r="S678" i="1" s="1"/>
  <c r="Q678" i="1"/>
  <c r="P678" i="1"/>
  <c r="R677" i="1"/>
  <c r="S677" i="1" s="1"/>
  <c r="Q677" i="1"/>
  <c r="P677" i="1"/>
  <c r="R676" i="1"/>
  <c r="S676" i="1" s="1"/>
  <c r="Q676" i="1"/>
  <c r="P676" i="1"/>
  <c r="S675" i="1"/>
  <c r="R675" i="1"/>
  <c r="Q675" i="1"/>
  <c r="P675" i="1"/>
  <c r="R674" i="1"/>
  <c r="Q674" i="1"/>
  <c r="P674" i="1"/>
  <c r="R673" i="1"/>
  <c r="Q673" i="1"/>
  <c r="S673" i="1" s="1"/>
  <c r="P673" i="1"/>
  <c r="S672" i="1"/>
  <c r="R672" i="1"/>
  <c r="Q672" i="1"/>
  <c r="P672" i="1"/>
  <c r="R671" i="1"/>
  <c r="S671" i="1" s="1"/>
  <c r="Q671" i="1"/>
  <c r="P671" i="1"/>
  <c r="R670" i="1"/>
  <c r="S670" i="1" s="1"/>
  <c r="Q670" i="1"/>
  <c r="P670" i="1"/>
  <c r="S669" i="1"/>
  <c r="R669" i="1"/>
  <c r="Q669" i="1"/>
  <c r="P669" i="1"/>
  <c r="R668" i="1"/>
  <c r="S668" i="1" s="1"/>
  <c r="Q668" i="1"/>
  <c r="P668" i="1"/>
  <c r="R667" i="1"/>
  <c r="Q667" i="1"/>
  <c r="S667" i="1" s="1"/>
  <c r="P667" i="1"/>
  <c r="R666" i="1"/>
  <c r="S666" i="1" s="1"/>
  <c r="Q666" i="1"/>
  <c r="P666" i="1"/>
  <c r="R665" i="1"/>
  <c r="Q665" i="1"/>
  <c r="S665" i="1" s="1"/>
  <c r="P665" i="1"/>
  <c r="S664" i="1"/>
  <c r="R664" i="1"/>
  <c r="Q664" i="1"/>
  <c r="P664" i="1"/>
  <c r="S663" i="1"/>
  <c r="R663" i="1"/>
  <c r="Q663" i="1"/>
  <c r="P663" i="1"/>
  <c r="R662" i="1"/>
  <c r="S662" i="1" s="1"/>
  <c r="Q662" i="1"/>
  <c r="P662" i="1"/>
  <c r="R661" i="1"/>
  <c r="S661" i="1" s="1"/>
  <c r="Q661" i="1"/>
  <c r="P661" i="1"/>
  <c r="R660" i="1"/>
  <c r="S660" i="1" s="1"/>
  <c r="Q660" i="1"/>
  <c r="P660" i="1"/>
  <c r="R659" i="1"/>
  <c r="Q659" i="1"/>
  <c r="S659" i="1" s="1"/>
  <c r="P659" i="1"/>
  <c r="R658" i="1"/>
  <c r="Q658" i="1"/>
  <c r="P658" i="1"/>
  <c r="R657" i="1"/>
  <c r="Q657" i="1"/>
  <c r="S657" i="1" s="1"/>
  <c r="P657" i="1"/>
  <c r="R656" i="1"/>
  <c r="S656" i="1" s="1"/>
  <c r="Q656" i="1"/>
  <c r="P656" i="1"/>
  <c r="R655" i="1"/>
  <c r="S655" i="1" s="1"/>
  <c r="Q655" i="1"/>
  <c r="P655" i="1"/>
  <c r="R654" i="1"/>
  <c r="Q654" i="1"/>
  <c r="S654" i="1" s="1"/>
  <c r="P654" i="1"/>
  <c r="R653" i="1"/>
  <c r="S653" i="1" s="1"/>
  <c r="Q653" i="1"/>
  <c r="P653" i="1"/>
  <c r="R652" i="1"/>
  <c r="S652" i="1" s="1"/>
  <c r="Q652" i="1"/>
  <c r="P652" i="1"/>
  <c r="S651" i="1"/>
  <c r="R651" i="1"/>
  <c r="Q651" i="1"/>
  <c r="P651" i="1"/>
  <c r="H651" i="1"/>
  <c r="R650" i="1"/>
  <c r="Q650" i="1"/>
  <c r="P650" i="1"/>
  <c r="R649" i="1"/>
  <c r="Q649" i="1"/>
  <c r="P649" i="1"/>
  <c r="S648" i="1"/>
  <c r="R648" i="1"/>
  <c r="Q648" i="1"/>
  <c r="P648" i="1"/>
  <c r="R647" i="1"/>
  <c r="S647" i="1" s="1"/>
  <c r="Q647" i="1"/>
  <c r="P647" i="1"/>
  <c r="V646" i="1"/>
  <c r="R646" i="1"/>
  <c r="S646" i="1" s="1"/>
  <c r="Q646" i="1"/>
  <c r="P646" i="1"/>
  <c r="R645" i="1"/>
  <c r="Q645" i="1"/>
  <c r="S645" i="1" s="1"/>
  <c r="P645" i="1"/>
  <c r="R644" i="1"/>
  <c r="S644" i="1" s="1"/>
  <c r="Q644" i="1"/>
  <c r="P644" i="1"/>
  <c r="R643" i="1"/>
  <c r="Q643" i="1"/>
  <c r="S643" i="1" s="1"/>
  <c r="P643" i="1"/>
  <c r="R642" i="1"/>
  <c r="Q642" i="1"/>
  <c r="P642" i="1"/>
  <c r="R641" i="1"/>
  <c r="Q641" i="1"/>
  <c r="S641" i="1" s="1"/>
  <c r="P641" i="1"/>
  <c r="R640" i="1"/>
  <c r="S640" i="1" s="1"/>
  <c r="Q640" i="1"/>
  <c r="P640" i="1"/>
  <c r="H640" i="1"/>
  <c r="R639" i="1"/>
  <c r="Q639" i="1"/>
  <c r="P639" i="1"/>
  <c r="H639" i="1"/>
  <c r="R638" i="1"/>
  <c r="S638" i="1" s="1"/>
  <c r="Q638" i="1"/>
  <c r="P638" i="1"/>
  <c r="H638" i="1"/>
  <c r="R637" i="1"/>
  <c r="S637" i="1" s="1"/>
  <c r="Q637" i="1"/>
  <c r="P637" i="1"/>
  <c r="H637" i="1"/>
  <c r="R636" i="1"/>
  <c r="S636" i="1" s="1"/>
  <c r="Q636" i="1"/>
  <c r="P636" i="1"/>
  <c r="H636" i="1"/>
  <c r="H635" i="1" s="1"/>
  <c r="S635" i="1"/>
  <c r="R635" i="1"/>
  <c r="Q635" i="1"/>
  <c r="P635" i="1"/>
  <c r="J635" i="1"/>
  <c r="S634" i="1"/>
  <c r="R634" i="1"/>
  <c r="Q634" i="1"/>
  <c r="P634" i="1"/>
  <c r="S633" i="1"/>
  <c r="R633" i="1"/>
  <c r="Q633" i="1"/>
  <c r="P633" i="1"/>
  <c r="R632" i="1"/>
  <c r="S632" i="1" s="1"/>
  <c r="Q632" i="1"/>
  <c r="P632" i="1"/>
  <c r="R631" i="1"/>
  <c r="S631" i="1" s="1"/>
  <c r="Q631" i="1"/>
  <c r="P631" i="1"/>
  <c r="R630" i="1"/>
  <c r="S630" i="1" s="1"/>
  <c r="Q630" i="1"/>
  <c r="P630" i="1"/>
  <c r="R629" i="1"/>
  <c r="Q629" i="1"/>
  <c r="S629" i="1" s="1"/>
  <c r="P629" i="1"/>
  <c r="R628" i="1"/>
  <c r="S628" i="1" s="1"/>
  <c r="Q628" i="1"/>
  <c r="P628" i="1"/>
  <c r="R627" i="1"/>
  <c r="S627" i="1" s="1"/>
  <c r="Q627" i="1"/>
  <c r="P627" i="1"/>
  <c r="S626" i="1"/>
  <c r="R626" i="1"/>
  <c r="Q626" i="1"/>
  <c r="P626" i="1"/>
  <c r="R625" i="1"/>
  <c r="Q625" i="1"/>
  <c r="S625" i="1" s="1"/>
  <c r="P625" i="1"/>
  <c r="R624" i="1"/>
  <c r="S624" i="1" s="1"/>
  <c r="Q624" i="1"/>
  <c r="P624" i="1"/>
  <c r="R623" i="1"/>
  <c r="Q623" i="1"/>
  <c r="P623" i="1"/>
  <c r="S622" i="1"/>
  <c r="R622" i="1"/>
  <c r="Q622" i="1"/>
  <c r="P622" i="1"/>
  <c r="S621" i="1"/>
  <c r="R621" i="1"/>
  <c r="Q621" i="1"/>
  <c r="P621" i="1"/>
  <c r="V620" i="1"/>
  <c r="R620" i="1"/>
  <c r="Q620" i="1"/>
  <c r="S620" i="1" s="1"/>
  <c r="P620" i="1"/>
  <c r="R619" i="1"/>
  <c r="S619" i="1" s="1"/>
  <c r="Q619" i="1"/>
  <c r="P619" i="1"/>
  <c r="R618" i="1"/>
  <c r="Q618" i="1"/>
  <c r="S618" i="1" s="1"/>
  <c r="P618" i="1"/>
  <c r="R617" i="1"/>
  <c r="Q617" i="1"/>
  <c r="P617" i="1"/>
  <c r="S616" i="1"/>
  <c r="R616" i="1"/>
  <c r="Q616" i="1"/>
  <c r="P616" i="1"/>
  <c r="R615" i="1"/>
  <c r="S615" i="1" s="1"/>
  <c r="Q615" i="1"/>
  <c r="P615" i="1"/>
  <c r="R614" i="1"/>
  <c r="Q614" i="1"/>
  <c r="S614" i="1" s="1"/>
  <c r="P614" i="1"/>
  <c r="R613" i="1"/>
  <c r="Q613" i="1"/>
  <c r="P613" i="1"/>
  <c r="R612" i="1"/>
  <c r="S612" i="1" s="1"/>
  <c r="Q612" i="1"/>
  <c r="P612" i="1"/>
  <c r="R611" i="1"/>
  <c r="S611" i="1" s="1"/>
  <c r="Q611" i="1"/>
  <c r="P611" i="1"/>
  <c r="S610" i="1"/>
  <c r="R610" i="1"/>
  <c r="Q610" i="1"/>
  <c r="P610" i="1"/>
  <c r="R609" i="1"/>
  <c r="Q609" i="1"/>
  <c r="P609" i="1"/>
  <c r="S608" i="1"/>
  <c r="R608" i="1"/>
  <c r="Q608" i="1"/>
  <c r="P608" i="1"/>
  <c r="R607" i="1"/>
  <c r="S607" i="1" s="1"/>
  <c r="Q607" i="1"/>
  <c r="P607" i="1"/>
  <c r="R606" i="1"/>
  <c r="Q606" i="1"/>
  <c r="S606" i="1" s="1"/>
  <c r="P606" i="1"/>
  <c r="R605" i="1"/>
  <c r="S605" i="1" s="1"/>
  <c r="Q605" i="1"/>
  <c r="P605" i="1"/>
  <c r="R604" i="1"/>
  <c r="Q604" i="1"/>
  <c r="S604" i="1" s="1"/>
  <c r="P604" i="1"/>
  <c r="S603" i="1"/>
  <c r="R603" i="1"/>
  <c r="Q603" i="1"/>
  <c r="P603" i="1"/>
  <c r="R602" i="1"/>
  <c r="Q602" i="1"/>
  <c r="S602" i="1" s="1"/>
  <c r="P602" i="1"/>
  <c r="R601" i="1"/>
  <c r="Q601" i="1"/>
  <c r="P601" i="1"/>
  <c r="R600" i="1"/>
  <c r="Q600" i="1"/>
  <c r="P600" i="1"/>
  <c r="R599" i="1"/>
  <c r="S599" i="1" s="1"/>
  <c r="Q599" i="1"/>
  <c r="P599" i="1"/>
  <c r="S598" i="1"/>
  <c r="R598" i="1"/>
  <c r="Q598" i="1"/>
  <c r="P598" i="1"/>
  <c r="R597" i="1"/>
  <c r="Q597" i="1"/>
  <c r="P597" i="1"/>
  <c r="S596" i="1"/>
  <c r="R596" i="1"/>
  <c r="Q596" i="1"/>
  <c r="P596" i="1"/>
  <c r="R595" i="1"/>
  <c r="S595" i="1" s="1"/>
  <c r="Q595" i="1"/>
  <c r="P595" i="1"/>
  <c r="S594" i="1"/>
  <c r="R594" i="1"/>
  <c r="Q594" i="1"/>
  <c r="P594" i="1"/>
  <c r="R593" i="1"/>
  <c r="Q593" i="1"/>
  <c r="P593" i="1"/>
  <c r="S592" i="1"/>
  <c r="R592" i="1"/>
  <c r="Q592" i="1"/>
  <c r="P592" i="1"/>
  <c r="R591" i="1"/>
  <c r="S591" i="1" s="1"/>
  <c r="Q591" i="1"/>
  <c r="P591" i="1"/>
  <c r="R590" i="1"/>
  <c r="Q590" i="1"/>
  <c r="S590" i="1" s="1"/>
  <c r="P590" i="1"/>
  <c r="R589" i="1"/>
  <c r="Q589" i="1"/>
  <c r="P589" i="1"/>
  <c r="R588" i="1"/>
  <c r="Q588" i="1"/>
  <c r="S588" i="1" s="1"/>
  <c r="P588" i="1"/>
  <c r="R587" i="1"/>
  <c r="S587" i="1" s="1"/>
  <c r="Q587" i="1"/>
  <c r="P587" i="1"/>
  <c r="R586" i="1"/>
  <c r="Q586" i="1"/>
  <c r="S586" i="1" s="1"/>
  <c r="P586" i="1"/>
  <c r="R585" i="1"/>
  <c r="Q585" i="1"/>
  <c r="P585" i="1"/>
  <c r="R584" i="1"/>
  <c r="S584" i="1" s="1"/>
  <c r="Q584" i="1"/>
  <c r="P584" i="1"/>
  <c r="R583" i="1"/>
  <c r="S583" i="1" s="1"/>
  <c r="Q583" i="1"/>
  <c r="P583" i="1"/>
  <c r="R582" i="1"/>
  <c r="S582" i="1" s="1"/>
  <c r="Q582" i="1"/>
  <c r="P582" i="1"/>
  <c r="R581" i="1"/>
  <c r="Q581" i="1"/>
  <c r="S581" i="1" s="1"/>
  <c r="P581" i="1"/>
  <c r="R580" i="1"/>
  <c r="S580" i="1" s="1"/>
  <c r="Q580" i="1"/>
  <c r="P580" i="1"/>
  <c r="R579" i="1"/>
  <c r="S579" i="1" s="1"/>
  <c r="Q579" i="1"/>
  <c r="P579" i="1"/>
  <c r="R578" i="1"/>
  <c r="S578" i="1" s="1"/>
  <c r="Q578" i="1"/>
  <c r="P578" i="1"/>
  <c r="R577" i="1"/>
  <c r="Q577" i="1"/>
  <c r="S577" i="1" s="1"/>
  <c r="P577" i="1"/>
  <c r="R576" i="1"/>
  <c r="S576" i="1" s="1"/>
  <c r="Q576" i="1"/>
  <c r="P576" i="1"/>
  <c r="R575" i="1"/>
  <c r="Q575" i="1"/>
  <c r="P575" i="1"/>
  <c r="S574" i="1"/>
  <c r="R574" i="1"/>
  <c r="Q574" i="1"/>
  <c r="P574" i="1"/>
  <c r="R573" i="1"/>
  <c r="Q573" i="1"/>
  <c r="S573" i="1" s="1"/>
  <c r="P573" i="1"/>
  <c r="R572" i="1"/>
  <c r="S572" i="1" s="1"/>
  <c r="Q572" i="1"/>
  <c r="P572" i="1"/>
  <c r="R571" i="1"/>
  <c r="Q571" i="1"/>
  <c r="P571" i="1"/>
  <c r="S570" i="1"/>
  <c r="R570" i="1"/>
  <c r="Q570" i="1"/>
  <c r="P570" i="1"/>
  <c r="S569" i="1"/>
  <c r="R569" i="1"/>
  <c r="Q569" i="1"/>
  <c r="P569" i="1"/>
  <c r="R568" i="1"/>
  <c r="S568" i="1" s="1"/>
  <c r="Q568" i="1"/>
  <c r="P568" i="1"/>
  <c r="R567" i="1"/>
  <c r="S567" i="1" s="1"/>
  <c r="Q567" i="1"/>
  <c r="P567" i="1"/>
  <c r="R566" i="1"/>
  <c r="S566" i="1" s="1"/>
  <c r="Q566" i="1"/>
  <c r="P566" i="1"/>
  <c r="R565" i="1"/>
  <c r="Q565" i="1"/>
  <c r="S565" i="1" s="1"/>
  <c r="P565" i="1"/>
  <c r="R564" i="1"/>
  <c r="S564" i="1" s="1"/>
  <c r="Q564" i="1"/>
  <c r="P564" i="1"/>
  <c r="R563" i="1"/>
  <c r="S563" i="1" s="1"/>
  <c r="Q563" i="1"/>
  <c r="P563" i="1"/>
  <c r="R562" i="1"/>
  <c r="S562" i="1" s="1"/>
  <c r="Q562" i="1"/>
  <c r="P562" i="1"/>
  <c r="R561" i="1"/>
  <c r="Q561" i="1"/>
  <c r="S561" i="1" s="1"/>
  <c r="P561" i="1"/>
  <c r="R560" i="1"/>
  <c r="S560" i="1" s="1"/>
  <c r="Q560" i="1"/>
  <c r="P560" i="1"/>
  <c r="R559" i="1"/>
  <c r="Q559" i="1"/>
  <c r="P559" i="1"/>
  <c r="S558" i="1"/>
  <c r="R558" i="1"/>
  <c r="Q558" i="1"/>
  <c r="P558" i="1"/>
  <c r="R557" i="1"/>
  <c r="Q557" i="1"/>
  <c r="S557" i="1" s="1"/>
  <c r="P557" i="1"/>
  <c r="R556" i="1"/>
  <c r="S556" i="1" s="1"/>
  <c r="Q556" i="1"/>
  <c r="P556" i="1"/>
  <c r="R555" i="1"/>
  <c r="Q555" i="1"/>
  <c r="P555" i="1"/>
  <c r="S554" i="1"/>
  <c r="R554" i="1"/>
  <c r="Q554" i="1"/>
  <c r="P554" i="1"/>
  <c r="S553" i="1"/>
  <c r="R553" i="1"/>
  <c r="Q553" i="1"/>
  <c r="P553" i="1"/>
  <c r="R552" i="1"/>
  <c r="S552" i="1" s="1"/>
  <c r="Q552" i="1"/>
  <c r="P552" i="1"/>
  <c r="R551" i="1"/>
  <c r="S551" i="1" s="1"/>
  <c r="Q551" i="1"/>
  <c r="P551" i="1"/>
  <c r="R550" i="1"/>
  <c r="S550" i="1" s="1"/>
  <c r="Q550" i="1"/>
  <c r="P550" i="1"/>
  <c r="R549" i="1"/>
  <c r="Q549" i="1"/>
  <c r="S549" i="1" s="1"/>
  <c r="P549" i="1"/>
  <c r="R548" i="1"/>
  <c r="S548" i="1" s="1"/>
  <c r="Q548" i="1"/>
  <c r="P548" i="1"/>
  <c r="R547" i="1"/>
  <c r="S547" i="1" s="1"/>
  <c r="Q547" i="1"/>
  <c r="P547" i="1"/>
  <c r="R546" i="1"/>
  <c r="S546" i="1" s="1"/>
  <c r="Q546" i="1"/>
  <c r="P546" i="1"/>
  <c r="R545" i="1"/>
  <c r="Q545" i="1"/>
  <c r="S545" i="1" s="1"/>
  <c r="P545" i="1"/>
  <c r="R544" i="1"/>
  <c r="S544" i="1" s="1"/>
  <c r="Q544" i="1"/>
  <c r="P544" i="1"/>
  <c r="R543" i="1"/>
  <c r="Q543" i="1"/>
  <c r="P543" i="1"/>
  <c r="S542" i="1"/>
  <c r="R542" i="1"/>
  <c r="Q542" i="1"/>
  <c r="P542" i="1"/>
  <c r="R541" i="1"/>
  <c r="Q541" i="1"/>
  <c r="S541" i="1" s="1"/>
  <c r="P541" i="1"/>
  <c r="R540" i="1"/>
  <c r="S540" i="1" s="1"/>
  <c r="Q540" i="1"/>
  <c r="P540" i="1"/>
  <c r="R539" i="1"/>
  <c r="S539" i="1" s="1"/>
  <c r="Q539" i="1"/>
  <c r="P539" i="1"/>
  <c r="S538" i="1"/>
  <c r="R538" i="1"/>
  <c r="Q538" i="1"/>
  <c r="P538" i="1"/>
  <c r="S537" i="1"/>
  <c r="R537" i="1"/>
  <c r="Q537" i="1"/>
  <c r="P537" i="1"/>
  <c r="V536" i="1"/>
  <c r="R536" i="1"/>
  <c r="S536" i="1" s="1"/>
  <c r="Q536" i="1"/>
  <c r="P536" i="1"/>
  <c r="R535" i="1"/>
  <c r="S535" i="1" s="1"/>
  <c r="Q535" i="1"/>
  <c r="P535" i="1"/>
  <c r="H535" i="1"/>
  <c r="R534" i="1"/>
  <c r="Q534" i="1"/>
  <c r="P534" i="1"/>
  <c r="S533" i="1"/>
  <c r="R533" i="1"/>
  <c r="Q533" i="1"/>
  <c r="P533" i="1"/>
  <c r="R532" i="1"/>
  <c r="S532" i="1" s="1"/>
  <c r="Q532" i="1"/>
  <c r="P532" i="1"/>
  <c r="R531" i="1"/>
  <c r="Q531" i="1"/>
  <c r="S531" i="1" s="1"/>
  <c r="P531" i="1"/>
  <c r="R530" i="1"/>
  <c r="Q530" i="1"/>
  <c r="P530" i="1"/>
  <c r="R529" i="1"/>
  <c r="S529" i="1" s="1"/>
  <c r="Q529" i="1"/>
  <c r="P529" i="1"/>
  <c r="R528" i="1"/>
  <c r="S528" i="1" s="1"/>
  <c r="Q528" i="1"/>
  <c r="P528" i="1"/>
  <c r="S527" i="1"/>
  <c r="R527" i="1"/>
  <c r="Q527" i="1"/>
  <c r="P527" i="1"/>
  <c r="R526" i="1"/>
  <c r="Q526" i="1"/>
  <c r="P526" i="1"/>
  <c r="S525" i="1"/>
  <c r="R525" i="1"/>
  <c r="Q525" i="1"/>
  <c r="P525" i="1"/>
  <c r="R524" i="1"/>
  <c r="S524" i="1" s="1"/>
  <c r="Q524" i="1"/>
  <c r="P524" i="1"/>
  <c r="S523" i="1"/>
  <c r="R523" i="1"/>
  <c r="Q523" i="1"/>
  <c r="P523" i="1"/>
  <c r="H523" i="1"/>
  <c r="R522" i="1"/>
  <c r="S522" i="1" s="1"/>
  <c r="Q522" i="1"/>
  <c r="P522" i="1"/>
  <c r="H522" i="1"/>
  <c r="S521" i="1"/>
  <c r="R521" i="1"/>
  <c r="Q521" i="1"/>
  <c r="P521" i="1"/>
  <c r="S520" i="1"/>
  <c r="R520" i="1"/>
  <c r="Q520" i="1"/>
  <c r="P520" i="1"/>
  <c r="R519" i="1"/>
  <c r="Q519" i="1"/>
  <c r="P519" i="1"/>
  <c r="R518" i="1"/>
  <c r="S518" i="1" s="1"/>
  <c r="Q518" i="1"/>
  <c r="P518" i="1"/>
  <c r="R517" i="1"/>
  <c r="Q517" i="1"/>
  <c r="S517" i="1" s="1"/>
  <c r="P517" i="1"/>
  <c r="S516" i="1"/>
  <c r="R516" i="1"/>
  <c r="Q516" i="1"/>
  <c r="P516" i="1"/>
  <c r="S515" i="1"/>
  <c r="R515" i="1"/>
  <c r="Q515" i="1"/>
  <c r="P515" i="1"/>
  <c r="R514" i="1"/>
  <c r="Q514" i="1"/>
  <c r="P514" i="1"/>
  <c r="R513" i="1"/>
  <c r="S513" i="1" s="1"/>
  <c r="Q513" i="1"/>
  <c r="P513" i="1"/>
  <c r="V513" i="1" s="1"/>
  <c r="R512" i="1"/>
  <c r="Q512" i="1"/>
  <c r="P512" i="1"/>
  <c r="V512" i="1" s="1"/>
  <c r="R511" i="1"/>
  <c r="S511" i="1" s="1"/>
  <c r="Q511" i="1"/>
  <c r="P511" i="1"/>
  <c r="R510" i="1"/>
  <c r="S510" i="1" s="1"/>
  <c r="Q510" i="1"/>
  <c r="P510" i="1"/>
  <c r="R509" i="1"/>
  <c r="Q509" i="1"/>
  <c r="S509" i="1" s="1"/>
  <c r="P509" i="1"/>
  <c r="R508" i="1"/>
  <c r="Q508" i="1"/>
  <c r="P508" i="1"/>
  <c r="R507" i="1"/>
  <c r="Q507" i="1"/>
  <c r="S507" i="1" s="1"/>
  <c r="P507" i="1"/>
  <c r="R506" i="1"/>
  <c r="S506" i="1" s="1"/>
  <c r="Q506" i="1"/>
  <c r="P506" i="1"/>
  <c r="S505" i="1"/>
  <c r="R505" i="1"/>
  <c r="Q505" i="1"/>
  <c r="P505" i="1"/>
  <c r="R504" i="1"/>
  <c r="S504" i="1" s="1"/>
  <c r="Q504" i="1"/>
  <c r="P504" i="1"/>
  <c r="S503" i="1"/>
  <c r="R503" i="1"/>
  <c r="Q503" i="1"/>
  <c r="P503" i="1"/>
  <c r="S502" i="1"/>
  <c r="R502" i="1"/>
  <c r="Q502" i="1"/>
  <c r="P502" i="1"/>
  <c r="R501" i="1"/>
  <c r="Q501" i="1"/>
  <c r="S501" i="1" s="1"/>
  <c r="P501" i="1"/>
  <c r="R500" i="1"/>
  <c r="Q500" i="1"/>
  <c r="P500" i="1"/>
  <c r="R499" i="1"/>
  <c r="Q499" i="1"/>
  <c r="S499" i="1" s="1"/>
  <c r="P499" i="1"/>
  <c r="R498" i="1"/>
  <c r="S498" i="1" s="1"/>
  <c r="Q498" i="1"/>
  <c r="P498" i="1"/>
  <c r="R497" i="1"/>
  <c r="S497" i="1" s="1"/>
  <c r="Q497" i="1"/>
  <c r="P497" i="1"/>
  <c r="R496" i="1"/>
  <c r="Q496" i="1"/>
  <c r="P496" i="1"/>
  <c r="S495" i="1"/>
  <c r="R495" i="1"/>
  <c r="Q495" i="1"/>
  <c r="P495" i="1"/>
  <c r="S494" i="1"/>
  <c r="R494" i="1"/>
  <c r="Q494" i="1"/>
  <c r="P494" i="1"/>
  <c r="R493" i="1"/>
  <c r="Q493" i="1"/>
  <c r="S493" i="1" s="1"/>
  <c r="P493" i="1"/>
  <c r="S492" i="1"/>
  <c r="R492" i="1"/>
  <c r="Q492" i="1"/>
  <c r="P492" i="1"/>
  <c r="S491" i="1"/>
  <c r="R491" i="1"/>
  <c r="Q491" i="1"/>
  <c r="P491" i="1"/>
  <c r="R490" i="1"/>
  <c r="S490" i="1" s="1"/>
  <c r="Q490" i="1"/>
  <c r="P490" i="1"/>
  <c r="R489" i="1"/>
  <c r="S489" i="1" s="1"/>
  <c r="Q489" i="1"/>
  <c r="P489" i="1"/>
  <c r="R488" i="1"/>
  <c r="S488" i="1" s="1"/>
  <c r="Q488" i="1"/>
  <c r="P488" i="1"/>
  <c r="R487" i="1"/>
  <c r="Q487" i="1"/>
  <c r="S487" i="1" s="1"/>
  <c r="P487" i="1"/>
  <c r="R486" i="1"/>
  <c r="S486" i="1" s="1"/>
  <c r="Q486" i="1"/>
  <c r="P486" i="1"/>
  <c r="S485" i="1"/>
  <c r="R485" i="1"/>
  <c r="Q485" i="1"/>
  <c r="P485" i="1"/>
  <c r="S484" i="1"/>
  <c r="R484" i="1"/>
  <c r="Q484" i="1"/>
  <c r="P484" i="1"/>
  <c r="R483" i="1"/>
  <c r="Q483" i="1"/>
  <c r="S483" i="1" s="1"/>
  <c r="P483" i="1"/>
  <c r="R482" i="1"/>
  <c r="S482" i="1" s="1"/>
  <c r="Q482" i="1"/>
  <c r="P482" i="1"/>
  <c r="R481" i="1"/>
  <c r="S481" i="1" s="1"/>
  <c r="Q481" i="1"/>
  <c r="P481" i="1"/>
  <c r="R480" i="1"/>
  <c r="Q480" i="1"/>
  <c r="P480" i="1"/>
  <c r="S479" i="1"/>
  <c r="R479" i="1"/>
  <c r="Q479" i="1"/>
  <c r="P479" i="1"/>
  <c r="S478" i="1"/>
  <c r="R478" i="1"/>
  <c r="Q478" i="1"/>
  <c r="P478" i="1"/>
  <c r="R477" i="1"/>
  <c r="Q477" i="1"/>
  <c r="S477" i="1" s="1"/>
  <c r="P477" i="1"/>
  <c r="S476" i="1"/>
  <c r="R476" i="1"/>
  <c r="Q476" i="1"/>
  <c r="P476" i="1"/>
  <c r="S475" i="1"/>
  <c r="R475" i="1"/>
  <c r="Q475" i="1"/>
  <c r="P475" i="1"/>
  <c r="R474" i="1"/>
  <c r="S474" i="1" s="1"/>
  <c r="Q474" i="1"/>
  <c r="P474" i="1"/>
  <c r="R473" i="1"/>
  <c r="S473" i="1" s="1"/>
  <c r="Q473" i="1"/>
  <c r="P473" i="1"/>
  <c r="R472" i="1"/>
  <c r="S472" i="1" s="1"/>
  <c r="Q472" i="1"/>
  <c r="P472" i="1"/>
  <c r="R471" i="1"/>
  <c r="Q471" i="1"/>
  <c r="S471" i="1" s="1"/>
  <c r="P471" i="1"/>
  <c r="R470" i="1"/>
  <c r="S470" i="1" s="1"/>
  <c r="Q470" i="1"/>
  <c r="P470" i="1"/>
  <c r="S469" i="1"/>
  <c r="R469" i="1"/>
  <c r="Q469" i="1"/>
  <c r="P469" i="1"/>
  <c r="S468" i="1"/>
  <c r="R468" i="1"/>
  <c r="Q468" i="1"/>
  <c r="P468" i="1"/>
  <c r="S467" i="1"/>
  <c r="R467" i="1"/>
  <c r="Q467" i="1"/>
  <c r="P467" i="1"/>
  <c r="R466" i="1"/>
  <c r="S466" i="1" s="1"/>
  <c r="Q466" i="1"/>
  <c r="P466" i="1"/>
  <c r="R465" i="1"/>
  <c r="S465" i="1" s="1"/>
  <c r="Q465" i="1"/>
  <c r="P465" i="1"/>
  <c r="R464" i="1"/>
  <c r="Q464" i="1"/>
  <c r="P464" i="1"/>
  <c r="R463" i="1"/>
  <c r="Q463" i="1"/>
  <c r="S463" i="1" s="1"/>
  <c r="P463" i="1"/>
  <c r="S462" i="1"/>
  <c r="R462" i="1"/>
  <c r="Q462" i="1"/>
  <c r="P462" i="1"/>
  <c r="R461" i="1"/>
  <c r="Q461" i="1"/>
  <c r="S461" i="1" s="1"/>
  <c r="P461" i="1"/>
  <c r="S460" i="1"/>
  <c r="R460" i="1"/>
  <c r="Q460" i="1"/>
  <c r="P460" i="1"/>
  <c r="S459" i="1"/>
  <c r="R459" i="1"/>
  <c r="Q459" i="1"/>
  <c r="P459" i="1"/>
  <c r="R458" i="1"/>
  <c r="S458" i="1" s="1"/>
  <c r="Q458" i="1"/>
  <c r="P458" i="1"/>
  <c r="R457" i="1"/>
  <c r="Q457" i="1"/>
  <c r="P457" i="1"/>
  <c r="R456" i="1"/>
  <c r="S456" i="1" s="1"/>
  <c r="Q456" i="1"/>
  <c r="P456" i="1"/>
  <c r="R455" i="1"/>
  <c r="Q455" i="1"/>
  <c r="S455" i="1" s="1"/>
  <c r="P455" i="1"/>
  <c r="R454" i="1"/>
  <c r="S454" i="1" s="1"/>
  <c r="Q454" i="1"/>
  <c r="P454" i="1"/>
  <c r="S453" i="1"/>
  <c r="R453" i="1"/>
  <c r="Q453" i="1"/>
  <c r="P453" i="1"/>
  <c r="S452" i="1"/>
  <c r="R452" i="1"/>
  <c r="Q452" i="1"/>
  <c r="P452" i="1"/>
  <c r="S451" i="1"/>
  <c r="R451" i="1"/>
  <c r="Q451" i="1"/>
  <c r="P451" i="1"/>
  <c r="R450" i="1"/>
  <c r="S450" i="1" s="1"/>
  <c r="Q450" i="1"/>
  <c r="P450" i="1"/>
  <c r="R449" i="1"/>
  <c r="S449" i="1" s="1"/>
  <c r="Q449" i="1"/>
  <c r="P449" i="1"/>
  <c r="R448" i="1"/>
  <c r="Q448" i="1"/>
  <c r="P448" i="1"/>
  <c r="S447" i="1"/>
  <c r="R447" i="1"/>
  <c r="Q447" i="1"/>
  <c r="P447" i="1"/>
  <c r="R446" i="1"/>
  <c r="S446" i="1" s="1"/>
  <c r="Q446" i="1"/>
  <c r="P446" i="1"/>
  <c r="R445" i="1"/>
  <c r="Q445" i="1"/>
  <c r="S445" i="1" s="1"/>
  <c r="P445" i="1"/>
  <c r="S444" i="1"/>
  <c r="R444" i="1"/>
  <c r="Q444" i="1"/>
  <c r="P444" i="1"/>
  <c r="S443" i="1"/>
  <c r="R443" i="1"/>
  <c r="Q443" i="1"/>
  <c r="P443" i="1"/>
  <c r="J443" i="1"/>
  <c r="H443" i="1"/>
  <c r="R442" i="1"/>
  <c r="Q442" i="1"/>
  <c r="P442" i="1"/>
  <c r="S441" i="1"/>
  <c r="R441" i="1"/>
  <c r="Q441" i="1"/>
  <c r="P441" i="1"/>
  <c r="H441" i="1"/>
  <c r="R440" i="1"/>
  <c r="Q440" i="1"/>
  <c r="P440" i="1"/>
  <c r="H440" i="1"/>
  <c r="R439" i="1"/>
  <c r="Q439" i="1"/>
  <c r="S439" i="1" s="1"/>
  <c r="P439" i="1"/>
  <c r="S438" i="1"/>
  <c r="R438" i="1"/>
  <c r="Q438" i="1"/>
  <c r="P438" i="1"/>
  <c r="J438" i="1"/>
  <c r="H438" i="1"/>
  <c r="H439" i="1" s="1"/>
  <c r="R437" i="1"/>
  <c r="Q437" i="1"/>
  <c r="S437" i="1" s="1"/>
  <c r="P437" i="1"/>
  <c r="R436" i="1"/>
  <c r="S436" i="1" s="1"/>
  <c r="Q436" i="1"/>
  <c r="P436" i="1"/>
  <c r="R435" i="1"/>
  <c r="S435" i="1" s="1"/>
  <c r="Q435" i="1"/>
  <c r="P435" i="1"/>
  <c r="R434" i="1"/>
  <c r="S434" i="1" s="1"/>
  <c r="Q434" i="1"/>
  <c r="P434" i="1"/>
  <c r="S433" i="1"/>
  <c r="R433" i="1"/>
  <c r="Q433" i="1"/>
  <c r="P433" i="1"/>
  <c r="R432" i="1"/>
  <c r="Q432" i="1"/>
  <c r="P432" i="1"/>
  <c r="R431" i="1"/>
  <c r="Q431" i="1"/>
  <c r="S431" i="1" s="1"/>
  <c r="P431" i="1"/>
  <c r="R430" i="1"/>
  <c r="S430" i="1" s="1"/>
  <c r="Q430" i="1"/>
  <c r="P430" i="1"/>
  <c r="R429" i="1"/>
  <c r="Q429" i="1"/>
  <c r="S429" i="1" s="1"/>
  <c r="P429" i="1"/>
  <c r="R428" i="1"/>
  <c r="S428" i="1" s="1"/>
  <c r="Q428" i="1"/>
  <c r="P428" i="1"/>
  <c r="R427" i="1"/>
  <c r="S427" i="1" s="1"/>
  <c r="Q427" i="1"/>
  <c r="P427" i="1"/>
  <c r="R426" i="1"/>
  <c r="S426" i="1" s="1"/>
  <c r="Q426" i="1"/>
  <c r="P426" i="1"/>
  <c r="S425" i="1"/>
  <c r="R425" i="1"/>
  <c r="Q425" i="1"/>
  <c r="P425" i="1"/>
  <c r="R424" i="1"/>
  <c r="Q424" i="1"/>
  <c r="P424" i="1"/>
  <c r="R423" i="1"/>
  <c r="Q423" i="1"/>
  <c r="S423" i="1" s="1"/>
  <c r="P423" i="1"/>
  <c r="R422" i="1"/>
  <c r="Q422" i="1"/>
  <c r="S422" i="1" s="1"/>
  <c r="P422" i="1"/>
  <c r="R421" i="1"/>
  <c r="Q421" i="1"/>
  <c r="S421" i="1" s="1"/>
  <c r="P421" i="1"/>
  <c r="R420" i="1"/>
  <c r="S420" i="1" s="1"/>
  <c r="Q420" i="1"/>
  <c r="P420" i="1"/>
  <c r="S419" i="1"/>
  <c r="R419" i="1"/>
  <c r="Q419" i="1"/>
  <c r="P419" i="1"/>
  <c r="R418" i="1"/>
  <c r="S418" i="1" s="1"/>
  <c r="Q418" i="1"/>
  <c r="P418" i="1"/>
  <c r="R417" i="1"/>
  <c r="Q417" i="1"/>
  <c r="S417" i="1" s="1"/>
  <c r="P417" i="1"/>
  <c r="R416" i="1"/>
  <c r="Q416" i="1"/>
  <c r="P416" i="1"/>
  <c r="R415" i="1"/>
  <c r="Q415" i="1"/>
  <c r="S415" i="1" s="1"/>
  <c r="P415" i="1"/>
  <c r="R414" i="1"/>
  <c r="S414" i="1" s="1"/>
  <c r="Q414" i="1"/>
  <c r="P414" i="1"/>
  <c r="S413" i="1"/>
  <c r="R413" i="1"/>
  <c r="Q413" i="1"/>
  <c r="P413" i="1"/>
  <c r="R412" i="1"/>
  <c r="S412" i="1" s="1"/>
  <c r="Q412" i="1"/>
  <c r="P412" i="1"/>
  <c r="S411" i="1"/>
  <c r="R411" i="1"/>
  <c r="Q411" i="1"/>
  <c r="P411" i="1"/>
  <c r="V411" i="1" s="1"/>
  <c r="S410" i="1"/>
  <c r="R410" i="1"/>
  <c r="Q410" i="1"/>
  <c r="P410" i="1"/>
  <c r="R409" i="1"/>
  <c r="S409" i="1" s="1"/>
  <c r="Q409" i="1"/>
  <c r="P409" i="1"/>
  <c r="R408" i="1"/>
  <c r="S408" i="1" s="1"/>
  <c r="Q408" i="1"/>
  <c r="P408" i="1"/>
  <c r="J408" i="1"/>
  <c r="H408" i="1"/>
  <c r="H409" i="1" s="1"/>
  <c r="R407" i="1"/>
  <c r="Q407" i="1"/>
  <c r="S407" i="1" s="1"/>
  <c r="P407" i="1"/>
  <c r="H407" i="1"/>
  <c r="S406" i="1"/>
  <c r="R406" i="1"/>
  <c r="Q406" i="1"/>
  <c r="P406" i="1"/>
  <c r="H406" i="1"/>
  <c r="R405" i="1"/>
  <c r="S405" i="1" s="1"/>
  <c r="Q405" i="1"/>
  <c r="P405" i="1"/>
  <c r="J405" i="1"/>
  <c r="H405" i="1"/>
  <c r="R404" i="1"/>
  <c r="Q404" i="1"/>
  <c r="P404" i="1"/>
  <c r="R403" i="1"/>
  <c r="Q403" i="1"/>
  <c r="S403" i="1" s="1"/>
  <c r="P403" i="1"/>
  <c r="R402" i="1"/>
  <c r="S402" i="1" s="1"/>
  <c r="Q402" i="1"/>
  <c r="P402" i="1"/>
  <c r="S401" i="1"/>
  <c r="R401" i="1"/>
  <c r="Q401" i="1"/>
  <c r="P401" i="1"/>
  <c r="R400" i="1"/>
  <c r="S400" i="1" s="1"/>
  <c r="Q400" i="1"/>
  <c r="P400" i="1"/>
  <c r="R399" i="1"/>
  <c r="S399" i="1" s="1"/>
  <c r="Q399" i="1"/>
  <c r="P399" i="1"/>
  <c r="R398" i="1"/>
  <c r="S398" i="1" s="1"/>
  <c r="Q398" i="1"/>
  <c r="P398" i="1"/>
  <c r="R397" i="1"/>
  <c r="Q397" i="1"/>
  <c r="S397" i="1" s="1"/>
  <c r="P397" i="1"/>
  <c r="R396" i="1"/>
  <c r="Q396" i="1"/>
  <c r="P396" i="1"/>
  <c r="R395" i="1"/>
  <c r="Q395" i="1"/>
  <c r="S395" i="1" s="1"/>
  <c r="P395" i="1"/>
  <c r="R394" i="1"/>
  <c r="S394" i="1" s="1"/>
  <c r="Q394" i="1"/>
  <c r="P394" i="1"/>
  <c r="S393" i="1"/>
  <c r="R393" i="1"/>
  <c r="Q393" i="1"/>
  <c r="P393" i="1"/>
  <c r="R392" i="1"/>
  <c r="S392" i="1" s="1"/>
  <c r="Q392" i="1"/>
  <c r="P392" i="1"/>
  <c r="R391" i="1"/>
  <c r="S391" i="1" s="1"/>
  <c r="Q391" i="1"/>
  <c r="P391" i="1"/>
  <c r="R390" i="1"/>
  <c r="S390" i="1" s="1"/>
  <c r="Q390" i="1"/>
  <c r="P390" i="1"/>
  <c r="R389" i="1"/>
  <c r="Q389" i="1"/>
  <c r="S389" i="1" s="1"/>
  <c r="P389" i="1"/>
  <c r="R388" i="1"/>
  <c r="Q388" i="1"/>
  <c r="P388" i="1"/>
  <c r="R387" i="1"/>
  <c r="S387" i="1" s="1"/>
  <c r="Q387" i="1"/>
  <c r="P387" i="1"/>
  <c r="R386" i="1"/>
  <c r="S386" i="1" s="1"/>
  <c r="Q386" i="1"/>
  <c r="P386" i="1"/>
  <c r="R385" i="1"/>
  <c r="S385" i="1" s="1"/>
  <c r="Q385" i="1"/>
  <c r="P385" i="1"/>
  <c r="R384" i="1"/>
  <c r="Q384" i="1"/>
  <c r="P384" i="1"/>
  <c r="H384" i="1"/>
  <c r="H385" i="1" s="1"/>
  <c r="H386" i="1" s="1"/>
  <c r="H387" i="1" s="1"/>
  <c r="H388" i="1" s="1"/>
  <c r="R383" i="1"/>
  <c r="S383" i="1" s="1"/>
  <c r="Q383" i="1"/>
  <c r="P383" i="1"/>
  <c r="R382" i="1"/>
  <c r="S382" i="1" s="1"/>
  <c r="Q382" i="1"/>
  <c r="P382" i="1"/>
  <c r="S381" i="1"/>
  <c r="R381" i="1"/>
  <c r="Q381" i="1"/>
  <c r="P381" i="1"/>
  <c r="R380" i="1"/>
  <c r="S380" i="1" s="1"/>
  <c r="Q380" i="1"/>
  <c r="P380" i="1"/>
  <c r="R379" i="1"/>
  <c r="S379" i="1" s="1"/>
  <c r="Q379" i="1"/>
  <c r="P379" i="1"/>
  <c r="H379" i="1"/>
  <c r="H380" i="1" s="1"/>
  <c r="H381" i="1" s="1"/>
  <c r="H382" i="1" s="1"/>
  <c r="R378" i="1"/>
  <c r="S378" i="1" s="1"/>
  <c r="Q378" i="1"/>
  <c r="P378" i="1"/>
  <c r="H378" i="1"/>
  <c r="S377" i="1"/>
  <c r="R377" i="1"/>
  <c r="Q377" i="1"/>
  <c r="P377" i="1"/>
  <c r="H377" i="1"/>
  <c r="R376" i="1"/>
  <c r="Q376" i="1"/>
  <c r="S376" i="1" s="1"/>
  <c r="P376" i="1"/>
  <c r="R375" i="1"/>
  <c r="S375" i="1" s="1"/>
  <c r="Q375" i="1"/>
  <c r="P375" i="1"/>
  <c r="H375" i="1"/>
  <c r="H376" i="1" s="1"/>
  <c r="R374" i="1"/>
  <c r="S374" i="1" s="1"/>
  <c r="Q374" i="1"/>
  <c r="P374" i="1"/>
  <c r="H374" i="1"/>
  <c r="S373" i="1"/>
  <c r="R373" i="1"/>
  <c r="Q373" i="1"/>
  <c r="P373" i="1"/>
  <c r="H373" i="1"/>
  <c r="R372" i="1"/>
  <c r="Q372" i="1"/>
  <c r="S372" i="1" s="1"/>
  <c r="P372" i="1"/>
  <c r="R371" i="1"/>
  <c r="S371" i="1" s="1"/>
  <c r="Q371" i="1"/>
  <c r="P371" i="1"/>
  <c r="H371" i="1"/>
  <c r="H372" i="1" s="1"/>
  <c r="R370" i="1"/>
  <c r="S370" i="1" s="1"/>
  <c r="Q370" i="1"/>
  <c r="P370" i="1"/>
  <c r="H370" i="1"/>
  <c r="S369" i="1"/>
  <c r="R369" i="1"/>
  <c r="Q369" i="1"/>
  <c r="P369" i="1"/>
  <c r="H369" i="1"/>
  <c r="R368" i="1"/>
  <c r="Q368" i="1"/>
  <c r="S368" i="1" s="1"/>
  <c r="P368" i="1"/>
  <c r="R367" i="1"/>
  <c r="Q367" i="1"/>
  <c r="S367" i="1" s="1"/>
  <c r="P367" i="1"/>
  <c r="S366" i="1"/>
  <c r="R366" i="1"/>
  <c r="Q366" i="1"/>
  <c r="P366" i="1"/>
  <c r="S365" i="1"/>
  <c r="R365" i="1"/>
  <c r="Q365" i="1"/>
  <c r="P365" i="1"/>
  <c r="R364" i="1"/>
  <c r="S364" i="1" s="1"/>
  <c r="Q364" i="1"/>
  <c r="P364" i="1"/>
  <c r="R363" i="1"/>
  <c r="Q363" i="1"/>
  <c r="P363" i="1"/>
  <c r="R362" i="1"/>
  <c r="S362" i="1" s="1"/>
  <c r="Q362" i="1"/>
  <c r="P362" i="1"/>
  <c r="R361" i="1"/>
  <c r="Q361" i="1"/>
  <c r="S361" i="1" s="1"/>
  <c r="P361" i="1"/>
  <c r="R360" i="1"/>
  <c r="Q360" i="1"/>
  <c r="S360" i="1" s="1"/>
  <c r="P360" i="1"/>
  <c r="R359" i="1"/>
  <c r="Q359" i="1"/>
  <c r="S359" i="1" s="1"/>
  <c r="P359" i="1"/>
  <c r="S358" i="1"/>
  <c r="R358" i="1"/>
  <c r="Q358" i="1"/>
  <c r="P358" i="1"/>
  <c r="R357" i="1"/>
  <c r="S357" i="1" s="1"/>
  <c r="Q357" i="1"/>
  <c r="P357" i="1"/>
  <c r="R356" i="1"/>
  <c r="S356" i="1" s="1"/>
  <c r="Q356" i="1"/>
  <c r="P356" i="1"/>
  <c r="R355" i="1"/>
  <c r="Q355" i="1"/>
  <c r="P355" i="1"/>
  <c r="R354" i="1"/>
  <c r="Q354" i="1"/>
  <c r="P354" i="1"/>
  <c r="S353" i="1"/>
  <c r="R353" i="1"/>
  <c r="Q353" i="1"/>
  <c r="P353" i="1"/>
  <c r="H353" i="1"/>
  <c r="R352" i="1"/>
  <c r="S352" i="1" s="1"/>
  <c r="Q352" i="1"/>
  <c r="P352" i="1"/>
  <c r="J352" i="1"/>
  <c r="H352" i="1"/>
  <c r="S351" i="1"/>
  <c r="R351" i="1"/>
  <c r="Q351" i="1"/>
  <c r="P351" i="1"/>
  <c r="H351" i="1"/>
  <c r="R350" i="1"/>
  <c r="S350" i="1" s="1"/>
  <c r="Q350" i="1"/>
  <c r="P350" i="1"/>
  <c r="H350" i="1"/>
  <c r="R349" i="1"/>
  <c r="S349" i="1" s="1"/>
  <c r="Q349" i="1"/>
  <c r="P349" i="1"/>
  <c r="H349" i="1"/>
  <c r="R348" i="1"/>
  <c r="S348" i="1" s="1"/>
  <c r="Q348" i="1"/>
  <c r="P348" i="1"/>
  <c r="H348" i="1"/>
  <c r="S347" i="1"/>
  <c r="R347" i="1"/>
  <c r="Q347" i="1"/>
  <c r="P347" i="1"/>
  <c r="H347" i="1"/>
  <c r="R346" i="1"/>
  <c r="Q346" i="1"/>
  <c r="P346" i="1"/>
  <c r="H346" i="1"/>
  <c r="R345" i="1"/>
  <c r="S345" i="1" s="1"/>
  <c r="Q345" i="1"/>
  <c r="P345" i="1"/>
  <c r="H345" i="1"/>
  <c r="R344" i="1"/>
  <c r="S344" i="1" s="1"/>
  <c r="Q344" i="1"/>
  <c r="P344" i="1"/>
  <c r="J344" i="1"/>
  <c r="H344" i="1"/>
  <c r="R343" i="1"/>
  <c r="Q343" i="1"/>
  <c r="P343" i="1"/>
  <c r="R342" i="1"/>
  <c r="Q342" i="1"/>
  <c r="P342" i="1"/>
  <c r="R341" i="1"/>
  <c r="Q341" i="1"/>
  <c r="S341" i="1" s="1"/>
  <c r="P341" i="1"/>
  <c r="R340" i="1"/>
  <c r="S340" i="1" s="1"/>
  <c r="Q340" i="1"/>
  <c r="P340" i="1"/>
  <c r="R339" i="1"/>
  <c r="Q339" i="1"/>
  <c r="S339" i="1" s="1"/>
  <c r="P339" i="1"/>
  <c r="R338" i="1"/>
  <c r="S338" i="1" s="1"/>
  <c r="Q338" i="1"/>
  <c r="P338" i="1"/>
  <c r="H338" i="1"/>
  <c r="S337" i="1"/>
  <c r="R337" i="1"/>
  <c r="Q337" i="1"/>
  <c r="P337" i="1"/>
  <c r="R336" i="1"/>
  <c r="S336" i="1" s="1"/>
  <c r="Q336" i="1"/>
  <c r="P336" i="1"/>
  <c r="S335" i="1"/>
  <c r="R335" i="1"/>
  <c r="Q335" i="1"/>
  <c r="P335" i="1"/>
  <c r="R334" i="1"/>
  <c r="Q334" i="1"/>
  <c r="P334" i="1"/>
  <c r="R333" i="1"/>
  <c r="Q333" i="1"/>
  <c r="S333" i="1" s="1"/>
  <c r="P333" i="1"/>
  <c r="V332" i="1"/>
  <c r="R332" i="1"/>
  <c r="S332" i="1" s="1"/>
  <c r="Q332" i="1"/>
  <c r="P332" i="1"/>
  <c r="R331" i="1"/>
  <c r="Q331" i="1"/>
  <c r="P331" i="1"/>
  <c r="S330" i="1"/>
  <c r="R330" i="1"/>
  <c r="Q330" i="1"/>
  <c r="P330" i="1"/>
  <c r="R329" i="1"/>
  <c r="Q329" i="1"/>
  <c r="P329" i="1"/>
  <c r="R328" i="1"/>
  <c r="Q328" i="1"/>
  <c r="S328" i="1" s="1"/>
  <c r="P328" i="1"/>
  <c r="R327" i="1"/>
  <c r="S327" i="1" s="1"/>
  <c r="Q327" i="1"/>
  <c r="P327" i="1"/>
  <c r="R326" i="1"/>
  <c r="S326" i="1" s="1"/>
  <c r="Q326" i="1"/>
  <c r="P326" i="1"/>
  <c r="S325" i="1"/>
  <c r="R325" i="1"/>
  <c r="Q325" i="1"/>
  <c r="P325" i="1"/>
  <c r="H325" i="1"/>
  <c r="H326" i="1" s="1"/>
  <c r="R324" i="1"/>
  <c r="Q324" i="1"/>
  <c r="S324" i="1" s="1"/>
  <c r="P324" i="1"/>
  <c r="H324" i="1"/>
  <c r="S323" i="1"/>
  <c r="R323" i="1"/>
  <c r="Q323" i="1"/>
  <c r="P323" i="1"/>
  <c r="J323" i="1"/>
  <c r="H323" i="1"/>
  <c r="R322" i="1"/>
  <c r="S322" i="1" s="1"/>
  <c r="Q322" i="1"/>
  <c r="P322" i="1"/>
  <c r="R321" i="1"/>
  <c r="Q321" i="1"/>
  <c r="P321" i="1"/>
  <c r="R320" i="1"/>
  <c r="S320" i="1" s="1"/>
  <c r="Q320" i="1"/>
  <c r="P320" i="1"/>
  <c r="S319" i="1"/>
  <c r="R319" i="1"/>
  <c r="Q319" i="1"/>
  <c r="P319" i="1"/>
  <c r="J319" i="1"/>
  <c r="H319" i="1"/>
  <c r="H320" i="1" s="1"/>
  <c r="H321" i="1" s="1"/>
  <c r="H322" i="1" s="1"/>
  <c r="S318" i="1"/>
  <c r="R318" i="1"/>
  <c r="Q318" i="1"/>
  <c r="P318" i="1"/>
  <c r="R317" i="1"/>
  <c r="S317" i="1" s="1"/>
  <c r="Q317" i="1"/>
  <c r="P317" i="1"/>
  <c r="S316" i="1"/>
  <c r="R316" i="1"/>
  <c r="Q316" i="1"/>
  <c r="P316" i="1"/>
  <c r="H316" i="1"/>
  <c r="H317" i="1" s="1"/>
  <c r="H318" i="1" s="1"/>
  <c r="S315" i="1"/>
  <c r="R315" i="1"/>
  <c r="Q315" i="1"/>
  <c r="P315" i="1"/>
  <c r="H315" i="1"/>
  <c r="R314" i="1"/>
  <c r="S314" i="1" s="1"/>
  <c r="Q314" i="1"/>
  <c r="P314" i="1"/>
  <c r="J314" i="1"/>
  <c r="H314" i="1"/>
  <c r="R313" i="1"/>
  <c r="Q313" i="1"/>
  <c r="P313" i="1"/>
  <c r="J313" i="1"/>
  <c r="H313" i="1"/>
  <c r="S312" i="1"/>
  <c r="R312" i="1"/>
  <c r="Q312" i="1"/>
  <c r="P312" i="1"/>
  <c r="R311" i="1"/>
  <c r="S311" i="1" s="1"/>
  <c r="Q311" i="1"/>
  <c r="P311" i="1"/>
  <c r="R310" i="1"/>
  <c r="Q310" i="1"/>
  <c r="S310" i="1" s="1"/>
  <c r="P310" i="1"/>
  <c r="R309" i="1"/>
  <c r="S309" i="1" s="1"/>
  <c r="Q309" i="1"/>
  <c r="P309" i="1"/>
  <c r="R308" i="1"/>
  <c r="Q308" i="1"/>
  <c r="S308" i="1" s="1"/>
  <c r="P308" i="1"/>
  <c r="R307" i="1"/>
  <c r="S307" i="1" s="1"/>
  <c r="Q307" i="1"/>
  <c r="P307" i="1"/>
  <c r="S306" i="1"/>
  <c r="R306" i="1"/>
  <c r="Q306" i="1"/>
  <c r="P306" i="1"/>
  <c r="S305" i="1"/>
  <c r="R305" i="1"/>
  <c r="Q305" i="1"/>
  <c r="P305" i="1"/>
  <c r="S304" i="1"/>
  <c r="R304" i="1"/>
  <c r="Q304" i="1"/>
  <c r="P304" i="1"/>
  <c r="R303" i="1"/>
  <c r="S303" i="1" s="1"/>
  <c r="Q303" i="1"/>
  <c r="P303" i="1"/>
  <c r="S302" i="1"/>
  <c r="R302" i="1"/>
  <c r="Q302" i="1"/>
  <c r="P302" i="1"/>
  <c r="R301" i="1"/>
  <c r="Q301" i="1"/>
  <c r="P301" i="1"/>
  <c r="R300" i="1"/>
  <c r="Q300" i="1"/>
  <c r="S300" i="1" s="1"/>
  <c r="P300" i="1"/>
  <c r="R299" i="1"/>
  <c r="S299" i="1" s="1"/>
  <c r="Q299" i="1"/>
  <c r="P299" i="1"/>
  <c r="S298" i="1"/>
  <c r="R298" i="1"/>
  <c r="Q298" i="1"/>
  <c r="P298" i="1"/>
  <c r="R297" i="1"/>
  <c r="S297" i="1" s="1"/>
  <c r="Q297" i="1"/>
  <c r="P297" i="1"/>
  <c r="S296" i="1"/>
  <c r="R296" i="1"/>
  <c r="Q296" i="1"/>
  <c r="P296" i="1"/>
  <c r="R295" i="1"/>
  <c r="S295" i="1" s="1"/>
  <c r="Q295" i="1"/>
  <c r="P295" i="1"/>
  <c r="R294" i="1"/>
  <c r="Q294" i="1"/>
  <c r="S294" i="1" s="1"/>
  <c r="P294" i="1"/>
  <c r="R293" i="1"/>
  <c r="S293" i="1" s="1"/>
  <c r="Q293" i="1"/>
  <c r="P293" i="1"/>
  <c r="R292" i="1"/>
  <c r="Q292" i="1"/>
  <c r="S292" i="1" s="1"/>
  <c r="P292" i="1"/>
  <c r="R291" i="1"/>
  <c r="S291" i="1" s="1"/>
  <c r="Q291" i="1"/>
  <c r="P291" i="1"/>
  <c r="S290" i="1"/>
  <c r="R290" i="1"/>
  <c r="Q290" i="1"/>
  <c r="P290" i="1"/>
  <c r="S289" i="1"/>
  <c r="R289" i="1"/>
  <c r="Q289" i="1"/>
  <c r="P289" i="1"/>
  <c r="R288" i="1"/>
  <c r="S288" i="1" s="1"/>
  <c r="Q288" i="1"/>
  <c r="P288" i="1"/>
  <c r="R287" i="1"/>
  <c r="S287" i="1" s="1"/>
  <c r="Q287" i="1"/>
  <c r="P287" i="1"/>
  <c r="S286" i="1"/>
  <c r="R286" i="1"/>
  <c r="Q286" i="1"/>
  <c r="P286" i="1"/>
  <c r="R285" i="1"/>
  <c r="Q285" i="1"/>
  <c r="P285" i="1"/>
  <c r="R284" i="1"/>
  <c r="Q284" i="1"/>
  <c r="S284" i="1" s="1"/>
  <c r="P284" i="1"/>
  <c r="S283" i="1"/>
  <c r="R283" i="1"/>
  <c r="Q283" i="1"/>
  <c r="P283" i="1"/>
  <c r="S282" i="1"/>
  <c r="R282" i="1"/>
  <c r="Q282" i="1"/>
  <c r="P282" i="1"/>
  <c r="R281" i="1"/>
  <c r="S281" i="1" s="1"/>
  <c r="Q281" i="1"/>
  <c r="P281" i="1"/>
  <c r="S280" i="1"/>
  <c r="R280" i="1"/>
  <c r="Q280" i="1"/>
  <c r="P280" i="1"/>
  <c r="R279" i="1"/>
  <c r="S279" i="1" s="1"/>
  <c r="Q279" i="1"/>
  <c r="P279" i="1"/>
  <c r="R278" i="1"/>
  <c r="Q278" i="1"/>
  <c r="S278" i="1" s="1"/>
  <c r="P278" i="1"/>
  <c r="R277" i="1"/>
  <c r="S277" i="1" s="1"/>
  <c r="Q277" i="1"/>
  <c r="P277" i="1"/>
  <c r="R276" i="1"/>
  <c r="Q276" i="1"/>
  <c r="S276" i="1" s="1"/>
  <c r="P276" i="1"/>
  <c r="R275" i="1"/>
  <c r="S275" i="1" s="1"/>
  <c r="Q275" i="1"/>
  <c r="P275" i="1"/>
  <c r="R274" i="1"/>
  <c r="Q274" i="1"/>
  <c r="S274" i="1" s="1"/>
  <c r="P274" i="1"/>
  <c r="S273" i="1"/>
  <c r="R273" i="1"/>
  <c r="Q273" i="1"/>
  <c r="P273" i="1"/>
  <c r="S272" i="1"/>
  <c r="R272" i="1"/>
  <c r="Q272" i="1"/>
  <c r="P272" i="1"/>
  <c r="R271" i="1"/>
  <c r="Q271" i="1"/>
  <c r="P271" i="1"/>
  <c r="R270" i="1"/>
  <c r="S270" i="1" s="1"/>
  <c r="Q270" i="1"/>
  <c r="P270" i="1"/>
  <c r="S269" i="1"/>
  <c r="R269" i="1"/>
  <c r="Q269" i="1"/>
  <c r="P269" i="1"/>
  <c r="J269" i="1"/>
  <c r="H269" i="1"/>
  <c r="H270" i="1" s="1"/>
  <c r="H271" i="1" s="1"/>
  <c r="H272" i="1" s="1"/>
  <c r="H273" i="1" s="1"/>
  <c r="R268" i="1"/>
  <c r="Q268" i="1"/>
  <c r="S268" i="1" s="1"/>
  <c r="P268" i="1"/>
  <c r="S267" i="1"/>
  <c r="R267" i="1"/>
  <c r="Q267" i="1"/>
  <c r="P267" i="1"/>
  <c r="S266" i="1"/>
  <c r="R266" i="1"/>
  <c r="Q266" i="1"/>
  <c r="P266" i="1"/>
  <c r="R265" i="1"/>
  <c r="Q265" i="1"/>
  <c r="S265" i="1" s="1"/>
  <c r="P265" i="1"/>
  <c r="J265" i="1"/>
  <c r="H265" i="1"/>
  <c r="H266" i="1" s="1"/>
  <c r="H267" i="1" s="1"/>
  <c r="H268" i="1" s="1"/>
  <c r="R264" i="1"/>
  <c r="S264" i="1" s="1"/>
  <c r="Q264" i="1"/>
  <c r="P264" i="1"/>
  <c r="R263" i="1"/>
  <c r="Q263" i="1"/>
  <c r="P263" i="1"/>
  <c r="R262" i="1"/>
  <c r="S262" i="1" s="1"/>
  <c r="Q262" i="1"/>
  <c r="P262" i="1"/>
  <c r="R261" i="1"/>
  <c r="S261" i="1" s="1"/>
  <c r="Q261" i="1"/>
  <c r="P261" i="1"/>
  <c r="R260" i="1"/>
  <c r="S260" i="1" s="1"/>
  <c r="Q260" i="1"/>
  <c r="P260" i="1"/>
  <c r="S259" i="1"/>
  <c r="R259" i="1"/>
  <c r="Q259" i="1"/>
  <c r="P259" i="1"/>
  <c r="S258" i="1"/>
  <c r="R258" i="1"/>
  <c r="Q258" i="1"/>
  <c r="P258" i="1"/>
  <c r="R257" i="1"/>
  <c r="Q257" i="1"/>
  <c r="S257" i="1" s="1"/>
  <c r="P257" i="1"/>
  <c r="R256" i="1"/>
  <c r="S256" i="1" s="1"/>
  <c r="Q256" i="1"/>
  <c r="P256" i="1"/>
  <c r="R255" i="1"/>
  <c r="Q255" i="1"/>
  <c r="P255" i="1"/>
  <c r="R254" i="1"/>
  <c r="S254" i="1" s="1"/>
  <c r="Q254" i="1"/>
  <c r="P254" i="1"/>
  <c r="R253" i="1"/>
  <c r="S253" i="1" s="1"/>
  <c r="Q253" i="1"/>
  <c r="P253" i="1"/>
  <c r="R252" i="1"/>
  <c r="S252" i="1" s="1"/>
  <c r="Q252" i="1"/>
  <c r="P252" i="1"/>
  <c r="S251" i="1"/>
  <c r="R251" i="1"/>
  <c r="Q251" i="1"/>
  <c r="P251" i="1"/>
  <c r="R250" i="1"/>
  <c r="Q250" i="1"/>
  <c r="S250" i="1" s="1"/>
  <c r="P250" i="1"/>
  <c r="S249" i="1"/>
  <c r="R249" i="1"/>
  <c r="Q249" i="1"/>
  <c r="P249" i="1"/>
  <c r="R248" i="1"/>
  <c r="S248" i="1" s="1"/>
  <c r="Q248" i="1"/>
  <c r="P248" i="1"/>
  <c r="R247" i="1"/>
  <c r="S247" i="1" s="1"/>
  <c r="Q247" i="1"/>
  <c r="P247" i="1"/>
  <c r="H247" i="1"/>
  <c r="H248" i="1" s="1"/>
  <c r="R246" i="1"/>
  <c r="S246" i="1" s="1"/>
  <c r="Q246" i="1"/>
  <c r="P246" i="1"/>
  <c r="R245" i="1"/>
  <c r="Q245" i="1"/>
  <c r="S245" i="1" s="1"/>
  <c r="P245" i="1"/>
  <c r="R244" i="1"/>
  <c r="Q244" i="1"/>
  <c r="P244" i="1"/>
  <c r="R243" i="1"/>
  <c r="Q243" i="1"/>
  <c r="S243" i="1" s="1"/>
  <c r="P243" i="1"/>
  <c r="R242" i="1"/>
  <c r="S242" i="1" s="1"/>
  <c r="Q242" i="1"/>
  <c r="P242" i="1"/>
  <c r="R241" i="1"/>
  <c r="S241" i="1" s="1"/>
  <c r="Q241" i="1"/>
  <c r="P241" i="1"/>
  <c r="R240" i="1"/>
  <c r="S240" i="1" s="1"/>
  <c r="Q240" i="1"/>
  <c r="P240" i="1"/>
  <c r="R239" i="1"/>
  <c r="S239" i="1" s="1"/>
  <c r="Q239" i="1"/>
  <c r="P239" i="1"/>
  <c r="R238" i="1"/>
  <c r="S238" i="1" s="1"/>
  <c r="Q238" i="1"/>
  <c r="P238" i="1"/>
  <c r="S237" i="1"/>
  <c r="R237" i="1"/>
  <c r="Q237" i="1"/>
  <c r="P237" i="1"/>
  <c r="R236" i="1"/>
  <c r="Q236" i="1"/>
  <c r="P236" i="1"/>
  <c r="R235" i="1"/>
  <c r="Q235" i="1"/>
  <c r="S235" i="1" s="1"/>
  <c r="P235" i="1"/>
  <c r="R234" i="1"/>
  <c r="S234" i="1" s="1"/>
  <c r="Q234" i="1"/>
  <c r="P234" i="1"/>
  <c r="R233" i="1"/>
  <c r="S233" i="1" s="1"/>
  <c r="Q233" i="1"/>
  <c r="P233" i="1"/>
  <c r="R232" i="1"/>
  <c r="S232" i="1" s="1"/>
  <c r="Q232" i="1"/>
  <c r="P232" i="1"/>
  <c r="S231" i="1"/>
  <c r="R231" i="1"/>
  <c r="Q231" i="1"/>
  <c r="P231" i="1"/>
  <c r="R230" i="1"/>
  <c r="S230" i="1" s="1"/>
  <c r="Q230" i="1"/>
  <c r="P230" i="1"/>
  <c r="R229" i="1"/>
  <c r="Q229" i="1"/>
  <c r="P229" i="1"/>
  <c r="R228" i="1"/>
  <c r="S228" i="1" s="1"/>
  <c r="Q228" i="1"/>
  <c r="P228" i="1"/>
  <c r="S227" i="1"/>
  <c r="R227" i="1"/>
  <c r="Q227" i="1"/>
  <c r="P227" i="1"/>
  <c r="R226" i="1"/>
  <c r="Q226" i="1"/>
  <c r="P226" i="1"/>
  <c r="R225" i="1"/>
  <c r="Q225" i="1"/>
  <c r="P225" i="1"/>
  <c r="R224" i="1"/>
  <c r="S224" i="1" s="1"/>
  <c r="Q224" i="1"/>
  <c r="P224" i="1"/>
  <c r="S223" i="1"/>
  <c r="R223" i="1"/>
  <c r="Q223" i="1"/>
  <c r="P223" i="1"/>
  <c r="R222" i="1"/>
  <c r="Q222" i="1"/>
  <c r="P222" i="1"/>
  <c r="R221" i="1"/>
  <c r="Q221" i="1"/>
  <c r="P221" i="1"/>
  <c r="R220" i="1"/>
  <c r="S220" i="1" s="1"/>
  <c r="Q220" i="1"/>
  <c r="P220" i="1"/>
  <c r="H220" i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S219" i="1"/>
  <c r="R219" i="1"/>
  <c r="Q219" i="1"/>
  <c r="P219" i="1"/>
  <c r="R218" i="1"/>
  <c r="S218" i="1" s="1"/>
  <c r="Q218" i="1"/>
  <c r="P218" i="1"/>
  <c r="R217" i="1"/>
  <c r="Q217" i="1"/>
  <c r="P217" i="1"/>
  <c r="H217" i="1"/>
  <c r="H218" i="1" s="1"/>
  <c r="H219" i="1" s="1"/>
  <c r="R216" i="1"/>
  <c r="S216" i="1" s="1"/>
  <c r="Q216" i="1"/>
  <c r="P216" i="1"/>
  <c r="H216" i="1"/>
  <c r="R215" i="1"/>
  <c r="S215" i="1" s="1"/>
  <c r="Q215" i="1"/>
  <c r="P215" i="1"/>
  <c r="R214" i="1"/>
  <c r="S214" i="1" s="1"/>
  <c r="Q214" i="1"/>
  <c r="P214" i="1"/>
  <c r="R213" i="1"/>
  <c r="Q213" i="1"/>
  <c r="P213" i="1"/>
  <c r="R212" i="1"/>
  <c r="S212" i="1" s="1"/>
  <c r="Q212" i="1"/>
  <c r="P212" i="1"/>
  <c r="S211" i="1"/>
  <c r="R211" i="1"/>
  <c r="Q211" i="1"/>
  <c r="P211" i="1"/>
  <c r="R210" i="1"/>
  <c r="Q210" i="1"/>
  <c r="P210" i="1"/>
  <c r="H210" i="1"/>
  <c r="H211" i="1" s="1"/>
  <c r="H212" i="1" s="1"/>
  <c r="H213" i="1" s="1"/>
  <c r="H214" i="1" s="1"/>
  <c r="H215" i="1" s="1"/>
  <c r="R209" i="1"/>
  <c r="S209" i="1" s="1"/>
  <c r="Q209" i="1"/>
  <c r="P209" i="1"/>
  <c r="R208" i="1"/>
  <c r="S208" i="1" s="1"/>
  <c r="Q208" i="1"/>
  <c r="P208" i="1"/>
  <c r="H208" i="1"/>
  <c r="H209" i="1" s="1"/>
  <c r="R207" i="1"/>
  <c r="S207" i="1" s="1"/>
  <c r="Q207" i="1"/>
  <c r="P207" i="1"/>
  <c r="H207" i="1"/>
  <c r="S206" i="1"/>
  <c r="R206" i="1"/>
  <c r="Q206" i="1"/>
  <c r="P206" i="1"/>
  <c r="R205" i="1"/>
  <c r="Q205" i="1"/>
  <c r="P205" i="1"/>
  <c r="H205" i="1"/>
  <c r="H206" i="1" s="1"/>
  <c r="R204" i="1"/>
  <c r="S204" i="1" s="1"/>
  <c r="Q204" i="1"/>
  <c r="P204" i="1"/>
  <c r="H204" i="1"/>
  <c r="R203" i="1"/>
  <c r="S203" i="1" s="1"/>
  <c r="Q203" i="1"/>
  <c r="P203" i="1"/>
  <c r="R202" i="1"/>
  <c r="Q202" i="1"/>
  <c r="S202" i="1" s="1"/>
  <c r="P202" i="1"/>
  <c r="R201" i="1"/>
  <c r="S201" i="1" s="1"/>
  <c r="Q201" i="1"/>
  <c r="P201" i="1"/>
  <c r="R200" i="1"/>
  <c r="S200" i="1" s="1"/>
  <c r="Q200" i="1"/>
  <c r="P200" i="1"/>
  <c r="R199" i="1"/>
  <c r="Q199" i="1"/>
  <c r="P199" i="1"/>
  <c r="S198" i="1"/>
  <c r="R198" i="1"/>
  <c r="Q198" i="1"/>
  <c r="P198" i="1"/>
  <c r="R197" i="1"/>
  <c r="S197" i="1" s="1"/>
  <c r="Q197" i="1"/>
  <c r="P197" i="1"/>
  <c r="H197" i="1"/>
  <c r="H198" i="1" s="1"/>
  <c r="S196" i="1"/>
  <c r="R196" i="1"/>
  <c r="Q196" i="1"/>
  <c r="P196" i="1"/>
  <c r="J196" i="1"/>
  <c r="H196" i="1"/>
  <c r="R195" i="1"/>
  <c r="S195" i="1" s="1"/>
  <c r="Q195" i="1"/>
  <c r="P195" i="1"/>
  <c r="R194" i="1"/>
  <c r="S194" i="1" s="1"/>
  <c r="Q194" i="1"/>
  <c r="P194" i="1"/>
  <c r="H194" i="1"/>
  <c r="H195" i="1" s="1"/>
  <c r="R193" i="1"/>
  <c r="S193" i="1" s="1"/>
  <c r="Q193" i="1"/>
  <c r="P193" i="1"/>
  <c r="S192" i="1"/>
  <c r="R192" i="1"/>
  <c r="Q192" i="1"/>
  <c r="P192" i="1"/>
  <c r="J192" i="1"/>
  <c r="H192" i="1"/>
  <c r="H193" i="1" s="1"/>
  <c r="R191" i="1"/>
  <c r="Q191" i="1"/>
  <c r="P191" i="1"/>
  <c r="R190" i="1"/>
  <c r="Q190" i="1"/>
  <c r="S190" i="1" s="1"/>
  <c r="P190" i="1"/>
  <c r="H190" i="1"/>
  <c r="H191" i="1" s="1"/>
  <c r="S189" i="1"/>
  <c r="R189" i="1"/>
  <c r="Q189" i="1"/>
  <c r="P189" i="1"/>
  <c r="H189" i="1"/>
  <c r="R188" i="1"/>
  <c r="Q188" i="1"/>
  <c r="P188" i="1"/>
  <c r="J188" i="1"/>
  <c r="H188" i="1"/>
  <c r="R187" i="1"/>
  <c r="S187" i="1" s="1"/>
  <c r="Q187" i="1"/>
  <c r="P187" i="1"/>
  <c r="H187" i="1"/>
  <c r="R186" i="1"/>
  <c r="Q186" i="1"/>
  <c r="P186" i="1"/>
  <c r="H186" i="1"/>
  <c r="S185" i="1"/>
  <c r="R185" i="1"/>
  <c r="Q185" i="1"/>
  <c r="P185" i="1"/>
  <c r="J185" i="1"/>
  <c r="H185" i="1"/>
  <c r="R184" i="1"/>
  <c r="S184" i="1" s="1"/>
  <c r="Q184" i="1"/>
  <c r="P184" i="1"/>
  <c r="H184" i="1"/>
  <c r="R183" i="1"/>
  <c r="S183" i="1" s="1"/>
  <c r="Q183" i="1"/>
  <c r="P183" i="1"/>
  <c r="S182" i="1"/>
  <c r="R182" i="1"/>
  <c r="Q182" i="1"/>
  <c r="P182" i="1"/>
  <c r="J182" i="1"/>
  <c r="H182" i="1"/>
  <c r="H183" i="1" s="1"/>
  <c r="R181" i="1"/>
  <c r="Q181" i="1"/>
  <c r="P181" i="1"/>
  <c r="S180" i="1"/>
  <c r="R180" i="1"/>
  <c r="Q180" i="1"/>
  <c r="P180" i="1"/>
  <c r="H180" i="1"/>
  <c r="H181" i="1" s="1"/>
  <c r="R179" i="1"/>
  <c r="Q179" i="1"/>
  <c r="S179" i="1" s="1"/>
  <c r="P179" i="1"/>
  <c r="R178" i="1"/>
  <c r="Q178" i="1"/>
  <c r="P178" i="1"/>
  <c r="J178" i="1"/>
  <c r="H178" i="1"/>
  <c r="H179" i="1" s="1"/>
  <c r="R177" i="1"/>
  <c r="S177" i="1" s="1"/>
  <c r="Q177" i="1"/>
  <c r="P177" i="1"/>
  <c r="H177" i="1"/>
  <c r="R176" i="1"/>
  <c r="Q176" i="1"/>
  <c r="P176" i="1"/>
  <c r="R175" i="1"/>
  <c r="S175" i="1" s="1"/>
  <c r="Q175" i="1"/>
  <c r="P175" i="1"/>
  <c r="H175" i="1"/>
  <c r="H176" i="1" s="1"/>
  <c r="R174" i="1"/>
  <c r="S174" i="1" s="1"/>
  <c r="Q174" i="1"/>
  <c r="P174" i="1"/>
  <c r="J174" i="1"/>
  <c r="H174" i="1"/>
  <c r="R173" i="1"/>
  <c r="S173" i="1" s="1"/>
  <c r="Q173" i="1"/>
  <c r="P173" i="1"/>
  <c r="H173" i="1"/>
  <c r="R172" i="1"/>
  <c r="S172" i="1" s="1"/>
  <c r="Q172" i="1"/>
  <c r="P172" i="1"/>
  <c r="S171" i="1"/>
  <c r="R171" i="1"/>
  <c r="Q171" i="1"/>
  <c r="P171" i="1"/>
  <c r="R170" i="1"/>
  <c r="S170" i="1" s="1"/>
  <c r="Q170" i="1"/>
  <c r="P170" i="1"/>
  <c r="J170" i="1"/>
  <c r="H170" i="1"/>
  <c r="H171" i="1" s="1"/>
  <c r="H172" i="1" s="1"/>
  <c r="S169" i="1"/>
  <c r="R169" i="1"/>
  <c r="Q169" i="1"/>
  <c r="P169" i="1"/>
  <c r="R168" i="1"/>
  <c r="S168" i="1" s="1"/>
  <c r="Q168" i="1"/>
  <c r="P168" i="1"/>
  <c r="R167" i="1"/>
  <c r="Q167" i="1"/>
  <c r="P167" i="1"/>
  <c r="H167" i="1"/>
  <c r="H168" i="1" s="1"/>
  <c r="H169" i="1" s="1"/>
  <c r="R166" i="1"/>
  <c r="S166" i="1" s="1"/>
  <c r="Q166" i="1"/>
  <c r="P166" i="1"/>
  <c r="J166" i="1"/>
  <c r="H166" i="1"/>
  <c r="R165" i="1"/>
  <c r="Q165" i="1"/>
  <c r="S165" i="1" s="1"/>
  <c r="P165" i="1"/>
  <c r="R164" i="1"/>
  <c r="S164" i="1" s="1"/>
  <c r="Q164" i="1"/>
  <c r="P164" i="1"/>
  <c r="R163" i="1"/>
  <c r="S163" i="1" s="1"/>
  <c r="Q163" i="1"/>
  <c r="P163" i="1"/>
  <c r="H163" i="1"/>
  <c r="H164" i="1" s="1"/>
  <c r="H165" i="1" s="1"/>
  <c r="S162" i="1"/>
  <c r="R162" i="1"/>
  <c r="Q162" i="1"/>
  <c r="P162" i="1"/>
  <c r="H162" i="1"/>
  <c r="R161" i="1"/>
  <c r="Q161" i="1"/>
  <c r="P161" i="1"/>
  <c r="H161" i="1"/>
  <c r="R160" i="1"/>
  <c r="S160" i="1" s="1"/>
  <c r="Q160" i="1"/>
  <c r="P160" i="1"/>
  <c r="R159" i="1"/>
  <c r="S159" i="1" s="1"/>
  <c r="Q159" i="1"/>
  <c r="P159" i="1"/>
  <c r="S158" i="1"/>
  <c r="R158" i="1"/>
  <c r="Q158" i="1"/>
  <c r="P158" i="1"/>
  <c r="H158" i="1"/>
  <c r="H159" i="1" s="1"/>
  <c r="H160" i="1" s="1"/>
  <c r="R157" i="1"/>
  <c r="S157" i="1" s="1"/>
  <c r="Q157" i="1"/>
  <c r="P157" i="1"/>
  <c r="S156" i="1"/>
  <c r="R156" i="1"/>
  <c r="Q156" i="1"/>
  <c r="P156" i="1"/>
  <c r="S155" i="1"/>
  <c r="R155" i="1"/>
  <c r="Q155" i="1"/>
  <c r="P155" i="1"/>
  <c r="R154" i="1"/>
  <c r="S154" i="1" s="1"/>
  <c r="Q154" i="1"/>
  <c r="P154" i="1"/>
  <c r="R153" i="1"/>
  <c r="Q153" i="1"/>
  <c r="P153" i="1"/>
  <c r="R152" i="1"/>
  <c r="S152" i="1" s="1"/>
  <c r="Q152" i="1"/>
  <c r="P152" i="1"/>
  <c r="R151" i="1"/>
  <c r="S151" i="1" s="1"/>
  <c r="Q151" i="1"/>
  <c r="P151" i="1"/>
  <c r="R150" i="1"/>
  <c r="Q150" i="1"/>
  <c r="P150" i="1"/>
  <c r="S149" i="1"/>
  <c r="R149" i="1"/>
  <c r="Q149" i="1"/>
  <c r="P149" i="1"/>
  <c r="R148" i="1"/>
  <c r="S148" i="1" s="1"/>
  <c r="Q148" i="1"/>
  <c r="P148" i="1"/>
  <c r="S147" i="1"/>
  <c r="R147" i="1"/>
  <c r="Q147" i="1"/>
  <c r="P147" i="1"/>
  <c r="R146" i="1"/>
  <c r="S146" i="1" s="1"/>
  <c r="Q146" i="1"/>
  <c r="P146" i="1"/>
  <c r="R145" i="1"/>
  <c r="Q145" i="1"/>
  <c r="P145" i="1"/>
  <c r="R144" i="1"/>
  <c r="S144" i="1" s="1"/>
  <c r="Q144" i="1"/>
  <c r="P144" i="1"/>
  <c r="S143" i="1"/>
  <c r="R143" i="1"/>
  <c r="Q143" i="1"/>
  <c r="P143" i="1"/>
  <c r="R142" i="1"/>
  <c r="S142" i="1" s="1"/>
  <c r="Q142" i="1"/>
  <c r="P142" i="1"/>
  <c r="R141" i="1"/>
  <c r="S141" i="1" s="1"/>
  <c r="Q141" i="1"/>
  <c r="P141" i="1"/>
  <c r="S140" i="1"/>
  <c r="R140" i="1"/>
  <c r="Q140" i="1"/>
  <c r="P140" i="1"/>
  <c r="S139" i="1"/>
  <c r="R139" i="1"/>
  <c r="Q139" i="1"/>
  <c r="P139" i="1"/>
  <c r="R138" i="1"/>
  <c r="S138" i="1" s="1"/>
  <c r="Q138" i="1"/>
  <c r="P138" i="1"/>
  <c r="H138" i="1"/>
  <c r="R137" i="1"/>
  <c r="S137" i="1" s="1"/>
  <c r="Q137" i="1"/>
  <c r="P137" i="1"/>
  <c r="S136" i="1"/>
  <c r="R136" i="1"/>
  <c r="Q136" i="1"/>
  <c r="P136" i="1"/>
  <c r="R135" i="1"/>
  <c r="Q135" i="1"/>
  <c r="S135" i="1" s="1"/>
  <c r="P135" i="1"/>
  <c r="R134" i="1"/>
  <c r="Q134" i="1"/>
  <c r="P134" i="1"/>
  <c r="S133" i="1"/>
  <c r="R133" i="1"/>
  <c r="Q133" i="1"/>
  <c r="P133" i="1"/>
  <c r="X132" i="1"/>
  <c r="V132" i="1"/>
  <c r="S132" i="1"/>
  <c r="R132" i="1"/>
  <c r="Q132" i="1"/>
  <c r="P132" i="1"/>
  <c r="R131" i="1"/>
  <c r="S131" i="1" s="1"/>
  <c r="Q131" i="1"/>
  <c r="P131" i="1"/>
  <c r="V131" i="1" s="1"/>
  <c r="R130" i="1"/>
  <c r="Q130" i="1"/>
  <c r="S130" i="1" s="1"/>
  <c r="P130" i="1"/>
  <c r="R129" i="1"/>
  <c r="S129" i="1" s="1"/>
  <c r="Q129" i="1"/>
  <c r="P129" i="1"/>
  <c r="R128" i="1"/>
  <c r="S128" i="1" s="1"/>
  <c r="Q128" i="1"/>
  <c r="P128" i="1"/>
  <c r="S127" i="1"/>
  <c r="R127" i="1"/>
  <c r="Q127" i="1"/>
  <c r="P127" i="1"/>
  <c r="R126" i="1"/>
  <c r="S126" i="1" s="1"/>
  <c r="Q126" i="1"/>
  <c r="P126" i="1"/>
  <c r="R125" i="1"/>
  <c r="S125" i="1" s="1"/>
  <c r="Q125" i="1"/>
  <c r="P125" i="1"/>
  <c r="R124" i="1"/>
  <c r="S124" i="1" s="1"/>
  <c r="Q124" i="1"/>
  <c r="P124" i="1"/>
  <c r="R123" i="1"/>
  <c r="Q123" i="1"/>
  <c r="S123" i="1" s="1"/>
  <c r="P123" i="1"/>
  <c r="R122" i="1"/>
  <c r="Q122" i="1"/>
  <c r="S122" i="1" s="1"/>
  <c r="P122" i="1"/>
  <c r="R121" i="1"/>
  <c r="S121" i="1" s="1"/>
  <c r="Q121" i="1"/>
  <c r="P121" i="1"/>
  <c r="R120" i="1"/>
  <c r="S120" i="1" s="1"/>
  <c r="Q120" i="1"/>
  <c r="P120" i="1"/>
  <c r="S119" i="1"/>
  <c r="R119" i="1"/>
  <c r="Q119" i="1"/>
  <c r="P119" i="1"/>
  <c r="S118" i="1"/>
  <c r="R118" i="1"/>
  <c r="Q118" i="1"/>
  <c r="P118" i="1"/>
  <c r="R117" i="1"/>
  <c r="Q117" i="1"/>
  <c r="P117" i="1"/>
  <c r="S116" i="1"/>
  <c r="R116" i="1"/>
  <c r="Q116" i="1"/>
  <c r="P116" i="1"/>
  <c r="R115" i="1"/>
  <c r="S115" i="1" s="1"/>
  <c r="Q115" i="1"/>
  <c r="P115" i="1"/>
  <c r="R114" i="1"/>
  <c r="Q114" i="1"/>
  <c r="P114" i="1"/>
  <c r="R113" i="1"/>
  <c r="S113" i="1" s="1"/>
  <c r="Q113" i="1"/>
  <c r="P113" i="1"/>
  <c r="R112" i="1"/>
  <c r="S112" i="1" s="1"/>
  <c r="Q112" i="1"/>
  <c r="P112" i="1"/>
  <c r="S111" i="1"/>
  <c r="R111" i="1"/>
  <c r="Q111" i="1"/>
  <c r="P111" i="1"/>
  <c r="R110" i="1"/>
  <c r="S110" i="1" s="1"/>
  <c r="Q110" i="1"/>
  <c r="P110" i="1"/>
  <c r="R109" i="1"/>
  <c r="S109" i="1" s="1"/>
  <c r="Q109" i="1"/>
  <c r="P109" i="1"/>
  <c r="R108" i="1"/>
  <c r="S108" i="1" s="1"/>
  <c r="Q108" i="1"/>
  <c r="P108" i="1"/>
  <c r="R107" i="1"/>
  <c r="Q107" i="1"/>
  <c r="S107" i="1" s="1"/>
  <c r="P107" i="1"/>
  <c r="R106" i="1"/>
  <c r="Q106" i="1"/>
  <c r="P106" i="1"/>
  <c r="R105" i="1"/>
  <c r="S105" i="1" s="1"/>
  <c r="Q105" i="1"/>
  <c r="P105" i="1"/>
  <c r="R104" i="1"/>
  <c r="S104" i="1" s="1"/>
  <c r="Q104" i="1"/>
  <c r="P104" i="1"/>
  <c r="S103" i="1"/>
  <c r="R103" i="1"/>
  <c r="Q103" i="1"/>
  <c r="P103" i="1"/>
  <c r="S102" i="1"/>
  <c r="R102" i="1"/>
  <c r="Q102" i="1"/>
  <c r="P102" i="1"/>
  <c r="R101" i="1"/>
  <c r="Q101" i="1"/>
  <c r="P101" i="1"/>
  <c r="S100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S96" i="1" s="1"/>
  <c r="Q96" i="1"/>
  <c r="P96" i="1"/>
  <c r="S95" i="1"/>
  <c r="R95" i="1"/>
  <c r="Q95" i="1"/>
  <c r="P95" i="1"/>
  <c r="R94" i="1"/>
  <c r="S94" i="1" s="1"/>
  <c r="Q94" i="1"/>
  <c r="P94" i="1"/>
  <c r="R93" i="1"/>
  <c r="S93" i="1" s="1"/>
  <c r="Q93" i="1"/>
  <c r="P93" i="1"/>
  <c r="R92" i="1"/>
  <c r="S92" i="1" s="1"/>
  <c r="Q92" i="1"/>
  <c r="P92" i="1"/>
  <c r="R91" i="1"/>
  <c r="Q91" i="1"/>
  <c r="S91" i="1" s="1"/>
  <c r="P91" i="1"/>
  <c r="R90" i="1"/>
  <c r="Q90" i="1"/>
  <c r="P90" i="1"/>
  <c r="R89" i="1"/>
  <c r="S89" i="1" s="1"/>
  <c r="Q89" i="1"/>
  <c r="P89" i="1"/>
  <c r="R88" i="1"/>
  <c r="Q88" i="1"/>
  <c r="P88" i="1"/>
  <c r="S87" i="1"/>
  <c r="R87" i="1"/>
  <c r="Q87" i="1"/>
  <c r="P87" i="1"/>
  <c r="S86" i="1"/>
  <c r="R86" i="1"/>
  <c r="Q86" i="1"/>
  <c r="P86" i="1"/>
  <c r="R85" i="1"/>
  <c r="Q85" i="1"/>
  <c r="P85" i="1"/>
  <c r="S84" i="1"/>
  <c r="R84" i="1"/>
  <c r="Q84" i="1"/>
  <c r="P84" i="1"/>
  <c r="R83" i="1"/>
  <c r="S83" i="1" s="1"/>
  <c r="Q83" i="1"/>
  <c r="P83" i="1"/>
  <c r="R82" i="1"/>
  <c r="Q82" i="1"/>
  <c r="P82" i="1"/>
  <c r="R81" i="1"/>
  <c r="Q81" i="1"/>
  <c r="P81" i="1"/>
  <c r="R80" i="1"/>
  <c r="S80" i="1" s="1"/>
  <c r="Q80" i="1"/>
  <c r="P80" i="1"/>
  <c r="S79" i="1"/>
  <c r="R79" i="1"/>
  <c r="Q79" i="1"/>
  <c r="P79" i="1"/>
  <c r="R78" i="1"/>
  <c r="S78" i="1" s="1"/>
  <c r="Q78" i="1"/>
  <c r="P78" i="1"/>
  <c r="R77" i="1"/>
  <c r="S77" i="1" s="1"/>
  <c r="Q77" i="1"/>
  <c r="P77" i="1"/>
  <c r="R76" i="1"/>
  <c r="S76" i="1" s="1"/>
  <c r="Q76" i="1"/>
  <c r="P76" i="1"/>
  <c r="R75" i="1"/>
  <c r="Q75" i="1"/>
  <c r="S75" i="1" s="1"/>
  <c r="P75" i="1"/>
  <c r="R74" i="1"/>
  <c r="Q74" i="1"/>
  <c r="P74" i="1"/>
  <c r="R73" i="1"/>
  <c r="S73" i="1" s="1"/>
  <c r="Q73" i="1"/>
  <c r="P73" i="1"/>
  <c r="R72" i="1"/>
  <c r="S72" i="1" s="1"/>
  <c r="Q72" i="1"/>
  <c r="P72" i="1"/>
  <c r="S71" i="1"/>
  <c r="R71" i="1"/>
  <c r="Q71" i="1"/>
  <c r="P71" i="1"/>
  <c r="S70" i="1"/>
  <c r="R70" i="1"/>
  <c r="Q70" i="1"/>
  <c r="P70" i="1"/>
  <c r="R69" i="1"/>
  <c r="Q69" i="1"/>
  <c r="P69" i="1"/>
  <c r="S68" i="1"/>
  <c r="R68" i="1"/>
  <c r="Q68" i="1"/>
  <c r="P68" i="1"/>
  <c r="R67" i="1"/>
  <c r="Q67" i="1"/>
  <c r="P67" i="1"/>
  <c r="R66" i="1"/>
  <c r="S66" i="1" s="1"/>
  <c r="Q66" i="1"/>
  <c r="P66" i="1"/>
  <c r="S65" i="1"/>
  <c r="R65" i="1"/>
  <c r="Q65" i="1"/>
  <c r="P65" i="1"/>
  <c r="R64" i="1"/>
  <c r="S64" i="1" s="1"/>
  <c r="Q64" i="1"/>
  <c r="P64" i="1"/>
  <c r="R63" i="1"/>
  <c r="Q63" i="1"/>
  <c r="S63" i="1" s="1"/>
  <c r="P63" i="1"/>
  <c r="R62" i="1"/>
  <c r="S62" i="1" s="1"/>
  <c r="Q62" i="1"/>
  <c r="P62" i="1"/>
  <c r="S61" i="1"/>
  <c r="R61" i="1"/>
  <c r="Q61" i="1"/>
  <c r="P61" i="1"/>
  <c r="S60" i="1"/>
  <c r="R60" i="1"/>
  <c r="Q60" i="1"/>
  <c r="P60" i="1"/>
  <c r="R59" i="1"/>
  <c r="Q59" i="1"/>
  <c r="P59" i="1"/>
  <c r="R58" i="1"/>
  <c r="S58" i="1" s="1"/>
  <c r="Q58" i="1"/>
  <c r="P58" i="1"/>
  <c r="R57" i="1"/>
  <c r="S57" i="1" s="1"/>
  <c r="Q57" i="1"/>
  <c r="P57" i="1"/>
  <c r="R56" i="1"/>
  <c r="S56" i="1" s="1"/>
  <c r="Q56" i="1"/>
  <c r="P56" i="1"/>
  <c r="R55" i="1"/>
  <c r="Q55" i="1"/>
  <c r="S55" i="1" s="1"/>
  <c r="P55" i="1"/>
  <c r="S54" i="1"/>
  <c r="R54" i="1"/>
  <c r="Q54" i="1"/>
  <c r="P54" i="1"/>
  <c r="V54" i="1" s="1"/>
  <c r="R53" i="1"/>
  <c r="S53" i="1" s="1"/>
  <c r="Q53" i="1"/>
  <c r="P53" i="1"/>
  <c r="R52" i="1"/>
  <c r="Q52" i="1"/>
  <c r="S52" i="1" s="1"/>
  <c r="P52" i="1"/>
  <c r="R51" i="1"/>
  <c r="S51" i="1" s="1"/>
  <c r="Q51" i="1"/>
  <c r="P51" i="1"/>
  <c r="H51" i="1"/>
  <c r="R50" i="1"/>
  <c r="S50" i="1" s="1"/>
  <c r="Q50" i="1"/>
  <c r="P50" i="1"/>
  <c r="H50" i="1"/>
  <c r="R49" i="1"/>
  <c r="S49" i="1" s="1"/>
  <c r="Q49" i="1"/>
  <c r="P49" i="1"/>
  <c r="H49" i="1"/>
  <c r="S48" i="1"/>
  <c r="R48" i="1"/>
  <c r="Q48" i="1"/>
  <c r="P48" i="1"/>
  <c r="H48" i="1"/>
  <c r="R47" i="1"/>
  <c r="Q47" i="1"/>
  <c r="P47" i="1"/>
  <c r="J47" i="1"/>
  <c r="H47" i="1"/>
  <c r="R46" i="1"/>
  <c r="Q46" i="1"/>
  <c r="P46" i="1"/>
  <c r="J46" i="1"/>
  <c r="H46" i="1"/>
  <c r="R45" i="1"/>
  <c r="S45" i="1" s="1"/>
  <c r="Q45" i="1"/>
  <c r="P45" i="1"/>
  <c r="J45" i="1"/>
  <c r="H45" i="1"/>
  <c r="S44" i="1"/>
  <c r="R44" i="1"/>
  <c r="Q44" i="1"/>
  <c r="P44" i="1"/>
  <c r="H44" i="1"/>
  <c r="R43" i="1"/>
  <c r="Q43" i="1"/>
  <c r="S43" i="1" s="1"/>
  <c r="P43" i="1"/>
  <c r="R42" i="1"/>
  <c r="Q42" i="1"/>
  <c r="P42" i="1"/>
  <c r="S41" i="1"/>
  <c r="R41" i="1"/>
  <c r="Q41" i="1"/>
  <c r="P41" i="1"/>
  <c r="S40" i="1"/>
  <c r="R40" i="1"/>
  <c r="Q40" i="1"/>
  <c r="P40" i="1"/>
  <c r="R39" i="1"/>
  <c r="Q39" i="1"/>
  <c r="P39" i="1"/>
  <c r="R38" i="1"/>
  <c r="S38" i="1" s="1"/>
  <c r="Q38" i="1"/>
  <c r="P38" i="1"/>
  <c r="S37" i="1"/>
  <c r="R37" i="1"/>
  <c r="Q37" i="1"/>
  <c r="P37" i="1"/>
  <c r="R36" i="1"/>
  <c r="Q36" i="1"/>
  <c r="P36" i="1"/>
  <c r="H36" i="1"/>
  <c r="H37" i="1" s="1"/>
  <c r="H38" i="1" s="1"/>
  <c r="R35" i="1"/>
  <c r="S35" i="1" s="1"/>
  <c r="Q35" i="1"/>
  <c r="P35" i="1"/>
  <c r="H35" i="1"/>
  <c r="R34" i="1"/>
  <c r="S34" i="1" s="1"/>
  <c r="Q34" i="1"/>
  <c r="P34" i="1"/>
  <c r="H34" i="1"/>
  <c r="S33" i="1"/>
  <c r="R33" i="1"/>
  <c r="Q33" i="1"/>
  <c r="P33" i="1"/>
  <c r="H33" i="1"/>
  <c r="R32" i="1"/>
  <c r="S32" i="1" s="1"/>
  <c r="Q32" i="1"/>
  <c r="P32" i="1"/>
  <c r="H32" i="1"/>
  <c r="R31" i="1"/>
  <c r="S31" i="1" s="1"/>
  <c r="Q31" i="1"/>
  <c r="P31" i="1"/>
  <c r="V30" i="1"/>
  <c r="R30" i="1"/>
  <c r="S30" i="1" s="1"/>
  <c r="Q30" i="1"/>
  <c r="P30" i="1"/>
  <c r="R29" i="1"/>
  <c r="S29" i="1" s="1"/>
  <c r="Q29" i="1"/>
  <c r="P29" i="1"/>
  <c r="R28" i="1"/>
  <c r="S28" i="1" s="1"/>
  <c r="Q28" i="1"/>
  <c r="P28" i="1"/>
  <c r="R27" i="1"/>
  <c r="Q27" i="1"/>
  <c r="S27" i="1" s="1"/>
  <c r="P27" i="1"/>
  <c r="R26" i="1"/>
  <c r="Q26" i="1"/>
  <c r="P26" i="1"/>
  <c r="S25" i="1"/>
  <c r="R25" i="1"/>
  <c r="Q25" i="1"/>
  <c r="P25" i="1"/>
  <c r="S24" i="1"/>
  <c r="R24" i="1"/>
  <c r="Q24" i="1"/>
  <c r="P24" i="1"/>
  <c r="R23" i="1"/>
  <c r="S23" i="1" s="1"/>
  <c r="Q23" i="1"/>
  <c r="P23" i="1"/>
  <c r="R22" i="1"/>
  <c r="S22" i="1" s="1"/>
  <c r="Q22" i="1"/>
  <c r="P22" i="1"/>
  <c r="S21" i="1"/>
  <c r="R21" i="1"/>
  <c r="Q21" i="1"/>
  <c r="P21" i="1"/>
  <c r="R20" i="1"/>
  <c r="S20" i="1" s="1"/>
  <c r="Q20" i="1"/>
  <c r="P20" i="1"/>
  <c r="V19" i="1"/>
  <c r="R19" i="1"/>
  <c r="S19" i="1" s="1"/>
  <c r="Q19" i="1"/>
  <c r="P19" i="1"/>
  <c r="R18" i="1"/>
  <c r="S18" i="1" s="1"/>
  <c r="Q18" i="1"/>
  <c r="P18" i="1"/>
  <c r="R17" i="1"/>
  <c r="S17" i="1" s="1"/>
  <c r="Q17" i="1"/>
  <c r="P17" i="1"/>
  <c r="R16" i="1"/>
  <c r="Q16" i="1"/>
  <c r="S16" i="1" s="1"/>
  <c r="P16" i="1"/>
  <c r="R15" i="1"/>
  <c r="Q15" i="1"/>
  <c r="P15" i="1"/>
  <c r="S14" i="1"/>
  <c r="R14" i="1"/>
  <c r="Q14" i="1"/>
  <c r="P14" i="1"/>
  <c r="S13" i="1"/>
  <c r="R13" i="1"/>
  <c r="Q13" i="1"/>
  <c r="P13" i="1"/>
  <c r="R12" i="1"/>
  <c r="S12" i="1" s="1"/>
  <c r="Q12" i="1"/>
  <c r="P12" i="1"/>
  <c r="L653" i="3" l="1"/>
  <c r="L658" i="3"/>
  <c r="L660" i="3"/>
  <c r="L668" i="3"/>
  <c r="L677" i="3"/>
  <c r="L689" i="3"/>
  <c r="L697" i="3"/>
  <c r="L704" i="3"/>
  <c r="L706" i="3"/>
  <c r="L711" i="3"/>
  <c r="L713" i="3"/>
  <c r="L715" i="3"/>
  <c r="L745" i="3"/>
  <c r="L753" i="3"/>
  <c r="L759" i="3"/>
  <c r="L771" i="3"/>
  <c r="L815" i="3"/>
  <c r="L825" i="3"/>
  <c r="L827" i="3"/>
  <c r="L829" i="3"/>
  <c r="L853" i="3"/>
  <c r="L856" i="3"/>
  <c r="L859" i="3"/>
  <c r="L861" i="3"/>
  <c r="L863" i="3"/>
  <c r="L865" i="3"/>
  <c r="L873" i="3"/>
  <c r="L881" i="3"/>
  <c r="L887" i="3"/>
  <c r="L890" i="3"/>
  <c r="L892" i="3"/>
  <c r="L899" i="3"/>
  <c r="L932" i="3"/>
  <c r="L934" i="3"/>
  <c r="L936" i="3"/>
  <c r="L945" i="3"/>
  <c r="L955" i="3"/>
  <c r="L957" i="3"/>
  <c r="L809" i="3"/>
  <c r="L51" i="3"/>
  <c r="L56" i="3"/>
  <c r="L61" i="3"/>
  <c r="L66" i="3"/>
  <c r="L68" i="3"/>
  <c r="L70" i="3"/>
  <c r="L74" i="3"/>
  <c r="L76" i="3"/>
  <c r="L78" i="3"/>
  <c r="L80" i="3"/>
  <c r="L82" i="3"/>
  <c r="L84" i="3"/>
  <c r="L98" i="3"/>
  <c r="L103" i="3"/>
  <c r="L105" i="3"/>
  <c r="L107" i="3"/>
  <c r="L119" i="3"/>
  <c r="L157" i="3"/>
  <c r="L161" i="3"/>
  <c r="L166" i="3"/>
  <c r="L174" i="3"/>
  <c r="L204" i="3"/>
  <c r="L210" i="3"/>
  <c r="L220" i="3"/>
  <c r="L240" i="3"/>
  <c r="L249" i="3"/>
  <c r="L251" i="3"/>
  <c r="L427" i="3"/>
  <c r="L442" i="3"/>
  <c r="L489" i="3"/>
  <c r="L501" i="3"/>
  <c r="L525" i="3"/>
  <c r="L543" i="3"/>
  <c r="L560" i="3"/>
  <c r="L580" i="3"/>
  <c r="L89" i="3"/>
  <c r="L71" i="3"/>
  <c r="L85" i="3"/>
  <c r="L44" i="3"/>
  <c r="L67" i="3"/>
  <c r="L265" i="3"/>
  <c r="L207" i="3"/>
  <c r="L233" i="3"/>
  <c r="L426" i="3"/>
  <c r="L428" i="3"/>
  <c r="L440" i="3"/>
  <c r="L443" i="3"/>
  <c r="L488" i="3"/>
  <c r="L492" i="3"/>
  <c r="L494" i="3"/>
  <c r="L506" i="3"/>
  <c r="L548" i="3"/>
  <c r="L558" i="3"/>
  <c r="L567" i="3"/>
  <c r="L575" i="3"/>
  <c r="L581" i="3"/>
  <c r="L599" i="3"/>
  <c r="L620" i="3"/>
  <c r="L635" i="3"/>
  <c r="L657" i="3"/>
  <c r="L661" i="3"/>
  <c r="L708" i="3"/>
  <c r="L714" i="3"/>
  <c r="L746" i="3"/>
  <c r="L766" i="3"/>
  <c r="L785" i="3"/>
  <c r="L807" i="3"/>
  <c r="L820" i="3"/>
  <c r="L828" i="3"/>
  <c r="L855" i="3"/>
  <c r="L860" i="3"/>
  <c r="L889" i="3"/>
  <c r="L897" i="3"/>
  <c r="L933" i="3"/>
  <c r="L937" i="3"/>
  <c r="L950" i="3"/>
  <c r="L954" i="3"/>
  <c r="L958" i="3"/>
  <c r="L31" i="3"/>
  <c r="L299" i="3"/>
  <c r="L314" i="3"/>
  <c r="L367" i="3"/>
  <c r="L377" i="3"/>
  <c r="L641" i="3"/>
  <c r="L200" i="3"/>
  <c r="L642" i="3"/>
  <c r="L646" i="3"/>
  <c r="L673" i="3"/>
  <c r="L693" i="3"/>
  <c r="L718" i="3"/>
  <c r="L728" i="3"/>
  <c r="L13" i="3"/>
  <c r="L30" i="3"/>
  <c r="L275" i="3"/>
  <c r="L290" i="3"/>
  <c r="L344" i="3"/>
  <c r="L361" i="3"/>
  <c r="L405" i="3"/>
  <c r="L419" i="3"/>
  <c r="L587" i="3"/>
  <c r="L830" i="3"/>
  <c r="L840" i="3"/>
  <c r="L862" i="3"/>
  <c r="L866" i="3"/>
  <c r="L901" i="3"/>
  <c r="L911" i="3"/>
  <c r="L52" i="3"/>
  <c r="L62" i="3"/>
  <c r="L79" i="3"/>
  <c r="L83" i="3"/>
  <c r="L104" i="3"/>
  <c r="L114" i="3"/>
  <c r="L138" i="3"/>
  <c r="L144" i="3"/>
  <c r="L158" i="3"/>
  <c r="L170" i="3"/>
  <c r="L604" i="3"/>
  <c r="L616" i="3"/>
  <c r="L627" i="3"/>
  <c r="L633" i="3"/>
  <c r="L444" i="3"/>
  <c r="L145" i="3"/>
  <c r="L461" i="3"/>
  <c r="L178" i="3"/>
  <c r="L192" i="3"/>
  <c r="L245" i="3"/>
  <c r="L258" i="3"/>
  <c r="L651" i="3"/>
  <c r="L743" i="3"/>
  <c r="L47" i="3"/>
  <c r="L476" i="3"/>
  <c r="L16" i="3"/>
  <c r="L25" i="3"/>
  <c r="L274" i="3"/>
  <c r="L276" i="3"/>
  <c r="L288" i="3"/>
  <c r="L298" i="3"/>
  <c r="L301" i="3"/>
  <c r="L313" i="3"/>
  <c r="L319" i="3"/>
  <c r="L327" i="3"/>
  <c r="L339" i="3"/>
  <c r="L350" i="3"/>
  <c r="L354" i="3"/>
  <c r="L366" i="3"/>
  <c r="L384" i="3"/>
  <c r="L402" i="3"/>
  <c r="L408" i="3"/>
  <c r="L412" i="3"/>
  <c r="L848" i="3"/>
  <c r="L930" i="3"/>
  <c r="L18" i="3"/>
  <c r="L32" i="3"/>
  <c r="L39" i="3"/>
  <c r="L46" i="3"/>
  <c r="L86" i="3"/>
  <c r="L88" i="3"/>
  <c r="L90" i="3"/>
  <c r="L152" i="3"/>
  <c r="L162" i="3"/>
  <c r="L185" i="3"/>
  <c r="L199" i="3"/>
  <c r="L264" i="3"/>
  <c r="L368" i="3"/>
  <c r="L373" i="3"/>
  <c r="L378" i="3"/>
  <c r="L446" i="3"/>
  <c r="L458" i="3"/>
  <c r="L463" i="3"/>
  <c r="L553" i="3"/>
  <c r="L568" i="3"/>
  <c r="L611" i="3"/>
  <c r="L632" i="3"/>
  <c r="L644" i="3"/>
  <c r="L648" i="3"/>
  <c r="L719" i="3"/>
  <c r="L721" i="3"/>
  <c r="L733" i="3"/>
  <c r="L814" i="3"/>
  <c r="L826" i="3"/>
  <c r="L832" i="3"/>
  <c r="L847" i="3"/>
  <c r="L907" i="3"/>
  <c r="L910" i="3"/>
  <c r="L912" i="3"/>
  <c r="L956" i="3"/>
  <c r="L393" i="3"/>
  <c r="L483" i="3"/>
  <c r="L744" i="3"/>
  <c r="L931" i="3"/>
  <c r="L106" i="3"/>
  <c r="L410" i="3"/>
  <c r="L493" i="3"/>
  <c r="L935" i="3"/>
  <c r="L514" i="3"/>
  <c r="L952" i="3"/>
  <c r="L48" i="3"/>
  <c r="L60" i="3"/>
  <c r="L69" i="3"/>
  <c r="L75" i="3"/>
  <c r="L133" i="3"/>
  <c r="L139" i="3"/>
  <c r="L143" i="3"/>
  <c r="L201" i="3"/>
  <c r="L216" i="3"/>
  <c r="L250" i="3"/>
  <c r="L269" i="3"/>
  <c r="L283" i="3"/>
  <c r="L308" i="3"/>
  <c r="L323" i="3"/>
  <c r="L516" i="3"/>
  <c r="L527" i="3"/>
  <c r="L536" i="3"/>
  <c r="L590" i="3"/>
  <c r="L592" i="3"/>
  <c r="L652" i="3"/>
  <c r="L659" i="3"/>
  <c r="L684" i="3"/>
  <c r="L700" i="3"/>
  <c r="L781" i="3"/>
  <c r="L792" i="3"/>
  <c r="L806" i="3"/>
  <c r="L849" i="3"/>
  <c r="L858" i="3"/>
  <c r="L864" i="3"/>
  <c r="L879" i="3"/>
  <c r="L948" i="3"/>
  <c r="L951" i="3"/>
  <c r="L953" i="3"/>
  <c r="L120" i="3"/>
  <c r="L535" i="3"/>
  <c r="L797" i="3"/>
  <c r="L99" i="3"/>
  <c r="L758" i="3"/>
  <c r="L142" i="3"/>
  <c r="L591" i="3"/>
  <c r="L776" i="3"/>
  <c r="L946" i="3"/>
  <c r="L36" i="3"/>
  <c r="L40" i="3"/>
  <c r="L45" i="3"/>
  <c r="L77" i="3"/>
  <c r="L81" i="3"/>
  <c r="L87" i="3"/>
  <c r="L94" i="3"/>
  <c r="L182" i="3"/>
  <c r="L188" i="3"/>
  <c r="L196" i="3"/>
  <c r="L338" i="3"/>
  <c r="L352" i="3"/>
  <c r="L369" i="3"/>
  <c r="L379" i="3"/>
  <c r="L425" i="3"/>
  <c r="L438" i="3"/>
  <c r="L453" i="3"/>
  <c r="L464" i="3"/>
  <c r="L588" i="3"/>
  <c r="L643" i="3"/>
  <c r="L645" i="3"/>
  <c r="L647" i="3"/>
  <c r="L705" i="3"/>
  <c r="L712" i="3"/>
  <c r="L720" i="3"/>
  <c r="L738" i="3"/>
  <c r="L831" i="3"/>
  <c r="L836" i="3"/>
  <c r="L843" i="3"/>
  <c r="L882" i="3"/>
  <c r="L891" i="3"/>
  <c r="L909" i="3"/>
  <c r="L929" i="3"/>
  <c r="J589" i="3"/>
  <c r="L589" i="3" s="1"/>
  <c r="J424" i="3"/>
  <c r="L424" i="3" s="1"/>
  <c r="J263" i="3"/>
  <c r="L263" i="3" s="1"/>
  <c r="S59" i="1"/>
  <c r="S88" i="1"/>
  <c r="S42" i="1"/>
  <c r="S47" i="1"/>
  <c r="S178" i="1"/>
  <c r="S191" i="1"/>
  <c r="S15" i="1"/>
  <c r="S964" i="1" s="1"/>
  <c r="S26" i="1"/>
  <c r="X437" i="1" s="1"/>
  <c r="S36" i="1"/>
  <c r="S99" i="1"/>
  <c r="S46" i="1"/>
  <c r="S67" i="1"/>
  <c r="S97" i="1"/>
  <c r="S161" i="1"/>
  <c r="Q959" i="1"/>
  <c r="S39" i="1"/>
  <c r="S81" i="1"/>
  <c r="S188" i="1"/>
  <c r="S263" i="1"/>
  <c r="S90" i="1"/>
  <c r="S153" i="1"/>
  <c r="S181" i="1"/>
  <c r="S213" i="1"/>
  <c r="S244" i="1"/>
  <c r="S388" i="1"/>
  <c r="S457" i="1"/>
  <c r="S134" i="1"/>
  <c r="S167" i="1"/>
  <c r="S221" i="1"/>
  <c r="S313" i="1"/>
  <c r="S321" i="1"/>
  <c r="S355" i="1"/>
  <c r="R959" i="1"/>
  <c r="S74" i="1"/>
  <c r="S106" i="1"/>
  <c r="S229" i="1"/>
  <c r="S69" i="1"/>
  <c r="S85" i="1"/>
  <c r="S101" i="1"/>
  <c r="S117" i="1"/>
  <c r="S150" i="1"/>
  <c r="S205" i="1"/>
  <c r="S210" i="1"/>
  <c r="S217" i="1"/>
  <c r="S236" i="1"/>
  <c r="S255" i="1"/>
  <c r="S329" i="1"/>
  <c r="H383" i="1"/>
  <c r="S384" i="1"/>
  <c r="S396" i="1"/>
  <c r="S82" i="1"/>
  <c r="S98" i="1"/>
  <c r="S114" i="1"/>
  <c r="S145" i="1"/>
  <c r="S176" i="1"/>
  <c r="S186" i="1"/>
  <c r="S222" i="1"/>
  <c r="S226" i="1"/>
  <c r="S404" i="1"/>
  <c r="S271" i="1"/>
  <c r="S285" i="1"/>
  <c r="S301" i="1"/>
  <c r="S334" i="1"/>
  <c r="S343" i="1"/>
  <c r="S346" i="1"/>
  <c r="S363" i="1"/>
  <c r="S571" i="1"/>
  <c r="S199" i="1"/>
  <c r="S331" i="1"/>
  <c r="S225" i="1"/>
  <c r="S354" i="1"/>
  <c r="S440" i="1"/>
  <c r="S555" i="1"/>
  <c r="S600" i="1"/>
  <c r="S639" i="1"/>
  <c r="S342" i="1"/>
  <c r="H733" i="1"/>
  <c r="H735" i="1"/>
  <c r="H736" i="1" s="1"/>
  <c r="H737" i="1" s="1"/>
  <c r="S442" i="1"/>
  <c r="S508" i="1"/>
  <c r="S623" i="1"/>
  <c r="S424" i="1"/>
  <c r="S609" i="1"/>
  <c r="S767" i="1"/>
  <c r="S448" i="1"/>
  <c r="S464" i="1"/>
  <c r="S480" i="1"/>
  <c r="S496" i="1"/>
  <c r="S589" i="1"/>
  <c r="S802" i="1"/>
  <c r="S846" i="1"/>
  <c r="S416" i="1"/>
  <c r="S432" i="1"/>
  <c r="S519" i="1"/>
  <c r="S534" i="1"/>
  <c r="S543" i="1"/>
  <c r="S559" i="1"/>
  <c r="S575" i="1"/>
  <c r="S593" i="1"/>
  <c r="S691" i="1"/>
  <c r="S512" i="1"/>
  <c r="S526" i="1"/>
  <c r="S597" i="1"/>
  <c r="S613" i="1"/>
  <c r="S658" i="1"/>
  <c r="S721" i="1"/>
  <c r="S759" i="1"/>
  <c r="S838" i="1"/>
  <c r="S950" i="1"/>
  <c r="S500" i="1"/>
  <c r="S514" i="1"/>
  <c r="S530" i="1"/>
  <c r="S585" i="1"/>
  <c r="S601" i="1"/>
  <c r="S617" i="1"/>
  <c r="S642" i="1"/>
  <c r="S649" i="1"/>
  <c r="S674" i="1"/>
  <c r="S650" i="1"/>
  <c r="S819" i="1"/>
  <c r="S917" i="1"/>
  <c r="S695" i="1"/>
  <c r="S882" i="1"/>
  <c r="S822" i="1"/>
  <c r="S901" i="1"/>
  <c r="S954" i="1"/>
  <c r="S729" i="1"/>
  <c r="S748" i="1"/>
  <c r="S775" i="1"/>
  <c r="S854" i="1"/>
  <c r="H12" i="3"/>
  <c r="U949" i="1" l="1"/>
  <c r="U941" i="1"/>
  <c r="U933" i="1"/>
  <c r="U927" i="1"/>
  <c r="U916" i="1"/>
  <c r="U908" i="1"/>
  <c r="U900" i="1"/>
  <c r="U894" i="1"/>
  <c r="U887" i="1"/>
  <c r="U869" i="1"/>
  <c r="U861" i="1"/>
  <c r="U853" i="1"/>
  <c r="U845" i="1"/>
  <c r="U837" i="1"/>
  <c r="U829" i="1"/>
  <c r="U821" i="1"/>
  <c r="U818" i="1"/>
  <c r="U815" i="1"/>
  <c r="U806" i="1"/>
  <c r="U798" i="1"/>
  <c r="U790" i="1"/>
  <c r="U778" i="1"/>
  <c r="U774" i="1"/>
  <c r="U766" i="1"/>
  <c r="U957" i="1"/>
  <c r="U953" i="1"/>
  <c r="U944" i="1"/>
  <c r="U936" i="1"/>
  <c r="U922" i="1"/>
  <c r="U919" i="1"/>
  <c r="U911" i="1"/>
  <c r="U903" i="1"/>
  <c r="U878" i="1"/>
  <c r="U872" i="1"/>
  <c r="U864" i="1"/>
  <c r="U856" i="1"/>
  <c r="U848" i="1"/>
  <c r="U840" i="1"/>
  <c r="U832" i="1"/>
  <c r="U824" i="1"/>
  <c r="U810" i="1"/>
  <c r="U807" i="1"/>
  <c r="U801" i="1"/>
  <c r="U793" i="1"/>
  <c r="U785" i="1"/>
  <c r="U782" i="1"/>
  <c r="U769" i="1"/>
  <c r="U761" i="1"/>
  <c r="U758" i="1"/>
  <c r="U750" i="1"/>
  <c r="U734" i="1"/>
  <c r="U731" i="1"/>
  <c r="U723" i="1"/>
  <c r="U714" i="1"/>
  <c r="U711" i="1"/>
  <c r="U701" i="1"/>
  <c r="U697" i="1"/>
  <c r="U947" i="1"/>
  <c r="U939" i="1"/>
  <c r="U931" i="1"/>
  <c r="U925" i="1"/>
  <c r="U914" i="1"/>
  <c r="U906" i="1"/>
  <c r="U898" i="1"/>
  <c r="U895" i="1"/>
  <c r="U891" i="1"/>
  <c r="U881" i="1"/>
  <c r="U875" i="1"/>
  <c r="U867" i="1"/>
  <c r="U859" i="1"/>
  <c r="U851" i="1"/>
  <c r="U843" i="1"/>
  <c r="U835" i="1"/>
  <c r="U827" i="1"/>
  <c r="U816" i="1"/>
  <c r="U813" i="1"/>
  <c r="U804" i="1"/>
  <c r="U796" i="1"/>
  <c r="U788" i="1"/>
  <c r="U779" i="1"/>
  <c r="U772" i="1"/>
  <c r="U764" i="1"/>
  <c r="U753" i="1"/>
  <c r="U745" i="1"/>
  <c r="U742" i="1"/>
  <c r="U726" i="1"/>
  <c r="U718" i="1"/>
  <c r="U708" i="1"/>
  <c r="U705" i="1"/>
  <c r="U681" i="1"/>
  <c r="U673" i="1"/>
  <c r="U665" i="1"/>
  <c r="U657" i="1"/>
  <c r="U958" i="1"/>
  <c r="U945" i="1"/>
  <c r="U937" i="1"/>
  <c r="U923" i="1"/>
  <c r="U912" i="1"/>
  <c r="U904" i="1"/>
  <c r="U896" i="1"/>
  <c r="U892" i="1"/>
  <c r="U879" i="1"/>
  <c r="U876" i="1"/>
  <c r="U873" i="1"/>
  <c r="U865" i="1"/>
  <c r="U857" i="1"/>
  <c r="U849" i="1"/>
  <c r="U841" i="1"/>
  <c r="U833" i="1"/>
  <c r="U825" i="1"/>
  <c r="U811" i="1"/>
  <c r="U802" i="1"/>
  <c r="U794" i="1"/>
  <c r="U786" i="1"/>
  <c r="U783" i="1"/>
  <c r="U776" i="1"/>
  <c r="U770" i="1"/>
  <c r="U762" i="1"/>
  <c r="U751" i="1"/>
  <c r="U739" i="1"/>
  <c r="U732" i="1"/>
  <c r="U724" i="1"/>
  <c r="U712" i="1"/>
  <c r="U709" i="1"/>
  <c r="U687" i="1"/>
  <c r="U679" i="1"/>
  <c r="U671" i="1"/>
  <c r="U663" i="1"/>
  <c r="U902" i="1"/>
  <c r="U877" i="1"/>
  <c r="U862" i="1"/>
  <c r="U858" i="1"/>
  <c r="U852" i="1"/>
  <c r="U823" i="1"/>
  <c r="U808" i="1"/>
  <c r="U773" i="1"/>
  <c r="U752" i="1"/>
  <c r="U704" i="1"/>
  <c r="U956" i="1"/>
  <c r="U948" i="1"/>
  <c r="U929" i="1"/>
  <c r="U886" i="1"/>
  <c r="U854" i="1"/>
  <c r="U850" i="1"/>
  <c r="U844" i="1"/>
  <c r="U817" i="1"/>
  <c r="U800" i="1"/>
  <c r="U781" i="1"/>
  <c r="U775" i="1"/>
  <c r="U771" i="1"/>
  <c r="U765" i="1"/>
  <c r="U748" i="1"/>
  <c r="U746" i="1"/>
  <c r="U741" i="1"/>
  <c r="U729" i="1"/>
  <c r="U727" i="1"/>
  <c r="U716" i="1"/>
  <c r="U950" i="1"/>
  <c r="U946" i="1"/>
  <c r="U940" i="1"/>
  <c r="U921" i="1"/>
  <c r="U915" i="1"/>
  <c r="U888" i="1"/>
  <c r="U882" i="1"/>
  <c r="U871" i="1"/>
  <c r="U846" i="1"/>
  <c r="U842" i="1"/>
  <c r="U836" i="1"/>
  <c r="U819" i="1"/>
  <c r="U792" i="1"/>
  <c r="U767" i="1"/>
  <c r="U763" i="1"/>
  <c r="U757" i="1"/>
  <c r="U736" i="1"/>
  <c r="U725" i="1"/>
  <c r="U699" i="1"/>
  <c r="U694" i="1"/>
  <c r="U691" i="1"/>
  <c r="U688" i="1"/>
  <c r="U672" i="1"/>
  <c r="U656" i="1"/>
  <c r="U648" i="1"/>
  <c r="U645" i="1"/>
  <c r="U627" i="1"/>
  <c r="U616" i="1"/>
  <c r="U608" i="1"/>
  <c r="U600" i="1"/>
  <c r="U592" i="1"/>
  <c r="U579" i="1"/>
  <c r="U571" i="1"/>
  <c r="U563" i="1"/>
  <c r="U555" i="1"/>
  <c r="U547" i="1"/>
  <c r="U539" i="1"/>
  <c r="U536" i="1"/>
  <c r="U533" i="1"/>
  <c r="U525" i="1"/>
  <c r="U517" i="1"/>
  <c r="U511" i="1"/>
  <c r="U503" i="1"/>
  <c r="U952" i="1"/>
  <c r="U943" i="1"/>
  <c r="U928" i="1"/>
  <c r="U924" i="1"/>
  <c r="U918" i="1"/>
  <c r="U890" i="1"/>
  <c r="U885" i="1"/>
  <c r="U874" i="1"/>
  <c r="U868" i="1"/>
  <c r="U839" i="1"/>
  <c r="U814" i="1"/>
  <c r="U799" i="1"/>
  <c r="U795" i="1"/>
  <c r="U789" i="1"/>
  <c r="U760" i="1"/>
  <c r="U740" i="1"/>
  <c r="U722" i="1"/>
  <c r="U715" i="1"/>
  <c r="U703" i="1"/>
  <c r="U680" i="1"/>
  <c r="U664" i="1"/>
  <c r="U652" i="1"/>
  <c r="U641" i="1"/>
  <c r="U631" i="1"/>
  <c r="U623" i="1"/>
  <c r="U620" i="1"/>
  <c r="U612" i="1"/>
  <c r="U604" i="1"/>
  <c r="U596" i="1"/>
  <c r="U588" i="1"/>
  <c r="U583" i="1"/>
  <c r="U575" i="1"/>
  <c r="U567" i="1"/>
  <c r="U559" i="1"/>
  <c r="U551" i="1"/>
  <c r="U543" i="1"/>
  <c r="U529" i="1"/>
  <c r="U507" i="1"/>
  <c r="U499" i="1"/>
  <c r="U951" i="1"/>
  <c r="U938" i="1"/>
  <c r="U932" i="1"/>
  <c r="U917" i="1"/>
  <c r="U909" i="1"/>
  <c r="U905" i="1"/>
  <c r="U889" i="1"/>
  <c r="U855" i="1"/>
  <c r="U831" i="1"/>
  <c r="U791" i="1"/>
  <c r="U756" i="1"/>
  <c r="U754" i="1"/>
  <c r="U707" i="1"/>
  <c r="U686" i="1"/>
  <c r="U659" i="1"/>
  <c r="U655" i="1"/>
  <c r="U650" i="1"/>
  <c r="U942" i="1"/>
  <c r="U934" i="1"/>
  <c r="U930" i="1"/>
  <c r="U880" i="1"/>
  <c r="U863" i="1"/>
  <c r="U812" i="1"/>
  <c r="U777" i="1"/>
  <c r="U720" i="1"/>
  <c r="U698" i="1"/>
  <c r="U684" i="1"/>
  <c r="U678" i="1"/>
  <c r="U646" i="1"/>
  <c r="U644" i="1"/>
  <c r="U955" i="1"/>
  <c r="U935" i="1"/>
  <c r="U893" i="1"/>
  <c r="U860" i="1"/>
  <c r="U834" i="1"/>
  <c r="U828" i="1"/>
  <c r="U822" i="1"/>
  <c r="U820" i="1"/>
  <c r="U784" i="1"/>
  <c r="U780" i="1"/>
  <c r="U755" i="1"/>
  <c r="U749" i="1"/>
  <c r="U747" i="1"/>
  <c r="U730" i="1"/>
  <c r="U728" i="1"/>
  <c r="U706" i="1"/>
  <c r="U685" i="1"/>
  <c r="U666" i="1"/>
  <c r="U660" i="1"/>
  <c r="U637" i="1"/>
  <c r="U634" i="1"/>
  <c r="U606" i="1"/>
  <c r="U590" i="1"/>
  <c r="U572" i="1"/>
  <c r="U570" i="1"/>
  <c r="U556" i="1"/>
  <c r="U554" i="1"/>
  <c r="U540" i="1"/>
  <c r="U538" i="1"/>
  <c r="U521" i="1"/>
  <c r="U505" i="1"/>
  <c r="U493" i="1"/>
  <c r="U485" i="1"/>
  <c r="U477" i="1"/>
  <c r="U469" i="1"/>
  <c r="U461" i="1"/>
  <c r="U453" i="1"/>
  <c r="U445" i="1"/>
  <c r="U438" i="1"/>
  <c r="U437" i="1"/>
  <c r="U429" i="1"/>
  <c r="U421" i="1"/>
  <c r="U413" i="1"/>
  <c r="U410" i="1"/>
  <c r="U899" i="1"/>
  <c r="U897" i="1"/>
  <c r="U870" i="1"/>
  <c r="U737" i="1"/>
  <c r="U717" i="1"/>
  <c r="U713" i="1"/>
  <c r="U702" i="1"/>
  <c r="U693" i="1"/>
  <c r="U690" i="1"/>
  <c r="U675" i="1"/>
  <c r="U669" i="1"/>
  <c r="U643" i="1"/>
  <c r="U638" i="1"/>
  <c r="U632" i="1"/>
  <c r="U630" i="1"/>
  <c r="U618" i="1"/>
  <c r="U602" i="1"/>
  <c r="U586" i="1"/>
  <c r="U582" i="1"/>
  <c r="U568" i="1"/>
  <c r="U566" i="1"/>
  <c r="U552" i="1"/>
  <c r="U550" i="1"/>
  <c r="U531" i="1"/>
  <c r="U519" i="1"/>
  <c r="U515" i="1"/>
  <c r="U501" i="1"/>
  <c r="U491" i="1"/>
  <c r="U483" i="1"/>
  <c r="U475" i="1"/>
  <c r="U467" i="1"/>
  <c r="U459" i="1"/>
  <c r="U451" i="1"/>
  <c r="U443" i="1"/>
  <c r="U439" i="1"/>
  <c r="U435" i="1"/>
  <c r="U427" i="1"/>
  <c r="U419" i="1"/>
  <c r="U910" i="1"/>
  <c r="U866" i="1"/>
  <c r="U826" i="1"/>
  <c r="U700" i="1"/>
  <c r="U689" i="1"/>
  <c r="U667" i="1"/>
  <c r="U658" i="1"/>
  <c r="U651" i="1"/>
  <c r="U647" i="1"/>
  <c r="U619" i="1"/>
  <c r="U589" i="1"/>
  <c r="U587" i="1"/>
  <c r="U581" i="1"/>
  <c r="U577" i="1"/>
  <c r="U573" i="1"/>
  <c r="U569" i="1"/>
  <c r="U565" i="1"/>
  <c r="U561" i="1"/>
  <c r="U557" i="1"/>
  <c r="U553" i="1"/>
  <c r="U549" i="1"/>
  <c r="U545" i="1"/>
  <c r="U541" i="1"/>
  <c r="U537" i="1"/>
  <c r="U530" i="1"/>
  <c r="U528" i="1"/>
  <c r="U509" i="1"/>
  <c r="U496" i="1"/>
  <c r="U487" i="1"/>
  <c r="U480" i="1"/>
  <c r="U471" i="1"/>
  <c r="U464" i="1"/>
  <c r="U455" i="1"/>
  <c r="U448" i="1"/>
  <c r="U430" i="1"/>
  <c r="U414" i="1"/>
  <c r="U405" i="1"/>
  <c r="U399" i="1"/>
  <c r="U391" i="1"/>
  <c r="U363" i="1"/>
  <c r="U954" i="1"/>
  <c r="U830" i="1"/>
  <c r="U797" i="1"/>
  <c r="U682" i="1"/>
  <c r="U653" i="1"/>
  <c r="U639" i="1"/>
  <c r="U626" i="1"/>
  <c r="U622" i="1"/>
  <c r="U617" i="1"/>
  <c r="U615" i="1"/>
  <c r="U598" i="1"/>
  <c r="U585" i="1"/>
  <c r="U526" i="1"/>
  <c r="U524" i="1"/>
  <c r="U494" i="1"/>
  <c r="U478" i="1"/>
  <c r="U462" i="1"/>
  <c r="U446" i="1"/>
  <c r="U441" i="1"/>
  <c r="U428" i="1"/>
  <c r="U412" i="1"/>
  <c r="U402" i="1"/>
  <c r="U394" i="1"/>
  <c r="U385" i="1"/>
  <c r="U381" i="1"/>
  <c r="U377" i="1"/>
  <c r="U373" i="1"/>
  <c r="U369" i="1"/>
  <c r="U366" i="1"/>
  <c r="U358" i="1"/>
  <c r="U348" i="1"/>
  <c r="U344" i="1"/>
  <c r="U913" i="1"/>
  <c r="U847" i="1"/>
  <c r="U838" i="1"/>
  <c r="U809" i="1"/>
  <c r="U805" i="1"/>
  <c r="U803" i="1"/>
  <c r="U719" i="1"/>
  <c r="U670" i="1"/>
  <c r="U668" i="1"/>
  <c r="U642" i="1"/>
  <c r="U640" i="1"/>
  <c r="U605" i="1"/>
  <c r="U603" i="1"/>
  <c r="U580" i="1"/>
  <c r="U576" i="1"/>
  <c r="U564" i="1"/>
  <c r="U560" i="1"/>
  <c r="U548" i="1"/>
  <c r="U544" i="1"/>
  <c r="U527" i="1"/>
  <c r="U512" i="1"/>
  <c r="U510" i="1"/>
  <c r="U495" i="1"/>
  <c r="U488" i="1"/>
  <c r="U479" i="1"/>
  <c r="U472" i="1"/>
  <c r="U463" i="1"/>
  <c r="U456" i="1"/>
  <c r="U447" i="1"/>
  <c r="U422" i="1"/>
  <c r="U407" i="1"/>
  <c r="U403" i="1"/>
  <c r="U395" i="1"/>
  <c r="U367" i="1"/>
  <c r="U359" i="1"/>
  <c r="U339" i="1"/>
  <c r="U328" i="1"/>
  <c r="U325" i="1"/>
  <c r="U316" i="1"/>
  <c r="U306" i="1"/>
  <c r="U298" i="1"/>
  <c r="U290" i="1"/>
  <c r="U282" i="1"/>
  <c r="U274" i="1"/>
  <c r="U266" i="1"/>
  <c r="U257" i="1"/>
  <c r="U249" i="1"/>
  <c r="U243" i="1"/>
  <c r="U235" i="1"/>
  <c r="U190" i="1"/>
  <c r="U710" i="1"/>
  <c r="U676" i="1"/>
  <c r="U674" i="1"/>
  <c r="U661" i="1"/>
  <c r="U633" i="1"/>
  <c r="U629" i="1"/>
  <c r="U625" i="1"/>
  <c r="U621" i="1"/>
  <c r="U610" i="1"/>
  <c r="U597" i="1"/>
  <c r="U595" i="1"/>
  <c r="U504" i="1"/>
  <c r="U502" i="1"/>
  <c r="U484" i="1"/>
  <c r="U468" i="1"/>
  <c r="U452" i="1"/>
  <c r="U434" i="1"/>
  <c r="U425" i="1"/>
  <c r="U418" i="1"/>
  <c r="U411" i="1"/>
  <c r="U401" i="1"/>
  <c r="U393" i="1"/>
  <c r="U365" i="1"/>
  <c r="U357" i="1"/>
  <c r="U337" i="1"/>
  <c r="U326" i="1"/>
  <c r="U317" i="1"/>
  <c r="U312" i="1"/>
  <c r="U304" i="1"/>
  <c r="U296" i="1"/>
  <c r="U288" i="1"/>
  <c r="U280" i="1"/>
  <c r="U267" i="1"/>
  <c r="U263" i="1"/>
  <c r="U255" i="1"/>
  <c r="U241" i="1"/>
  <c r="U233" i="1"/>
  <c r="U202" i="1"/>
  <c r="U196" i="1"/>
  <c r="U191" i="1"/>
  <c r="U506" i="1"/>
  <c r="U481" i="1"/>
  <c r="U458" i="1"/>
  <c r="U440" i="1"/>
  <c r="U426" i="1"/>
  <c r="U424" i="1"/>
  <c r="U387" i="1"/>
  <c r="U378" i="1"/>
  <c r="U368" i="1"/>
  <c r="U364" i="1"/>
  <c r="U360" i="1"/>
  <c r="U356" i="1"/>
  <c r="U354" i="1"/>
  <c r="U351" i="1"/>
  <c r="U345" i="1"/>
  <c r="U340" i="1"/>
  <c r="U322" i="1"/>
  <c r="U307" i="1"/>
  <c r="U291" i="1"/>
  <c r="U275" i="1"/>
  <c r="U270" i="1"/>
  <c r="U261" i="1"/>
  <c r="U254" i="1"/>
  <c r="U247" i="1"/>
  <c r="U242" i="1"/>
  <c r="U225" i="1"/>
  <c r="U217" i="1"/>
  <c r="U920" i="1"/>
  <c r="U735" i="1"/>
  <c r="U695" i="1"/>
  <c r="U611" i="1"/>
  <c r="U609" i="1"/>
  <c r="U607" i="1"/>
  <c r="U574" i="1"/>
  <c r="U562" i="1"/>
  <c r="U513" i="1"/>
  <c r="U508" i="1"/>
  <c r="U470" i="1"/>
  <c r="U466" i="1"/>
  <c r="U406" i="1"/>
  <c r="U371" i="1"/>
  <c r="U323" i="1"/>
  <c r="U305" i="1"/>
  <c r="U289" i="1"/>
  <c r="U273" i="1"/>
  <c r="U259" i="1"/>
  <c r="U252" i="1"/>
  <c r="U240" i="1"/>
  <c r="U228" i="1"/>
  <c r="U220" i="1"/>
  <c r="U744" i="1"/>
  <c r="U721" i="1"/>
  <c r="U593" i="1"/>
  <c r="U591" i="1"/>
  <c r="U542" i="1"/>
  <c r="U497" i="1"/>
  <c r="U474" i="1"/>
  <c r="U415" i="1"/>
  <c r="U398" i="1"/>
  <c r="U390" i="1"/>
  <c r="U379" i="1"/>
  <c r="U374" i="1"/>
  <c r="U361" i="1"/>
  <c r="U349" i="1"/>
  <c r="U346" i="1"/>
  <c r="U343" i="1"/>
  <c r="U341" i="1"/>
  <c r="U334" i="1"/>
  <c r="U329" i="1"/>
  <c r="U324" i="1"/>
  <c r="U313" i="1"/>
  <c r="U308" i="1"/>
  <c r="U301" i="1"/>
  <c r="U292" i="1"/>
  <c r="U285" i="1"/>
  <c r="U276" i="1"/>
  <c r="U271" i="1"/>
  <c r="U264" i="1"/>
  <c r="U248" i="1"/>
  <c r="U236" i="1"/>
  <c r="U226" i="1"/>
  <c r="U218" i="1"/>
  <c r="U210" i="1"/>
  <c r="U207" i="1"/>
  <c r="U204" i="1"/>
  <c r="U186" i="1"/>
  <c r="U181" i="1"/>
  <c r="U172" i="1"/>
  <c r="U163" i="1"/>
  <c r="U159" i="1"/>
  <c r="U153" i="1"/>
  <c r="U145" i="1"/>
  <c r="U134" i="1"/>
  <c r="U125" i="1"/>
  <c r="U117" i="1"/>
  <c r="U109" i="1"/>
  <c r="U101" i="1"/>
  <c r="U93" i="1"/>
  <c r="U85" i="1"/>
  <c r="U77" i="1"/>
  <c r="U69" i="1"/>
  <c r="U926" i="1"/>
  <c r="U696" i="1"/>
  <c r="U692" i="1"/>
  <c r="U628" i="1"/>
  <c r="U599" i="1"/>
  <c r="U578" i="1"/>
  <c r="U516" i="1"/>
  <c r="U486" i="1"/>
  <c r="U482" i="1"/>
  <c r="U457" i="1"/>
  <c r="U444" i="1"/>
  <c r="U423" i="1"/>
  <c r="U404" i="1"/>
  <c r="U400" i="1"/>
  <c r="U396" i="1"/>
  <c r="U392" i="1"/>
  <c r="U388" i="1"/>
  <c r="U355" i="1"/>
  <c r="U353" i="1"/>
  <c r="U327" i="1"/>
  <c r="U314" i="1"/>
  <c r="U299" i="1"/>
  <c r="U283" i="1"/>
  <c r="U268" i="1"/>
  <c r="U265" i="1"/>
  <c r="U262" i="1"/>
  <c r="U253" i="1"/>
  <c r="U234" i="1"/>
  <c r="U229" i="1"/>
  <c r="U221" i="1"/>
  <c r="U213" i="1"/>
  <c r="U197" i="1"/>
  <c r="U182" i="1"/>
  <c r="U177" i="1"/>
  <c r="U168" i="1"/>
  <c r="U156" i="1"/>
  <c r="U148" i="1"/>
  <c r="U140" i="1"/>
  <c r="U137" i="1"/>
  <c r="U128" i="1"/>
  <c r="U120" i="1"/>
  <c r="U112" i="1"/>
  <c r="U104" i="1"/>
  <c r="U96" i="1"/>
  <c r="U88" i="1"/>
  <c r="U80" i="1"/>
  <c r="U72" i="1"/>
  <c r="U677" i="1"/>
  <c r="U558" i="1"/>
  <c r="U546" i="1"/>
  <c r="U490" i="1"/>
  <c r="U476" i="1"/>
  <c r="U465" i="1"/>
  <c r="U436" i="1"/>
  <c r="U432" i="1"/>
  <c r="U420" i="1"/>
  <c r="U335" i="1"/>
  <c r="U333" i="1"/>
  <c r="U315" i="1"/>
  <c r="U294" i="1"/>
  <c r="U251" i="1"/>
  <c r="U245" i="1"/>
  <c r="U232" i="1"/>
  <c r="U222" i="1"/>
  <c r="U214" i="1"/>
  <c r="U200" i="1"/>
  <c r="U176" i="1"/>
  <c r="U166" i="1"/>
  <c r="U154" i="1"/>
  <c r="U152" i="1"/>
  <c r="U138" i="1"/>
  <c r="U130" i="1"/>
  <c r="U121" i="1"/>
  <c r="U114" i="1"/>
  <c r="U105" i="1"/>
  <c r="U98" i="1"/>
  <c r="U89" i="1"/>
  <c r="U82" i="1"/>
  <c r="U73" i="1"/>
  <c r="U66" i="1"/>
  <c r="U58" i="1"/>
  <c r="U49" i="1"/>
  <c r="U38" i="1"/>
  <c r="U34" i="1"/>
  <c r="U30" i="1"/>
  <c r="U22" i="1"/>
  <c r="U19" i="1"/>
  <c r="D10" i="1"/>
  <c r="U614" i="1"/>
  <c r="U350" i="1"/>
  <c r="U331" i="1"/>
  <c r="U281" i="1"/>
  <c r="U238" i="1"/>
  <c r="U173" i="1"/>
  <c r="U170" i="1"/>
  <c r="U160" i="1"/>
  <c r="U157" i="1"/>
  <c r="U141" i="1"/>
  <c r="U126" i="1"/>
  <c r="U92" i="1"/>
  <c r="U64" i="1"/>
  <c r="U50" i="1"/>
  <c r="U45" i="1"/>
  <c r="U35" i="1"/>
  <c r="U31" i="1"/>
  <c r="U149" i="1"/>
  <c r="U142" i="1"/>
  <c r="U132" i="1"/>
  <c r="U460" i="1"/>
  <c r="U409" i="1"/>
  <c r="U389" i="1"/>
  <c r="U375" i="1"/>
  <c r="U310" i="1"/>
  <c r="U269" i="1"/>
  <c r="U230" i="1"/>
  <c r="U212" i="1"/>
  <c r="U198" i="1"/>
  <c r="U195" i="1"/>
  <c r="U180" i="1"/>
  <c r="U169" i="1"/>
  <c r="U143" i="1"/>
  <c r="U119" i="1"/>
  <c r="U103" i="1"/>
  <c r="U87" i="1"/>
  <c r="U71" i="1"/>
  <c r="U61" i="1"/>
  <c r="U44" i="1"/>
  <c r="U41" i="1"/>
  <c r="U25" i="1"/>
  <c r="U14" i="1"/>
  <c r="U498" i="1"/>
  <c r="U449" i="1"/>
  <c r="U384" i="1"/>
  <c r="U287" i="1"/>
  <c r="U205" i="1"/>
  <c r="U193" i="1"/>
  <c r="U183" i="1"/>
  <c r="U150" i="1"/>
  <c r="U136" i="1"/>
  <c r="U124" i="1"/>
  <c r="U110" i="1"/>
  <c r="U108" i="1"/>
  <c r="U94" i="1"/>
  <c r="U78" i="1"/>
  <c r="U76" i="1"/>
  <c r="U56" i="1"/>
  <c r="U53" i="1"/>
  <c r="U28" i="1"/>
  <c r="U20" i="1"/>
  <c r="U17" i="1"/>
  <c r="U192" i="1"/>
  <c r="U162" i="1"/>
  <c r="U118" i="1"/>
  <c r="U787" i="1"/>
  <c r="U743" i="1"/>
  <c r="U662" i="1"/>
  <c r="U636" i="1"/>
  <c r="U534" i="1"/>
  <c r="U532" i="1"/>
  <c r="U500" i="1"/>
  <c r="U433" i="1"/>
  <c r="U417" i="1"/>
  <c r="U386" i="1"/>
  <c r="U321" i="1"/>
  <c r="U318" i="1"/>
  <c r="U303" i="1"/>
  <c r="U297" i="1"/>
  <c r="U279" i="1"/>
  <c r="U277" i="1"/>
  <c r="U223" i="1"/>
  <c r="U219" i="1"/>
  <c r="U203" i="1"/>
  <c r="U187" i="1"/>
  <c r="U174" i="1"/>
  <c r="U167" i="1"/>
  <c r="U155" i="1"/>
  <c r="U139" i="1"/>
  <c r="U131" i="1"/>
  <c r="U115" i="1"/>
  <c r="U99" i="1"/>
  <c r="U83" i="1"/>
  <c r="U67" i="1"/>
  <c r="U59" i="1"/>
  <c r="U46" i="1"/>
  <c r="U39" i="1"/>
  <c r="U23" i="1"/>
  <c r="U12" i="1"/>
  <c r="U768" i="1"/>
  <c r="U514" i="1"/>
  <c r="U376" i="1"/>
  <c r="U362" i="1"/>
  <c r="U332" i="1"/>
  <c r="U239" i="1"/>
  <c r="U206" i="1"/>
  <c r="U185" i="1"/>
  <c r="U175" i="1"/>
  <c r="U151" i="1"/>
  <c r="U127" i="1"/>
  <c r="U111" i="1"/>
  <c r="U79" i="1"/>
  <c r="U65" i="1"/>
  <c r="U21" i="1"/>
  <c r="U18" i="1"/>
  <c r="U522" i="1"/>
  <c r="U330" i="1"/>
  <c r="U286" i="1"/>
  <c r="U211" i="1"/>
  <c r="U189" i="1"/>
  <c r="U116" i="1"/>
  <c r="U901" i="1"/>
  <c r="U654" i="1"/>
  <c r="U489" i="1"/>
  <c r="U473" i="1"/>
  <c r="U431" i="1"/>
  <c r="U382" i="1"/>
  <c r="U380" i="1"/>
  <c r="U336" i="1"/>
  <c r="U319" i="1"/>
  <c r="U295" i="1"/>
  <c r="U293" i="1"/>
  <c r="U246" i="1"/>
  <c r="U244" i="1"/>
  <c r="U231" i="1"/>
  <c r="U227" i="1"/>
  <c r="U215" i="1"/>
  <c r="U208" i="1"/>
  <c r="U201" i="1"/>
  <c r="U188" i="1"/>
  <c r="U184" i="1"/>
  <c r="U178" i="1"/>
  <c r="U171" i="1"/>
  <c r="U164" i="1"/>
  <c r="U161" i="1"/>
  <c r="U158" i="1"/>
  <c r="U146" i="1"/>
  <c r="U144" i="1"/>
  <c r="U129" i="1"/>
  <c r="U122" i="1"/>
  <c r="U113" i="1"/>
  <c r="U106" i="1"/>
  <c r="U97" i="1"/>
  <c r="U90" i="1"/>
  <c r="U81" i="1"/>
  <c r="U74" i="1"/>
  <c r="U62" i="1"/>
  <c r="U51" i="1"/>
  <c r="U47" i="1"/>
  <c r="U42" i="1"/>
  <c r="U36" i="1"/>
  <c r="U32" i="1"/>
  <c r="U26" i="1"/>
  <c r="U15" i="1"/>
  <c r="U907" i="1"/>
  <c r="U759" i="1"/>
  <c r="U683" i="1"/>
  <c r="U408" i="1"/>
  <c r="U311" i="1"/>
  <c r="U309" i="1"/>
  <c r="U272" i="1"/>
  <c r="U250" i="1"/>
  <c r="U199" i="1"/>
  <c r="U194" i="1"/>
  <c r="U95" i="1"/>
  <c r="U57" i="1"/>
  <c r="U54" i="1"/>
  <c r="U29" i="1"/>
  <c r="U613" i="1"/>
  <c r="U601" i="1"/>
  <c r="U594" i="1"/>
  <c r="U535" i="1"/>
  <c r="U454" i="1"/>
  <c r="U450" i="1"/>
  <c r="U442" i="1"/>
  <c r="U342" i="1"/>
  <c r="U284" i="1"/>
  <c r="U237" i="1"/>
  <c r="U320" i="1"/>
  <c r="U179" i="1"/>
  <c r="U123" i="1"/>
  <c r="U43" i="1"/>
  <c r="U278" i="1"/>
  <c r="U260" i="1"/>
  <c r="U258" i="1"/>
  <c r="U147" i="1"/>
  <c r="U520" i="1"/>
  <c r="U224" i="1"/>
  <c r="U165" i="1"/>
  <c r="U60" i="1"/>
  <c r="U624" i="1"/>
  <c r="U75" i="1"/>
  <c r="U55" i="1"/>
  <c r="U40" i="1"/>
  <c r="U383" i="1"/>
  <c r="U133" i="1"/>
  <c r="U91" i="1"/>
  <c r="U70" i="1"/>
  <c r="U68" i="1"/>
  <c r="U347" i="1"/>
  <c r="U135" i="1"/>
  <c r="U107" i="1"/>
  <c r="U86" i="1"/>
  <c r="U84" i="1"/>
  <c r="U492" i="1"/>
  <c r="U352" i="1"/>
  <c r="U216" i="1"/>
  <c r="U102" i="1"/>
  <c r="U100" i="1"/>
  <c r="U63" i="1"/>
  <c r="U52" i="1"/>
  <c r="U48" i="1"/>
  <c r="U37" i="1"/>
  <c r="U397" i="1"/>
  <c r="U372" i="1"/>
  <c r="U370" i="1"/>
  <c r="U302" i="1"/>
  <c r="U300" i="1"/>
  <c r="U209" i="1"/>
  <c r="U33" i="1"/>
  <c r="U27" i="1"/>
  <c r="U16" i="1"/>
  <c r="U416" i="1"/>
  <c r="U256" i="1"/>
  <c r="U24" i="1"/>
  <c r="U13" i="1"/>
  <c r="S959" i="1"/>
  <c r="X758" i="1"/>
  <c r="M12" i="3" l="1"/>
  <c r="C102" i="5"/>
  <c r="B102" i="5"/>
  <c r="C101" i="5"/>
  <c r="B101" i="5"/>
  <c r="C100" i="5"/>
  <c r="B100" i="5"/>
  <c r="C99" i="5"/>
  <c r="B99" i="5"/>
  <c r="C98" i="5"/>
  <c r="B98" i="5"/>
  <c r="C97" i="5"/>
  <c r="B97" i="5"/>
  <c r="C95" i="5"/>
  <c r="B95" i="5"/>
  <c r="D12" i="3" l="1"/>
  <c r="K12" i="3" l="1"/>
  <c r="J12" i="3"/>
  <c r="F12" i="3"/>
  <c r="I12" i="3" s="1"/>
  <c r="E12" i="3"/>
  <c r="C12" i="3"/>
  <c r="A12" i="3"/>
  <c r="L12" i="3" l="1"/>
  <c r="N12" i="3"/>
  <c r="G12" i="3"/>
  <c r="B12" i="3"/>
  <c r="T959" i="3" l="1"/>
</calcChain>
</file>

<file path=xl/sharedStrings.xml><?xml version="1.0" encoding="utf-8"?>
<sst xmlns="http://schemas.openxmlformats.org/spreadsheetml/2006/main" count="11310" uniqueCount="985">
  <si>
    <t>GOBIERNO PROVINCIAL DE LOJA</t>
  </si>
  <si>
    <t>EMPRESA PUBLICA DE VIALIDAD DEL SUR</t>
  </si>
  <si>
    <t>CONTRATISTA: VIALSUR EP</t>
  </si>
  <si>
    <t>INFORME DE OBRAS EJECUTADAS POR LA EMPRESA VIALSUR.EP</t>
  </si>
  <si>
    <t xml:space="preserve">OBRA: </t>
  </si>
  <si>
    <t>TRABAJOS DE MANTENIMIENTO MEJORAMIENTO Y REHABILITACION VIAL EN LA PROVINCIA DE LOJA</t>
  </si>
  <si>
    <t xml:space="preserve">PERIODO DE EJECUCION DESDE:  </t>
  </si>
  <si>
    <t>HASTA:</t>
  </si>
  <si>
    <t>31/11/2013</t>
  </si>
  <si>
    <t>INVERSION ACUMULADA</t>
  </si>
  <si>
    <t xml:space="preserve">           C A N T I D A D E S</t>
  </si>
  <si>
    <t>INVERSION</t>
  </si>
  <si>
    <t>ZONA</t>
  </si>
  <si>
    <t xml:space="preserve">CANTON </t>
  </si>
  <si>
    <t>PARROQUIA</t>
  </si>
  <si>
    <t>MODALIDAD</t>
  </si>
  <si>
    <t>PROGRAMA</t>
  </si>
  <si>
    <t>AÑO</t>
  </si>
  <si>
    <t>PROYECTOS</t>
  </si>
  <si>
    <t>VIA</t>
  </si>
  <si>
    <t>SUBTOTAL KM o m</t>
  </si>
  <si>
    <t>NRO</t>
  </si>
  <si>
    <t>RUBROS</t>
  </si>
  <si>
    <t>UNID</t>
  </si>
  <si>
    <t>UNITARIO</t>
  </si>
  <si>
    <t>TOT.ANTERIOR</t>
  </si>
  <si>
    <t>ESTE PERIODO</t>
  </si>
  <si>
    <t>TOTAL FECHA</t>
  </si>
  <si>
    <t>TOTAL A FECHA</t>
  </si>
  <si>
    <t>KM</t>
  </si>
  <si>
    <t>ZONA 1</t>
  </si>
  <si>
    <t>CALVAS</t>
  </si>
  <si>
    <t>COLAISACA</t>
  </si>
  <si>
    <t>AD. DIRECTA</t>
  </si>
  <si>
    <t>MANTENIMIENTO</t>
  </si>
  <si>
    <t>CONVENIO DE MANTENIMIENTO VIAL CON LA JUNTA PARROQUIAL DE COLAISACA, CANTON CALVAS.
INICIA 14 FEB 2013.</t>
  </si>
  <si>
    <t>limpieza de derrumbes (308-4(1))</t>
  </si>
  <si>
    <t>m3</t>
  </si>
  <si>
    <t>CONTRATO</t>
  </si>
  <si>
    <t>ASFALTADO</t>
  </si>
  <si>
    <t>ASFALTADO DE LA VIA CARIAMANGA EL LUCERO RIO PINDO</t>
  </si>
  <si>
    <t xml:space="preserve">Planillas (1 a la 14) de ejecución de trabajos Contrato Prinicipal  </t>
  </si>
  <si>
    <t>gbl</t>
  </si>
  <si>
    <t xml:space="preserve">Planillas (1 a la 8) de excesos Contrato Principal </t>
  </si>
  <si>
    <t>Planilla 1 de ejecución de trabajos contrato complementario</t>
  </si>
  <si>
    <t>AMBIENTAL</t>
  </si>
  <si>
    <t>VIA CARIAMANGA EL LUCERO RIO PINDO LICENCIAMIENTO AMBIENTAL</t>
  </si>
  <si>
    <t>licenciamiento ambiental de la vía</t>
  </si>
  <si>
    <t>VIA CARIAMANGA EL LUCERO RIO PINDO LICENCIAMIENTO AMBIENTAL DE AREAS DE LIBRE APROVECHAMIENTO</t>
  </si>
  <si>
    <t>licenciamiento ambiental Canteras</t>
  </si>
  <si>
    <t>SANGUILLIN</t>
  </si>
  <si>
    <t>MTOP</t>
  </si>
  <si>
    <t>MEJORAMIENTO</t>
  </si>
  <si>
    <t>VÍA CARIAMANGA - SAN GUILLÍN</t>
  </si>
  <si>
    <t>rosa a mano</t>
  </si>
  <si>
    <t>ha</t>
  </si>
  <si>
    <t>limpieza de alcantarillas</t>
  </si>
  <si>
    <t>limpieza de derrumbes (incluye transporte hasta 0.5km)</t>
  </si>
  <si>
    <t>transporte de material de derrumbes</t>
  </si>
  <si>
    <t>m3-km</t>
  </si>
  <si>
    <t>acabado de la obra básica existente</t>
  </si>
  <si>
    <t>m2</t>
  </si>
  <si>
    <t>mejoramiento de la subrasante con suelo seleccionado</t>
  </si>
  <si>
    <t>transporte de material de mejoramiento</t>
  </si>
  <si>
    <t>excavación y relleno para estructuras</t>
  </si>
  <si>
    <t>horm. estruc.cemento portland clase "c" (f´c=180 kg/cm2)</t>
  </si>
  <si>
    <t>ALCANTARILLAS</t>
  </si>
  <si>
    <t>tubería de acero corrugado (d=1200mm. e=2 mm)</t>
  </si>
  <si>
    <t>ml</t>
  </si>
  <si>
    <t>tubería de acero corrugado (d=1800mm. e=2,5 mm)</t>
  </si>
  <si>
    <t>hormigón ciclópeo</t>
  </si>
  <si>
    <t>trabajos de limpieza y reconformacion con tractor</t>
  </si>
  <si>
    <t>VIA YAMBACA - SAN GUILLIN (L=22KM)</t>
  </si>
  <si>
    <t>rasanteo y conformación de cunetas con motoniveladora</t>
  </si>
  <si>
    <t>MANTENIMIENTO DE LA VIA " CARIAMANGA - YAMBACA -SANGUILLIN", PARROQUIA SANGUILLIN, CANTON CALVAS</t>
  </si>
  <si>
    <t>Excavacion sin clasificar a maquina (explotación de material)</t>
  </si>
  <si>
    <t>Transporte de material para mejoramiento, inc. cargado</t>
  </si>
  <si>
    <t>m3/km</t>
  </si>
  <si>
    <t>Acabado de la obra básica existente</t>
  </si>
  <si>
    <t>Mejoramiento de la subrasante con suelo seleccionado</t>
  </si>
  <si>
    <t>VIA CHULLA FAIQUE - SAN JOAQUIN - SAN GUILLIN (L=15KM)</t>
  </si>
  <si>
    <t xml:space="preserve">UTUANA  </t>
  </si>
  <si>
    <t xml:space="preserve">CONVENIO 961 - VIALSUR EP - 2012, ENTRE J.P.UTUANA Y VIALSUR EP, PARA CONSTRUIR 3 ALCANTARILLAS Y 1 RECOLOCACION EN BARRIO LINDEROS Y VIAS DE LA PARROQUIA.
INICIA: INICIA 17 ENERO 2013, CON PLAZO DE 45 DIAS, DEBE TERMINAR 2 MARZO 2013
</t>
  </si>
  <si>
    <t>excavación y relleno sin clasificar a máquina para estructuras menores (inc. desalojo)</t>
  </si>
  <si>
    <t>excavación en roca con explosivos para estructuras menores (inc. desalojo)</t>
  </si>
  <si>
    <t>Hormigón ciclópeo (60% Hormigón simple F´c = 180 KG/CM2 + 40% de piedra) .</t>
  </si>
  <si>
    <t>alcantarilla metálica corrugada pp-68, d=1,2 m , e= 2mm inc. suministro transporte, pernos, recubrimiento asfaltico interios y exterior,instalación en obra)</t>
  </si>
  <si>
    <t>m.</t>
  </si>
  <si>
    <t xml:space="preserve">CALVAS </t>
  </si>
  <si>
    <t>RASANTEO DE LA VIA BARRIO CENTRO CIVICO - CANAL- PUENTE PARADOR TURISTICO, CANTON CALVAS
INICIA 6 MAYO 2013</t>
  </si>
  <si>
    <t xml:space="preserve">rasanteo  </t>
  </si>
  <si>
    <t>CARIAMANGA</t>
  </si>
  <si>
    <t>MANTENIMIENTO DE LA VIA CHULLAFAIQUE - SAN JOAQUIN - CAMAYOS - SANGUILLIN, CANTON CALVAS</t>
  </si>
  <si>
    <t>Rasanteo y conformación de cunetas con motoniveladora</t>
  </si>
  <si>
    <t>MANTENIMIENTO DE LA VIA SANGUILLIN - LA CRUZ - QUESERA, CANTON CALVAS</t>
  </si>
  <si>
    <t>MANTENIMIENTO DE LA VIA YE DE LA POZA - YE DE LLANITOS, CANTON CALVAS</t>
  </si>
  <si>
    <t>Limpieza de derrumbes (308-4(1)),con tractor  por suelo rocoso</t>
  </si>
  <si>
    <t>MANTENIMIENTO DE LA VIA  Y VIA PRINCIPAL - TIERRAS COLORADAS</t>
  </si>
  <si>
    <t>MANTENIMIENTO DE LA VIA MELVA USAIME - SANGUILLIN</t>
  </si>
  <si>
    <t>ESPINDOLA</t>
  </si>
  <si>
    <t>27 DE ABRIL</t>
  </si>
  <si>
    <t>CONVENIO</t>
  </si>
  <si>
    <t>VIAS DE LA PARROQUIA 27 DE ABRIL</t>
  </si>
  <si>
    <t>excavacion sin clasificar a maquina (explotación de material)</t>
  </si>
  <si>
    <t>transporte de material para mejoramiento, inc. cargado</t>
  </si>
  <si>
    <t>BELLAVISTA</t>
  </si>
  <si>
    <t>LASTRADO DE LA VIA BELLAVISTA - LLAMACANCHI L= 6KM CON MATERIAL DE MEJORAMIENTO</t>
  </si>
  <si>
    <t>LIMPIEZA DE DERRUMBES VIA JIBIRUCHE - LAS LIMAS L=11KM</t>
  </si>
  <si>
    <t>limpieza de derrumbes, d/l = 200 m, (incluye transporte)</t>
  </si>
  <si>
    <t>RASANTEO AL BARRIO EL LANCE L=1.5KM</t>
  </si>
  <si>
    <t>SANTA TERESITA</t>
  </si>
  <si>
    <t>RECONFORMACIÓN TRAMOS CRITICOS Y REZANTEO VIA EL TINGO - STA. TERESITA - AHUACA (L = 13km)</t>
  </si>
  <si>
    <t>VIA SANTA TERESITA POTRERILLOS</t>
  </si>
  <si>
    <t>VIA YEE DE POTRERILLOS- POTRERILLOS</t>
  </si>
  <si>
    <t>VIA PRINCIPAL - CANGOCHARA</t>
  </si>
  <si>
    <t>CANGOCHARA - COLLINGORA</t>
  </si>
  <si>
    <t>COLLINGORA - TUNDURAMA</t>
  </si>
  <si>
    <t>PUENTES</t>
  </si>
  <si>
    <t>RELLENO PARA PUENTE COLLINGORA</t>
  </si>
  <si>
    <t>QUILANGA</t>
  </si>
  <si>
    <t>TUBURO</t>
  </si>
  <si>
    <t>CONV. TONY EL SUIZO</t>
  </si>
  <si>
    <t>PASARELAS</t>
  </si>
  <si>
    <t>pasarela</t>
  </si>
  <si>
    <t>SOZORANGA</t>
  </si>
  <si>
    <t xml:space="preserve">TACAMOROS </t>
  </si>
  <si>
    <t>BARRIO TOMAS</t>
  </si>
  <si>
    <t>pasarela colgante</t>
  </si>
  <si>
    <t>SITIO LLANITOS</t>
  </si>
  <si>
    <t>pasarela fija</t>
  </si>
  <si>
    <t>LUCERO</t>
  </si>
  <si>
    <t>CENTRO CÍVICO</t>
  </si>
  <si>
    <t>ZONA 2</t>
  </si>
  <si>
    <t>PINDAL</t>
  </si>
  <si>
    <t>VICENTINO</t>
  </si>
  <si>
    <t>SITIO SAN FRANCISCO</t>
  </si>
  <si>
    <t>SITIO PIÑAS - LA HAMACA</t>
  </si>
  <si>
    <t>CELICA</t>
  </si>
  <si>
    <t>CRUZPAMBA</t>
  </si>
  <si>
    <t>SITIO PATUCO</t>
  </si>
  <si>
    <t>ZAPOTILLO</t>
  </si>
  <si>
    <t>SITIO MALVAS</t>
  </si>
  <si>
    <t>SITIO CHAQUINO</t>
  </si>
  <si>
    <t>SITIO OJOS DE AGUA</t>
  </si>
  <si>
    <t>PALETILLAS</t>
  </si>
  <si>
    <t>SITIO EL SAUCE</t>
  </si>
  <si>
    <t>CHAQUINAL</t>
  </si>
  <si>
    <t>SITIO FAICAL</t>
  </si>
  <si>
    <t>SITIO CARRIZAL</t>
  </si>
  <si>
    <t>ZONA 3</t>
  </si>
  <si>
    <t>PALTAS</t>
  </si>
  <si>
    <t>SITIO LA RAMADA</t>
  </si>
  <si>
    <t>SITIO ESTRELLA VEGA</t>
  </si>
  <si>
    <t>ZONA 4</t>
  </si>
  <si>
    <t>LOJA</t>
  </si>
  <si>
    <t>QUINARA</t>
  </si>
  <si>
    <t>SITIO LA PALMIRA</t>
  </si>
  <si>
    <t>SIOT LA PALMIRA</t>
  </si>
  <si>
    <t>Y DE TUNDURAMA - EL SANGO</t>
  </si>
  <si>
    <t>Y DE CONDOHUASI - CONDORHUASI</t>
  </si>
  <si>
    <t>JIMBURA</t>
  </si>
  <si>
    <t>PLATAFORMA DEL CANAL SANAMBAY (L=10 KM)</t>
  </si>
  <si>
    <t>VIA AMALUZA - JIMBURA (L=16KM)</t>
  </si>
  <si>
    <t>RASANTEO DE LA VIA RIO PINDO - AMALUZA L=5KM</t>
  </si>
  <si>
    <t>ROSA A MANO EN LA VIA RIO PINDO AMALUZA</t>
  </si>
  <si>
    <t>roza a mano de 1km</t>
  </si>
  <si>
    <t>ESPÍNDOLA</t>
  </si>
  <si>
    <t>VIA AMALUZA-BELLAVISTA</t>
  </si>
  <si>
    <t>GONZANAMA</t>
  </si>
  <si>
    <t>VIA Y DEL CARMELO - EL TABLON-NARANJILLO-LOZUMBE-JOCURE-TIERRA BLANCA-ELFUNDO (L=20KM)</t>
  </si>
  <si>
    <t>ASFALTADO DE VIA  CHIRIGUALA-  CHANGAIMINA A NIVEL DE DTSB</t>
  </si>
  <si>
    <t>roza a mano</t>
  </si>
  <si>
    <t>excavacion sin clasificar, medido en obra d/l =200m</t>
  </si>
  <si>
    <t>excavación en roca a máquina incluye desalojo</t>
  </si>
  <si>
    <t>relleno compactado vibro apisonador (inc. material de sitio)</t>
  </si>
  <si>
    <t>asfalto para riego de imprimacion</t>
  </si>
  <si>
    <t>lt</t>
  </si>
  <si>
    <t>doble tratamiento superficial bituminoso</t>
  </si>
  <si>
    <t>OBRAS DE ARTE</t>
  </si>
  <si>
    <t xml:space="preserve">CONSTRUCCIÓN DE OBRAS DE ARTE EN LA VÍA CHIRIHUALA-CHANGAIMINA </t>
  </si>
  <si>
    <t>Excavacion sin clasificar para cunetas</t>
  </si>
  <si>
    <t>Hormigon simple F´c 180 Kg / cm 2</t>
  </si>
  <si>
    <t>Bordillos de Hormigon F´c 180 Kg/cm2 incluye encofr.</t>
  </si>
  <si>
    <t xml:space="preserve">m </t>
  </si>
  <si>
    <t>Hormigon coclopeo F´c 180 Kg / cm 2( 60%)H. Simple</t>
  </si>
  <si>
    <t>Señalizacion con Balizas Reflectivas</t>
  </si>
  <si>
    <t>UNIDAD</t>
  </si>
  <si>
    <t>CORRECIÓN DE GRADIENTE VERTICAL Y APERTURA DE VARIANTE EN LA VÍA TRIGALES SASACO (L=0,5KM)</t>
  </si>
  <si>
    <t>Limpieza de derrumbes (308-4(1))</t>
  </si>
  <si>
    <t>RECONFORMACIÓN ACCESO AL BARRIO EL NARANJO ( L= 0,6KM)</t>
  </si>
  <si>
    <t>rasanteo y limpieza con tractor, e=0,30m.</t>
  </si>
  <si>
    <t xml:space="preserve">VIA CENTRO PARROQUIAL CHANGAIMINA - BARRIO PILLINUMA (L=10KM) </t>
  </si>
  <si>
    <t>VIA EL PORTETE - ESCUELA CHILE-LA QUESERA-VISANCIO (L=20KM)</t>
  </si>
  <si>
    <t>VIA LANZACA - EL JORUPE - PUERTO BOLIVAR (L=10KM)</t>
  </si>
  <si>
    <t>VÍA SUNAMANGA-SACAPALCA-CHANGAIMINA</t>
  </si>
  <si>
    <t>CHANGAIMINA</t>
  </si>
  <si>
    <t>LIMPIEZA DE DERRUMBES BARRIO GUAYURINUMA (L=2,4KM)</t>
  </si>
  <si>
    <t xml:space="preserve">limpieza de derrumbes a máquina </t>
  </si>
  <si>
    <t>NAMBACOLA</t>
  </si>
  <si>
    <t>RECONFORMACIÓN DE LA VÍA NAMBACOLA - PEÑAS NEGRAS</t>
  </si>
  <si>
    <t>AMPLIACIÓN DE CURVAS, CORRECIÓN PROYECTO VERTICAL Y RAZANTEO CON TRACTOR VIA PEÑAS NEGRAS POTRERILLOS (L=7KM)</t>
  </si>
  <si>
    <t>RECONFORMACIÓN TRAMOS CRITICOS Y REZANTEO DE LA VÍA NAMBACOLA - GERINOMA</t>
  </si>
  <si>
    <t>COLOCACIÓN DE MATERIAL DE MEJORAMIENTO VIA ILIACA -CUCULA (L = 2km)</t>
  </si>
  <si>
    <t>RECONFORMACIÓN Y REZANTEO VIA PIEDRA - YUNGA ALTO - YUNGA BAJO (L = 1,5km)</t>
  </si>
  <si>
    <t>COLOCACIÓN DE MATERIAL DE MEJORAMIENTO EN LA VÍA NAMBACOLA - FONDO VERDE (L = 0,5KM)</t>
  </si>
  <si>
    <t>RECONFORMACIÓN Y REZANTEO VIA GERINOMA BAJO - ESCUELA CALERA  (L = 1,0km)</t>
  </si>
  <si>
    <t>RECONFORMACIÓN VIA NAMBACOLA - BARRIO 24 JUNIO  (L = 0,5km)</t>
  </si>
  <si>
    <t>RECONFORMACIÓN VIA BARRIO SURUNUMA - VIA ACCESO A NAMBACOLA  (L = 0,5km)</t>
  </si>
  <si>
    <t>PURUNUMA</t>
  </si>
  <si>
    <t>RECONFORMACIÓN DE LA VÍA PURUNUMA - CHINGUILAMACA ( L = 18.8 Km, AVANCE CON CORTE A NOVIEMBRE)</t>
  </si>
  <si>
    <t>PALTAS Y GONZANAMA</t>
  </si>
  <si>
    <t>ALAMOR</t>
  </si>
  <si>
    <t>CONST. PUENTE METÁLICO SOBRE RÍO CATAMAYO, SECTOR SAN VICENTE, P. CATACOCHA, C. PALTAS.</t>
  </si>
  <si>
    <t/>
  </si>
  <si>
    <t>FUNDOCHAMBA</t>
  </si>
  <si>
    <t>VIA FUNDOCHAMBA - LA QUEBRADA QUIROZ (L=4.3KM)</t>
  </si>
  <si>
    <t>RECONFORMACIÓN DE LA VIA Y DE FUNDOCHAMBA - FUNDOCHAMBA</t>
  </si>
  <si>
    <t>RECONFORMACIÓN DE LA VIA FUNDOCHAMBA - QUEBRADA QUIROZ</t>
  </si>
  <si>
    <t>RECONFORMACIÓN DE LA VIA FUNDOCHAMBA - EL SAUCE</t>
  </si>
  <si>
    <t>AMPLIACIÓN Y MANTENIMIENTO DE LA VIA LLANO GRANDE - SANTA BÁRBARA</t>
  </si>
  <si>
    <t>ROZA A MANO (LIMPIAR EL TERRENO DE LA MALEZA)</t>
  </si>
  <si>
    <t>EXCAVACION EN ROCA 303-2(3), excavación y desalojo de roca mediante la utilización de maquinaria</t>
  </si>
  <si>
    <t>EXCAVACION Y RELLENO DE ESTRUCTURAS CON MATERIAL DE SITIO (Excavación y relleno para la construcción de estructuras menores)</t>
  </si>
  <si>
    <t>MATERIAL DE MEJORAMIENTO INC. EXPLOTACIÓN, CARGADA, COMPACTACIÓN Y S/T. Material de mejoramiento compactado mecánicamente</t>
  </si>
  <si>
    <t>ALCANTARILLA METALICA GALVANIZADA CORRUGADA PM-100,D=1,20 m, e= 2,0 mm( Incuye Alcantarilla metálica tipo PP-68 sumin. Inst. y prueba.  Incluye elementos de sujeción, no incluye excavación)</t>
  </si>
  <si>
    <t>TRANSPORTE DE BASE,SUBBASE,MATE.TRITURADO,CRIBADO,DE PRESTAMO Y OTROS Transporte de materiales</t>
  </si>
  <si>
    <t>m3*km</t>
  </si>
  <si>
    <t>HORMIGÓN CICLÓPEO60% DE HORMIGON SIMPLE,F´C= 180 KG/CM2 + 40% DE PIEDRA, INCLUYE ENCOFRADO</t>
  </si>
  <si>
    <t>TRANSPORTE DE CEMENTO EN CAMIÓN</t>
  </si>
  <si>
    <t>ton*km</t>
  </si>
  <si>
    <t>REPLANTEO Y NIVELACIÓN CON APARATOS</t>
  </si>
  <si>
    <t>km</t>
  </si>
  <si>
    <t>EXCAVACION SIN CLASIFICAR MEDIDO EN OBRA, D/L = 200 m Equipo pesado</t>
  </si>
  <si>
    <t>CONSTRUCCIÓN DE MULTIPLACA QUEBRADA AMINDURO</t>
  </si>
  <si>
    <t>REPLANTEO MANUAL PARA EDIFICACIONES</t>
  </si>
  <si>
    <t>M2</t>
  </si>
  <si>
    <t>RELLENO COMPACTADO VIBROAPISONADO CON MATERIAL DEL SITIO</t>
  </si>
  <si>
    <t>EXCAVACIÓN EN ROCA A MÁQUINA CON EXPLOSIVOS PARA ESTRUCTURAS MENORES INCLUYE DESALOJO</t>
  </si>
  <si>
    <t>M3</t>
  </si>
  <si>
    <t>EXCAVACIÓN SIN CLASIFICAR A MANO</t>
  </si>
  <si>
    <t>HORMIGÓN SIMPLE F`C=180KG/CM2 EN REPLANTILLO INCLUYE BASE DE PIEDRA PARA EDIFICACIONES</t>
  </si>
  <si>
    <t>ACERO DE REFUERZO FY=4200KG/CM2 SUMINISTRO Y COLOCACIÓN</t>
  </si>
  <si>
    <t>KG</t>
  </si>
  <si>
    <t>HORMIGÒN ESTRUCTURAL CLASE B, F`C =210KG/CM2 ILCUIDO DURADOR, I/E</t>
  </si>
  <si>
    <t>TON*KM</t>
  </si>
  <si>
    <t>TRANSPORTE DE HIERRO ESTRUCTURAL EN CAMIÓN</t>
  </si>
  <si>
    <t>ALCANT. MET.ESTRUCT. MUTIPLACA ARCO 16A3 LUZ = 3M</t>
  </si>
  <si>
    <t>M</t>
  </si>
  <si>
    <t>VIA YEE FUNDOCHAMBA-FUNDOCHAMBA-SAN ANTONIO LAS ARADAS-YEE VALDIVIA</t>
  </si>
  <si>
    <t>NUEVA FATIMA</t>
  </si>
  <si>
    <t>CONVENIO DE MANTENIMIENTO DE LA VIA SOZORANGA - NUEVA FATIMA, CANTON SOZORANGA.
INICIA 6 MAYO 2013</t>
  </si>
  <si>
    <t>limpieza de derrumbes d/l= 500m</t>
  </si>
  <si>
    <t>CONVENIO DE MANTENIMIENTO DE LA VIA SOZORANGA - NUEVA FATIMA, CANTON SOZORANGA.
INICIA 6 MAYO 2014</t>
  </si>
  <si>
    <t>transporte de material de derrumbes (no incluye cargada)</t>
  </si>
  <si>
    <t>LICENCIAMIENTO AMBIENTAL de la vias Sozoranga Nueva fatima</t>
  </si>
  <si>
    <t>LICENCIAMIENTO AMBIENTAL</t>
  </si>
  <si>
    <t>ambiental</t>
  </si>
  <si>
    <t xml:space="preserve">CONSTRUCCI+ON DE UNA ALCANTARILLA EN LA ABSCISA 8+900 DE LA VIA TACAMOROS - MATA - MOSUCO </t>
  </si>
  <si>
    <t>UTUANA-TACAMOROS</t>
  </si>
  <si>
    <t>VIA UTUANA-TACAMOROS</t>
  </si>
  <si>
    <t>TODA LA PROVINCIA</t>
  </si>
  <si>
    <t>ESTUDIOS AUDITADOS DE PRODUCCIÓN DE ÁREAS DE LIBRE APROVECHAMIENTO ( Ing. Kelvin Mora)</t>
  </si>
  <si>
    <t>ESTUDIOS AUDITADOS DE PRODUCCIÓN DE ÁREAS DE LIBRE APROVECHAMIENTO</t>
  </si>
  <si>
    <t>PUYANGO</t>
  </si>
  <si>
    <t>CONSTRUCCION PUENTE PIÑAS LAMACA L= 20 M. CONT. 58-DPS-2013,ING. FABRICIO ESTRELLA</t>
  </si>
  <si>
    <t>VÍA ALAMOR- VICENTINO-PIÑAS-LA MACA ( PUYANGO)</t>
  </si>
  <si>
    <t>Limpieza de derrumbes a máquina</t>
  </si>
  <si>
    <t>PUENTE QUEBRADA AMALUZA, PARROQUIA CIANO ( PUYANGO)</t>
  </si>
  <si>
    <t>Muro de gavion</t>
  </si>
  <si>
    <t>Excavación sin clasificar a maquina</t>
  </si>
  <si>
    <t>Hormigón estructural, f´c=210 kg/cm2</t>
  </si>
  <si>
    <t>Acero de refuerzo, fý=4200 kg/cm2</t>
  </si>
  <si>
    <t>kg</t>
  </si>
  <si>
    <t xml:space="preserve"> H.S., F´C=180 kg/cm2</t>
  </si>
  <si>
    <t>FISCALIZACION PUENTE Q. GRANDE GARZA REAL L= 60 M. CONT. 010-DPS-2013,ING. JAIME CALDERON OJEDA</t>
  </si>
  <si>
    <t>LICENCIAMIENTO AMBIENTAL AREA LIBRE APROBECHAMIENTO PALTAHUAYCO</t>
  </si>
  <si>
    <t>VÍA CELICA - CRUZPAMBA</t>
  </si>
  <si>
    <t>POZUL</t>
  </si>
  <si>
    <t>VÍAS DE PARROQUIA POZUL (CANTÓN CELICA)</t>
  </si>
  <si>
    <t>limpieza de derrumbes a máquina</t>
  </si>
  <si>
    <t>reconformación de la rasante (con tractor)</t>
  </si>
  <si>
    <t>SABANILLA</t>
  </si>
  <si>
    <t>VÍAS DE LA PARROQUIA SABANILLA (CANTÓN CELICA) TRAMO VIA PANAMERICANA HIGERON</t>
  </si>
  <si>
    <t>VÍAS DE LA PARROQUIA SABANILLA (CANTÓN CELICA)</t>
  </si>
  <si>
    <t>limpieza de cunetas y alcantarillas a máquina</t>
  </si>
  <si>
    <t>transporte de material excavado (desalojo a escombrera)</t>
  </si>
  <si>
    <t>reconformación de la rasante</t>
  </si>
  <si>
    <t>TENIENTE MAXIMILIANO</t>
  </si>
  <si>
    <t xml:space="preserve">VIA HUERTAS CAMPICHE CHARAN CARDOPAMBA PIEDRA TABLA </t>
  </si>
  <si>
    <t>VÍAS DE PARROQUIA TNTE. MAXIMILIANO RODRIGUEZ (CANTÓN CELICA)</t>
  </si>
  <si>
    <t>VÍA CRUZPAMBA - YEE DEL MUERTO</t>
  </si>
  <si>
    <t>MACARA</t>
  </si>
  <si>
    <t>SABIANGO</t>
  </si>
  <si>
    <t>VÍAS DE PARROQUIA SABIANGO-GUASIMO (MACARA)</t>
  </si>
  <si>
    <t>Resanteo de  vías (con motoniveladora)</t>
  </si>
  <si>
    <t>VÍAS DE SABIANGO-ACHIMA, L= 8 KM (CANTÓN MACARA)</t>
  </si>
  <si>
    <t>Reconformación de la rasante</t>
  </si>
  <si>
    <t>LARAMA</t>
  </si>
  <si>
    <t>VÍAS DE LARAMA- CEMENTERIO ( CANTON MACARA)</t>
  </si>
  <si>
    <t>VÍA PANAMERICANA-CANGURACA-NARANJITO (CANTÓN MACARA)</t>
  </si>
  <si>
    <t>TACAMOROS-LA VICTORIA</t>
  </si>
  <si>
    <t>VÍA TACAMOROS - LA VICTORIA - LA BOCANA - EL LIMON; TRAMO EL LIMÓN - LA BOCANA -TABACAL ( CANTÓN MACARÁ)</t>
  </si>
  <si>
    <t>horm. estruct. cemento porthand clase "c", f´c=180 kg/cm2</t>
  </si>
  <si>
    <t>hormigón ciclopeo</t>
  </si>
  <si>
    <t>excavación en plataforma (con excavadora)</t>
  </si>
  <si>
    <t>excavación en roca (con excavadora)</t>
  </si>
  <si>
    <t>BACHEO VÍA MACARA-SAUCILLO Y YE DE CELICA-PINDAL</t>
  </si>
  <si>
    <t>Desbroce y limpieza</t>
  </si>
  <si>
    <t>Limpieza de cunetas a mano</t>
  </si>
  <si>
    <t>Excavación sin clasificar a mano</t>
  </si>
  <si>
    <t>Bacheo manual con material granular subbase</t>
  </si>
  <si>
    <t>Transp. de material granular para subbase clase 3 mayor a 5 km</t>
  </si>
  <si>
    <t>Transporte de material de limpieza menos de 5 km</t>
  </si>
  <si>
    <t>12 DE DICIEMBRE</t>
  </si>
  <si>
    <t>VÍAS DE PARROQUIA 12  DE DICIEMBRE (CANTÓN PINDAL)</t>
  </si>
  <si>
    <t>Reconformación de la rasante (con tractor)</t>
  </si>
  <si>
    <t>VÍAS DE PARROQUIA MILAGROS (CANTÓN PINDAL)</t>
  </si>
  <si>
    <t>Resanteo de  vía Límite Milagros-Pindal (con motoniveladora)</t>
  </si>
  <si>
    <t>Reconformación de rasante (con tractor)</t>
  </si>
  <si>
    <t>VÍA CHAQUINAL-MATALANGA-MAQUIR-PALMITA-MAQUINUMA</t>
  </si>
  <si>
    <t>CONSTRUCCIÓN DE UN PUENTE METÁLICO MODULAR DE BALSONES-NARANJAL-GUARARAS, CANTÓN PUYANGO.</t>
  </si>
  <si>
    <t>ARENAL</t>
  </si>
  <si>
    <t xml:space="preserve">CONST. PUENTES METÁLICOS VEHICULARES MODULARES SOBRE LA QUEBRADA SANTA ANA, PARROQUIAS , EL ARENAL </t>
  </si>
  <si>
    <t xml:space="preserve">CONST. PUENTES METÁLICOS VEHICULARES MODULARES SOBRE LA QUEBRADA, GUASIMO,  EL ARENAL </t>
  </si>
  <si>
    <t>GUASIMO- ARENALCIANO-VICENTINO</t>
  </si>
  <si>
    <t>VÍA Y DE GUASIMO - ARENAL - CIANO - Y DE VICENTINO; TRAMO CIANO- Y DE VICENTINO (CANTÓN PUYANGO)</t>
  </si>
  <si>
    <t>VÍA Y DE GUASIMO - ARENAL - CIANO - Y DE VICENTINO; TRAMO Y DE GUASIMO - CIANO (CANTÓN PUYANGO)</t>
  </si>
  <si>
    <t>Excavación y relleno para estructuras</t>
  </si>
  <si>
    <t>Tubería de acero corrugado (d=1800mm. E=2,5 mm)</t>
  </si>
  <si>
    <t>Tubería de acero corrugado (d=1200mm. E=2 mm)</t>
  </si>
  <si>
    <t>VÍAS DE PARROQUIA PALETILLAS (CANTÓN ZAPOTILLO)</t>
  </si>
  <si>
    <t>Excavación en plataforma.</t>
  </si>
  <si>
    <t>Explotación de cantera (con tractor)</t>
  </si>
  <si>
    <t>BOLASPAMBA</t>
  </si>
  <si>
    <t>VÍAS DE PARROQUIA BOLASPAMBA (CANTÓN ZAPOTILLO)</t>
  </si>
  <si>
    <t>CAZADEROS</t>
  </si>
  <si>
    <t>VÍAS DE PARROQUIA CAZADEROS (CANTÓN ZAPOTILLO)</t>
  </si>
  <si>
    <t>PALETILLAS-BOLASPAMBA-MANGAURCO</t>
  </si>
  <si>
    <t>VÍA EL SAUCE-EL GUABO-CHAQUINO-BOLASPAMBA-MANGAHURCO</t>
  </si>
  <si>
    <t>CASANGA</t>
  </si>
  <si>
    <t>MEJORAMIENTO DE LA VIA PANAMERICANA-CASANGA, LONGITUD = 3,20 KM</t>
  </si>
  <si>
    <t>OLMEDO</t>
  </si>
  <si>
    <t>LA TINGUE</t>
  </si>
  <si>
    <t>CONSTRUCCION DE ALCANTARILLA PARROQUIA A TINGUE CONT 461-DPS-2012</t>
  </si>
  <si>
    <t>CATAMAYO</t>
  </si>
  <si>
    <t>EL TAMBO</t>
  </si>
  <si>
    <t>TRANSPORTE DE MATERIAL PETREO, DESDE LA ESTACION DE PEAJE A LOS PATIOS DE BODEGA DEL GPL</t>
  </si>
  <si>
    <t>VIA, EL TAMBO-CHAPAMARCA-LAS ARADAS-VILLONACO CONTRATO. CDME-RE-MTOPL-001-2012. (INICIO, EL VILLONACO)</t>
  </si>
  <si>
    <t>excavación en roca a maquina (ampliación de areas estrechas)</t>
  </si>
  <si>
    <t>Transporte de material excavado</t>
  </si>
  <si>
    <t>clasificacion y cribado del material (mina 6+700)</t>
  </si>
  <si>
    <t>transporte de material de mejoramiento, para relleno, inc.carg.</t>
  </si>
  <si>
    <t>VIA, INDIUCHO-EL TAMBO</t>
  </si>
  <si>
    <t>Rose a mano</t>
  </si>
  <si>
    <t>Ha</t>
  </si>
  <si>
    <t>VIA, DE ACCESO AL BARRIO JUANES, EL TAMBO</t>
  </si>
  <si>
    <t>VIA, EL TAMBO-LA ERA-SOBRINOSPAMBA-EL HUAYCO- SAN FRANCISCO.</t>
  </si>
  <si>
    <t>SAN PEDRO DE LA BENDITA</t>
  </si>
  <si>
    <t>VIAS DE LA PARROQUIA SAN PEDRO DE LA BENDITA</t>
  </si>
  <si>
    <t>Rasanteo y conformacion de cunetas con motoniveladora</t>
  </si>
  <si>
    <t>GUAYQUICHUMA</t>
  </si>
  <si>
    <t>VIA, EL PRADO-RUMI (L=9,4 KM.) Y CHIGUANGO-CHIGUANGO ALTO (L=3,2 KM.) PARROQUIA GUAYQUICHUMA</t>
  </si>
  <si>
    <t>limpieza de derrumbes a máquina (lastrado con retroexcavadora)</t>
  </si>
  <si>
    <t>VIA EL TAMBO - LAS ARADAS - CHAPAMARCA- VILLONACO</t>
  </si>
  <si>
    <t>ZAMBI</t>
  </si>
  <si>
    <t>VIA, ACCESO AL BARRIO "EL PORVENIR". L=1,1 KM.</t>
  </si>
  <si>
    <t>VIA, CHINCHAS-LA ARADA.</t>
  </si>
  <si>
    <t>VIA, CHINCHAS-LA CHORA-LA LIBERTAD.</t>
  </si>
  <si>
    <t>VIA, CHINCHAS-ZAMBI-RIO PINDO (CONTRATO NRO. 726-DPS-2011 Y MANTENIMIENTO HASTA LA ABS. 27+000 VIA, CHINCHAS-ZAMBI-RIO PINDO (CONTRATO NRO. 726-DPS-2011 Y MANTENIMIENTO HASTA LA ABS. 27+000</t>
  </si>
  <si>
    <t>VIA, CHINCHAS-ZAMBI-RIO PINDO (CONTRATO NRO. 726-DPS-2011 Y MANTENIMIENTO HASTA LA ABS. 27+000 VIA, CHINCHAS-ZAMBI-RIO PINDO (CONTRATO NRO. 726-DPS-2011 Y MANTENIMIENTO HASTA LA ABS. 27+001</t>
  </si>
  <si>
    <t>excavacion sin clasificar a maquina (ampliacion de via)</t>
  </si>
  <si>
    <t>VIA, CHINCHAS-ZAMBI-RIO PINDO (CONTRATO NRO. 726-DPS-2011 Y MANTENIMIENTO HASTA LA ABS. 27+000 VIA, CHINCHAS-ZAMBI-RIO PINDO (CONTRATO NRO. 726-DPS-2011 Y MANTENIMIENTO HASTA LA ABS. 27+002</t>
  </si>
  <si>
    <t>VIA, CHINCHAS-ZAMBI-RIO PINDO (CONTRATO NRO. 726-DPS-2011 Y MANTENIMIENTO HASTA LA ABS. 27+000 VIA, CHINCHAS-ZAMBI-RIO PINDO (CONTRATO NRO. 726-DPS-2011 Y MANTENIMIENTO HASTA LA ABS. 27+003</t>
  </si>
  <si>
    <t>readecuación de escombrera.</t>
  </si>
  <si>
    <t>VIA, CHINCHAS-ZAMBI-RIO PINDO (CONTRATO NRO. 726-DPS-2011 Y MANTENIMIENTO HASTA LA ABS. 27+000 VIA, CHINCHAS-ZAMBI-RIO PINDO (CONTRATO NRO. 726-DPS-2011 Y MANTENIMIENTO HASTA LA ABS. 27+004</t>
  </si>
  <si>
    <t>VIA, CHINCHAS-ZAMBI-RIO PINDO (CONTRATO NRO. 726-DPS-2011 Y MANTENIMIENTO HASTA LA ABS. 27+000 VIA, CHINCHAS-ZAMBI-RIO PINDO (CONTRATO NRO. 726-DPS-2011 Y MANTENIMIENTO HASTA LA ABS. 27+005</t>
  </si>
  <si>
    <t>clasificacion y cribado del material (mina 3+380)(mina 18+750)</t>
  </si>
  <si>
    <t>VIA, CHINCHAS-ZAMBI-RIO PINDO (CONTRATO NRO. 726-DPS-2011 Y MANTENIMIENTO HASTA LA ABS. 27+000 VIA, CHINCHAS-ZAMBI-RIO PINDO (CONTRATO NRO. 726-DPS-2011 Y MANTENIMIENTO HASTA LA ABS. 27+006</t>
  </si>
  <si>
    <t>VIA, CHINCHAS-ZAMBI-RIO PINDO (CONTRATO NRO. 726-DPS-2011 Y MANTENIMIENTO HASTA LA ABS. 27+000 VIA, CHINCHAS-ZAMBI-RIO PINDO (CONTRATO NRO. 726-DPS-2011 Y MANTENIMIENTO HASTA LA ABS. 27+007</t>
  </si>
  <si>
    <t>VIA, CHINCHAS-ZAMBI-RIO PINDO (CONTRATO NRO. 726-DPS-2011 Y MANTENIMIENTO HASTA LA ABS. 27+000 VIA, CHINCHAS-ZAMBI-RIO PINDO (CONTRATO NRO. 726-DPS-2011 Y MANTENIMIENTO HASTA LA ABS. 27+008</t>
  </si>
  <si>
    <t>transporte de material seleccionado para relleno (alcs. y muros)</t>
  </si>
  <si>
    <t>VIA, CHINCHAS-ZAMBI-RIO PINDO (CONTRATO NRO. 726-DPS-2011 Y MANTENIMIENTO HASTA LA ABS. 27+000 VIA, CHINCHAS-ZAMBI-RIO PINDO (CONTRATO NRO. 726-DPS-2011 Y MANTENIMIENTO HASTA LA ABS. 27+009</t>
  </si>
  <si>
    <t>VIA, CHINCHAS-ZAMBI-RIO PINDO (CONTRATO NRO. 726-DPS-2011 Y MANTENIMIENTO HASTA LA ABS. 27+000 VIA, CHINCHAS-ZAMBI-RIO PINDO (CONTRATO NRO. 726-DPS-2011 Y MANTENIMIENTO HASTA LA ABS. 27+010</t>
  </si>
  <si>
    <t>VIA, CHINCHAS-ZAMBI-RIO PINDO (CONTRATO NRO. 726-DPS-2011 Y MANTENIMIENTO HASTA LA ABS. 27+000 VIA, CHINCHAS-ZAMBI-RIO PINDO (CONTRATO NRO. 726-DPS-2011 Y MANTENIMIENTO HASTA LA ABS. 27+011</t>
  </si>
  <si>
    <t>ZAMBI-GUAYQUICHUMA-ROSARIO</t>
  </si>
  <si>
    <t xml:space="preserve">VÍA CHINCHAS -ZAMBI-RIO PINDO </t>
  </si>
  <si>
    <t>CHAGUARPAMBA</t>
  </si>
  <si>
    <t>AMARILLOS</t>
  </si>
  <si>
    <t>VIA, 4 CAMINOS-MIZHQUILANA (L=3,7 KM)</t>
  </si>
  <si>
    <t>VIA, AMARILLOS (LIM. MIZHQUILLANA)-BUENAVISTA-SAN JOSE. PARROQUIAS, AMARILLOS Y BUENAVISTA.</t>
  </si>
  <si>
    <t>transporte de material para mejoramiento , inc. cargado</t>
  </si>
  <si>
    <t>BUENAVISTA</t>
  </si>
  <si>
    <t>VIA, "Y" A BUENAVISTA-PAN DE AZUCAR (L=1,3 KM.)</t>
  </si>
  <si>
    <t>limpieza de derrumbes a máquina.</t>
  </si>
  <si>
    <t>VIA, HACIENDA VIEJA-OMBOMBA(L=1,3 KM.)</t>
  </si>
  <si>
    <t>VÍA YEE DEL ROSARIO-YURO YURO - CORDILLERA DE RAMOS - YAGUACHI</t>
  </si>
  <si>
    <t>VIA, EL ROSARIO-CORDILLERA DE RAMOS. CONTRATO. CDME-RE-MTOPL-001-2012.</t>
  </si>
  <si>
    <t>excavacion y relleno a maquina (construccion de baden)</t>
  </si>
  <si>
    <t>VIA, YURO YURO-LAS HUACAS (L=4,5 KM.)</t>
  </si>
  <si>
    <t>SANTA RUFINA</t>
  </si>
  <si>
    <t>VIA, "Y" DEL GUINEO-AMANCAY-SANTA RUFINA. (REHABILITACIÓN DE LA ALCANTARILLA ABS. 0+800.</t>
  </si>
  <si>
    <t>excavacion y relleno a maquina.</t>
  </si>
  <si>
    <t>excavación sin clasificar a máquina (explotación de material de mej)</t>
  </si>
  <si>
    <t>transporte de material excavado , inc. cargado</t>
  </si>
  <si>
    <t>transporte de material petreo (piedra grande), inc. cargado</t>
  </si>
  <si>
    <t>VIA, AMANCAY-SANTA RUFINA-MOSQUEROS (L=8,9 KM.)</t>
  </si>
  <si>
    <t>transporte de material de derrumbes , inc. cargado</t>
  </si>
  <si>
    <t>VIA PUEBLO NUEVO - SANTA RUFINA L = 3.5 KM.</t>
  </si>
  <si>
    <t>Excavación sin clasificar a máquina (explotación de material de mej)</t>
  </si>
  <si>
    <t>Clasificacion, cribado y cargado del material (mina "Las Juntas)</t>
  </si>
  <si>
    <t>Limpieza y desalojo a máquina</t>
  </si>
  <si>
    <t>Transporte de material para mejoramiento , inc. cargado</t>
  </si>
  <si>
    <t>Transporte de material excavado , inc. cargado</t>
  </si>
  <si>
    <t>VIAS CHIVATO LA TINGUE; LA TINGUE CARRIZAL; LA TINGUE ZAPALLAL; LA TINGUE LOBONGO- SANTA CRUZ DEL HUATO - EL PORVENIR; PANAMERICANA - TAMBARA;TAMBARA - COLA; YEE DE OLMEDO - LA GUALLANA - HUACANUMA-</t>
  </si>
  <si>
    <t xml:space="preserve">OLMEDO </t>
  </si>
  <si>
    <t>VIA, LA TINGUE-ZAPALLAL. L=4,85 KM. (MTOPL)</t>
  </si>
  <si>
    <t>VIA, TAMABARA-COLA. L=6,22 KM. (MTOPL)</t>
  </si>
  <si>
    <t>VIA, LA TINGUE-CARRIZAL. L=3,1 KM. (MTOPL)</t>
  </si>
  <si>
    <t>VIA, PANAMERICANA-CASANGA. CONTRATO NRO. 727-DJ-2011</t>
  </si>
  <si>
    <t>VIA, CASANGA-EL NARANJO (PANAMERICANA).</t>
  </si>
  <si>
    <t>VIA, PANAMERICANA-CASANGA. CONTRATO NRO. 727-DJ-2012</t>
  </si>
  <si>
    <t>clasificacion y cribado del material (mina 1,2 km. a s. fsco.)</t>
  </si>
  <si>
    <t>VIA, PANAMERICANA-CASANGA. CONTRATO NRO. 727-DJ-2013</t>
  </si>
  <si>
    <t>VIA, PANAMERICANA-CASANGA. CONTRATO NRO. 727-DJ-2014</t>
  </si>
  <si>
    <t>VIA, PANAMERICANA-CASANGA. CONTRATO NRO. 727-DJ-2015</t>
  </si>
  <si>
    <t>VIA, PANAMERICANA-CASANGA. CONTRATO NRO. 727-DJ-2016</t>
  </si>
  <si>
    <t>LAURO GUERRERO</t>
  </si>
  <si>
    <t>VIA A STO. DOMINGO (L=3,2 KM) Y VIA A SAN FRANCISC0 (L=5,2 KM). PARROQUIA, LAURO GUERRERO</t>
  </si>
  <si>
    <t>transporte de material para mejoramiento.</t>
  </si>
  <si>
    <t>VÍA GUACHANAMÁ-SANTA GERTRÚDIZ-LAURO GUERRERO</t>
  </si>
  <si>
    <t>VIA, SANTA GERTRUDIZ-LAURO GUERRERO-CARMELO. L=20,2 KM</t>
  </si>
  <si>
    <t>ORIANGA</t>
  </si>
  <si>
    <t>VIA, ORIANGA-LAS JUNTAS (L=17,7 KM.)</t>
  </si>
  <si>
    <t>limpieza de derrumbes a máquina (con retroexcavadora)</t>
  </si>
  <si>
    <t>excavacion sin clasificar(explotación y lastrado con retroexcava)</t>
  </si>
  <si>
    <t>VIAS, ORIANGA-EL TRIUNFO (HASTA FALLA GEOLÓGICA) Y ORIANGA-LA VICTORIA; VENADOS; EL COCO; GUAYACAN</t>
  </si>
  <si>
    <t>VIA, ORIANGA-EL TRIUNFO-NARANJILLO-NARANJITO-TUNIMA-NARANJILLO. L=59,3 KM.</t>
  </si>
  <si>
    <t>CHUQUIRIBAMBA</t>
  </si>
  <si>
    <t>BACHEO CON MEZCLA ASFALTICA, VILLONACO-YEE DE LA GUANGORA</t>
  </si>
  <si>
    <t>bacheo con mezcla asfaltica, villonaco-yee de la guangora</t>
  </si>
  <si>
    <t>VIA TAQUIL CHANTACO</t>
  </si>
  <si>
    <t>limpieza de derrumbes, taquil-chantaco</t>
  </si>
  <si>
    <t>VÍA VILLONACU - TAQUIL - CHUQUIRIBAMBA</t>
  </si>
  <si>
    <t>EL CISNE</t>
  </si>
  <si>
    <t>VÍA EL CISNE - PUENTE DE AMBOCAS</t>
  </si>
  <si>
    <t>VIAS DE LA PARROQUIA EL CISNE</t>
  </si>
  <si>
    <t>acabado de obra básica ó reconformación</t>
  </si>
  <si>
    <t>explotación de material de mejoramiento</t>
  </si>
  <si>
    <t>VÍA CHUQUIRIBAMBA-GUALEL-EL CISNE</t>
  </si>
  <si>
    <t>MANTENIMIENTO VÍA SAUCES NORTE-SOLAMAR-SAN LUCAS; PARROQ. SANTIAGO; JIMBILLA</t>
  </si>
  <si>
    <t>trabajos de conservación vial, limpieza de cunetas, alcantarillas y derrumbos; bacheo</t>
  </si>
  <si>
    <t xml:space="preserve"> CALLE BARRIO PARRA, SAN CAYETANO BAJO; PODOCARPUS</t>
  </si>
  <si>
    <t>cargada de material</t>
  </si>
  <si>
    <t>MANTENIMIENTO DE CALLES Y VIAS DE LOS BARRIOS PERIFERICOS DE LA CIUDAD DE LOJA</t>
  </si>
  <si>
    <t>Transporte de material de mejoramiento distancia mayor a 5 km.</t>
  </si>
  <si>
    <t>Transporte de material de mejoramiento distancia de 0.5 a  5 km.</t>
  </si>
  <si>
    <t>Alquiler de excavadora</t>
  </si>
  <si>
    <t>Horas</t>
  </si>
  <si>
    <t>Alquiler de Motoniveladora</t>
  </si>
  <si>
    <t>Letrero de Identificación</t>
  </si>
  <si>
    <t>u</t>
  </si>
  <si>
    <t>DESALOJO DE DERRUMBOS A MÁQUINA, KM 24+000 VÍA LOJA-CATAMAYO</t>
  </si>
  <si>
    <t>desalojo de derrumbos a máquina, km 24+000 vía loja-catamayo</t>
  </si>
  <si>
    <t>EXCAVACIÓN SINCLASIFICAR CON RETROEXCAVADORA POLIGONO DE TIRO CABALLERIA</t>
  </si>
  <si>
    <t>excavación sinclasificar con retroexcavadora</t>
  </si>
  <si>
    <t>LIMPIEZA DE DERRUMBES: VIRGENPAMBA-HUACAPAMBA, POLÍG. DE TIRO</t>
  </si>
  <si>
    <t>limpieza de derrumbes: virgenpamba-huacapamba, políg. de tiro</t>
  </si>
  <si>
    <t>MEJORAMIENTO DE LA SUBRASANTE CON SUELO SELECCIONADO, CALLE BARRIO PARRA, SAN CAYETANO BAJO; PODOCARPUS</t>
  </si>
  <si>
    <t>mejoramiento de la subrasante con suelo seleccionado, calle barrio parra, san cayetano bajo; podocarpus</t>
  </si>
  <si>
    <t>RASANTEO DE VÍA CON TRACTOR, CIRCO SOCIAL</t>
  </si>
  <si>
    <t>rasanteo de vía con tractor, circo social</t>
  </si>
  <si>
    <t>RECONFORMACIÒN DE RAZANTE (INC. SOLO MOTONIVELADORA), BARRIO PARRA, PODOCARPUS</t>
  </si>
  <si>
    <t>reconformaciòn de razante (inc. solo motoniveladora), barrio parra, podocarpus</t>
  </si>
  <si>
    <t>TRANSPORTE DE MATERIAL DE MEJORAMIENTO AL POLÍGONO TIRO CABALLERÍA, PODOCARPUS</t>
  </si>
  <si>
    <t>transporte de material de mejoramiento al polígono tiro caballería, podocarpus</t>
  </si>
  <si>
    <t>MANTENIMIENTO DE LA VIA VIRGENPAMBA-GUACOPAMBA</t>
  </si>
  <si>
    <t>Limpieza de derrumbes  D/L = 50M</t>
  </si>
  <si>
    <t>Mejoramiento de la subrasante con suelo eleccionado, s/t h= 20 cm incluye explotada, cargada, tendida, hidratada, y compactada, no incluye transporte</t>
  </si>
  <si>
    <t xml:space="preserve">Transporte de material de mejoramiento, base , sub-base </t>
  </si>
  <si>
    <t>M3-KM</t>
  </si>
  <si>
    <t>MALACATOS</t>
  </si>
  <si>
    <t>ASFALTADO DE LA VIA MALACATOS CEIBOPAMBA TANQUE DE COLA</t>
  </si>
  <si>
    <t>asfaltado</t>
  </si>
  <si>
    <t>LICENCIAMIENTO AMBIENTAL DEL PROYECTO TANQUES ESTACIONARIOS DE COMBUSTIBLES Y MECANICA DE REPARACION DE MAQUINARIA PESADA Y VEHICULOS LIVIANOS DE LA EMPRESA PUBLICA DE VIALIDAD DEL SUR</t>
  </si>
  <si>
    <t>Licenciamiento ambiental del proyecto area turunuma (anticipo entregado 5 de enero del 2013)</t>
  </si>
  <si>
    <t>ASFALTADO DE LA VIA MALACATO CEIBOPAMBA TANQUE DE COLA LICENCIAMIENTO AMBIENTAL</t>
  </si>
  <si>
    <t>VIAS DE LA PARROQUIA MALACATOS</t>
  </si>
  <si>
    <t>RASANTEO DE VÍA CON MOTONIVELADORA, PUENTE QUINARA-SAHUAICO</t>
  </si>
  <si>
    <t>rasanteo de vía con motoniveladora, puente quinara-sahuaico</t>
  </si>
  <si>
    <t>RASANTEO DE VÍA CON TRACTOR, QUINARA-LA PALMIRA Y OTROS</t>
  </si>
  <si>
    <t>rasanteo de vía con tractor, quinara-la palmira y otros</t>
  </si>
  <si>
    <t>VIAS DE LA PARROQUIA QUINARA</t>
  </si>
  <si>
    <t>limpieza de derrumbes en plataforma a maquina,</t>
  </si>
  <si>
    <t>SAN LUCAS</t>
  </si>
  <si>
    <t>LIMPIEZA DE DERRUMBES, S. LUCAS-VINUYACU; VINUYACO-CENSO; S. LUCAS-LANCAPAC, CAÑI, RAMOS, GULA, TENDALOMA, PICHIG. NARANJO -EL BUNQUE</t>
  </si>
  <si>
    <t>limpieza de derrumbes y apertura de via, s. lucas-vinuyacu; vinuyaco-censo; s. lucas-lancapac, cañi, ramos, gula, tendaloma, pichig. naranjo -el bunque</t>
  </si>
  <si>
    <t>VÍA LOJA - SOLAMAR - SAN LUCAS</t>
  </si>
  <si>
    <t>VIAS DE LA PARROQUIA SAN PEDRO DE VILCABAMBA</t>
  </si>
  <si>
    <t>transporte de  material de mejoramiento. long = 5 km</t>
  </si>
  <si>
    <t>m3km</t>
  </si>
  <si>
    <t xml:space="preserve">desalojo de material a maquina (inc, cargada) </t>
  </si>
  <si>
    <t>rasanteo con tractor vía altamira-tanques de agua; naranjopamba, bellavista</t>
  </si>
  <si>
    <t>limpieza de derrumbes en plataforma a maquina las mismas vías</t>
  </si>
  <si>
    <t xml:space="preserve">m3 </t>
  </si>
  <si>
    <t>SAN PEDRO DE VILCABAMBA</t>
  </si>
  <si>
    <t>VIA  SAN PEDRO DE VILCABAMBA-SACAPO DE ALTAMIRA</t>
  </si>
  <si>
    <t>SANTIAGO</t>
  </si>
  <si>
    <t xml:space="preserve"> PARROQUIA SANTIAGO - VIAS INTERNAS </t>
  </si>
  <si>
    <t>Acabado de obra básica ó reconformación</t>
  </si>
  <si>
    <t>Explotación de material de mejoramiento</t>
  </si>
  <si>
    <t>Transporte de material de mejoramiento</t>
  </si>
  <si>
    <t>LIMPIEZA DE DERRUMBES, SAUCES NORTE-MASACA-SOLAMAR-JIMBILLA-LA CHONTA-TAMBO BLANCO-SHUCOS</t>
  </si>
  <si>
    <t>limpieza de derrumbes, sauces norte-masaca-solamar-jimbilla-la chonta-tambo blanco-shucos</t>
  </si>
  <si>
    <t>RASANTEO DE VÍA CON TRACTOR, SOLAMAR-JIMBILLA-LA CHONTA-TAMBO BLANCO-SHUCOS</t>
  </si>
  <si>
    <t>rasanteo de vía con tractor, solamar-jimbilla-la chonta-tambo blanco-shucos</t>
  </si>
  <si>
    <t>RELLENO SIN COMPACTAR A MÁQUINA CON MATERIAL DEL SITIO</t>
  </si>
  <si>
    <t>relleno sin compactar a máquina con material del sitio</t>
  </si>
  <si>
    <t>JIMBILLA</t>
  </si>
  <si>
    <t>Desalojo de derrumbos a máquina,vía Loja-Jimbilla- La Chonta</t>
  </si>
  <si>
    <t>Excavación sin clasificar con retroexcavadora, colocacion de alcantarillas Via a la Chonta Abs. 4+500 y 5+250</t>
  </si>
  <si>
    <t>Reconformaciòn de razante (inc. Solo motoniveladora), Barrio Parra, podocarpus</t>
  </si>
  <si>
    <t>VIA LOJA SOLAMAR SAN LUCAS</t>
  </si>
  <si>
    <t>global</t>
  </si>
  <si>
    <t>VILCABAMBA</t>
  </si>
  <si>
    <t>ASFALTADO DE LA VIA VILCABAMBA LINDEROS MOYOCOCHA</t>
  </si>
  <si>
    <t>RASANTEO DE VÍA CON TRACTOR, LINDEROS-TUMIANUMA</t>
  </si>
  <si>
    <t>rasanteo de vía con tractor, linderos-tumianuma</t>
  </si>
  <si>
    <t xml:space="preserve">Reconformación de las vias en los Barriios  Tumianuma </t>
  </si>
  <si>
    <t>Reconformación de vías en los Barrios  El Limon y Limon Tumianuma</t>
  </si>
  <si>
    <t>Excavacion sin calsificar (Ampliacion) via Yee de Mollepamaba - Mollepamba</t>
  </si>
  <si>
    <t>Transporte de material de excavacion</t>
  </si>
  <si>
    <t>M3-Km</t>
  </si>
  <si>
    <t>RECONFORMACIÓN DE VIA YAMBURARA</t>
  </si>
  <si>
    <t>reconformación de via yamburara</t>
  </si>
  <si>
    <t>RECONFORMACIÓN DE VÍAS VILCABAMBA</t>
  </si>
  <si>
    <t>reconformación de vías vilcabamba</t>
  </si>
  <si>
    <t>reconformaciòn de razante (inc. solo motoniveladora)</t>
  </si>
  <si>
    <t>VÍA MOYOCOCHA - QUINARA</t>
  </si>
  <si>
    <t>MANTENIMIENTO DE LA VIA VILCABAMBA - MOLLEPAMBA</t>
  </si>
  <si>
    <t>Transporte de material de escombros</t>
  </si>
  <si>
    <t>YANGANA</t>
  </si>
  <si>
    <t>LIMPIEZA DE DERRUMBES VÍA YANGANA - COMUNIDADES</t>
  </si>
  <si>
    <t>limpieza de derrumbes vía yangana - comunidades</t>
  </si>
  <si>
    <t>RASANTEO DE VÍA CON TRACTOR, LA ELVIRA-YANGANA-MASANAMACA</t>
  </si>
  <si>
    <t>rasanteo de vía con tractor, la elvira-yangana-masanamaca</t>
  </si>
  <si>
    <t>TERMINACIÓN DE LA CONSTRUCCIÓN DEL PUENTE SOBRE EL RÍO MASANAMACA, DE LA PARROQUIA QUINARA, DEL CANTON Y PROVINCIA DE LOJA</t>
  </si>
  <si>
    <t>VIA PUENTE MASANAMACA YANGANA</t>
  </si>
  <si>
    <t>VIA YANGANA COMUNIDADES</t>
  </si>
  <si>
    <t>SARAGURO</t>
  </si>
  <si>
    <t>CELEN-SELVA ALEGRE-MANU</t>
  </si>
  <si>
    <t>VÍA MÁTER - CELEN - SELVA ALEGRE - MANÚ</t>
  </si>
  <si>
    <t>SELVA ALEGRE</t>
  </si>
  <si>
    <t>MANTENIMIENTO DE LA VÍA MATER-CELÉN-SELVA ALEGRE</t>
  </si>
  <si>
    <t>explotación de material de mejoramiento más cargada</t>
  </si>
  <si>
    <t>limpieza de derrumbes</t>
  </si>
  <si>
    <t>transporte de material de mejoramiento, a una distancia promedio de 6 km</t>
  </si>
  <si>
    <t>reconformación de rasante</t>
  </si>
  <si>
    <t>rasanteo de vía con tractor, virgenpamba-huacapamba</t>
  </si>
  <si>
    <t>SAN ANTONIO</t>
  </si>
  <si>
    <t>MANTENIMIENTO DE LAS VÍAS DE LA PARROQUIA SAN ANTONIO DE CUMBE</t>
  </si>
  <si>
    <t>MANTENIMIENTO DE LA SUMAYPAMABA - PUENTE DE GUSCACHACA</t>
  </si>
  <si>
    <t>Limpieza de derrumbes (incluye transporte hasta 0.5km)</t>
  </si>
  <si>
    <t>Transporte de material de derrumbes</t>
  </si>
  <si>
    <t xml:space="preserve">Acabado de la obra básica existente </t>
  </si>
  <si>
    <t xml:space="preserve">Mejoramiento de la subrasante con suelo seleccionado </t>
  </si>
  <si>
    <t xml:space="preserve">Transporte de material de mejoramiento </t>
  </si>
  <si>
    <t>SUMAYPAMBA</t>
  </si>
  <si>
    <t>VÍA SELVA ALEGRE - LLUZHAPA-SEUCER-MOSTAZAPAMBA-SUMAYPAMBA</t>
  </si>
  <si>
    <t>TENTA</t>
  </si>
  <si>
    <t>ASFALTADO DE LA VIA SARAGURO TENTA PLAZO 6 MESES A PARTIR DEL 3 DE JUNIO</t>
  </si>
  <si>
    <t>Roza  a mano</t>
  </si>
  <si>
    <t>Excavación en plataforma suelo sin clasificar</t>
  </si>
  <si>
    <t>Limpieza de derrumbes, D/L=200 m</t>
  </si>
  <si>
    <t>Tran. Mat. Petreo, Base, Sub-Base, Mat. Tritu, de prestamo y otros D/L=0.5 Km</t>
  </si>
  <si>
    <t>Letretro de señalizacion vial en aluminio de 0.75x0.75 m</t>
  </si>
  <si>
    <t>U</t>
  </si>
  <si>
    <t>Trampa de grasas y acietes</t>
  </si>
  <si>
    <t xml:space="preserve">Letrina Sanitaria sin arrastre de agua </t>
  </si>
  <si>
    <t>Escombreras</t>
  </si>
  <si>
    <t>Equipo de protección personal</t>
  </si>
  <si>
    <t>ASFALTADO DE LA VIA SARAGURO TENTA PLAZO 6 MESES A PARTIR DEL 3 DE JUNIO LICENCIAMIENTO AMBIENTAL</t>
  </si>
  <si>
    <t>MANTENIMIENTO DE LA VIA GUELEDEL-ALVERJAS LOMA (SARAGURO)</t>
  </si>
  <si>
    <t>Acabado de Obra Básica existente</t>
  </si>
  <si>
    <t>MANTENIMIENTO DE LA VIA TENTA - LA PAPAYA - VIVERO - COCHAPAMBA</t>
  </si>
  <si>
    <t>Rasanteo de vía con motoniveladora</t>
  </si>
  <si>
    <t>MANU</t>
  </si>
  <si>
    <t>MANTENIMIENTO DE LA VIA TENTA - LLACO - PANAMERICANA</t>
  </si>
  <si>
    <t>MANTENIMIENTO DE LA VIA MANU-UDUSHE-LAS COCHAS</t>
  </si>
  <si>
    <t>URDANETA</t>
  </si>
  <si>
    <t>CONST. PUENTE CASATORU DE COMUNIDAD DE SAN ISIDRO, P. URDANETA</t>
  </si>
  <si>
    <t>YULUC</t>
  </si>
  <si>
    <t>MANTENIMIENTO DE LA VIA SUMAYPAMABA - PARROQUIA YULU</t>
  </si>
  <si>
    <t>rasanteo de vía con motoniveladora, sumaypamaba-playas sumaypamba</t>
  </si>
  <si>
    <t>rasanteo de vía con motoniveladora, udushe-las cochas</t>
  </si>
  <si>
    <t>CONSTRUCCION DE UNA ALCANTARILLA VIA COLAISACA - EL ATILLO, 6+000</t>
  </si>
  <si>
    <t>CONSTRUCCION DE UNA ALCANTARILLA VIA TIERRAS COLORADAS - ESC. TIERRAS COLORADAS, 0+400</t>
  </si>
  <si>
    <t>CONSTRUCCION DE UNA ALCANTARILLA EN LA ABSCISA 0+600, VIA SANGUILLIN - CALVAS</t>
  </si>
  <si>
    <t>CONSTRUCCION DE UNA ALCANTARILLA EN LA ABSCISA 5+000, VIA VIA UTUANA -PUEBLO NUEVO-EL ARTON</t>
  </si>
  <si>
    <t>ESTUDIOS</t>
  </si>
  <si>
    <t>CONVENIO PARA EL ESTUDIO GEOMETRICO DE LA VIA BELLAVISTA SAN JOSE 5.94 KM</t>
  </si>
  <si>
    <t>diseño geometrico estudio de mina y canteras, estudio hidrologico, socioeconomico y resupuesto y programacion de obras</t>
  </si>
  <si>
    <t>RECONFORMACIÓN TRAMOS CRITICOS Y REZANTEO VIA AHUACA Y SUS RAMALES (L = 11km)</t>
  </si>
  <si>
    <t>RECONFORMACIÓN TRAMOS CRITICOS Y REZANTEO VIA A TEJERIA (L = 1,5km)</t>
  </si>
  <si>
    <t>RECONFORMACIÓN TRAMO CENTRO PARROQUIAL EL INGENIO (L = 0,2km)</t>
  </si>
  <si>
    <t>RECONFORMACIÓN TRAMOS CRITICOS Y REZANTEO VIAS DEL INGENIO Y SUS RAMALES (L = 8,3 km)</t>
  </si>
  <si>
    <t xml:space="preserve">excavacion sin clasificar a maquina </t>
  </si>
  <si>
    <t>base clase 4, e = 0,15 m</t>
  </si>
  <si>
    <t>subbase clase 3, e= 0,30 m</t>
  </si>
  <si>
    <t>CONSTRUCCIO DE UNA ALCANTARILLA EN LA ABSCISA 2+500 DE LA VIA NUEVA FATIMA - PIEDRAS BLANCAS</t>
  </si>
  <si>
    <t>CONSTRUCCI+ON DE UNA ALCANTARILLA EN LA ABSCISA 2+500 DE LA VIA NUEVA FATIMA - PIEDRAS BLANCAS</t>
  </si>
  <si>
    <t>CIANO</t>
  </si>
  <si>
    <t>MANTENIMIENTO DE VIAS EN LA PARROQUIA CIANO CON TRACTOR</t>
  </si>
  <si>
    <t>EL LIMO</t>
  </si>
  <si>
    <t>LA HOYADA EL LIMON MANGAURQUILLO LA LEONERA</t>
  </si>
  <si>
    <t>MANTENIMIENTO DE VIAS EN LA PARROQUIA EL LIMO CON TRACTOR</t>
  </si>
  <si>
    <t>MERCADILLO</t>
  </si>
  <si>
    <t>MANTENIMIENTO DE VIAS EN LA PARROQUIA MERCADILLO CERRO VERDE ALTO DE LA CRUZ MERCADILLO SAN JOSE CHITOQUECON TRACTOR</t>
  </si>
  <si>
    <t>MANTENIMIENTO DE VIAS EN LA PARROQUIA CAZADEROS SECTOR LA LEONERA CON TRACTOR</t>
  </si>
  <si>
    <t>ESTUDIOS DE LA VIA CELICA CRUZPAMBA L= 10.762 KM</t>
  </si>
  <si>
    <t>diseño geometrico horizontal y vertical ( 11 km)señaletica estudio geotecnico. estudio geologico ( 30.69 km), estudio socioeconomico ( 30.69 km), estudio hidraulico hidrologico ( 11 km), presupuesto y programacion de obras ( 30.69 km)</t>
  </si>
  <si>
    <t>CONVENIO PARA EL ESTUDIO GEOMETRICO DE LA VIA EL ARENAL VALLENUEVO ( 5 KM)</t>
  </si>
  <si>
    <t>CONSTRUCCION DE ALCANTARILLAS EN LA PARROQUIA EL TAMBO  VIA LA MERCED BAJA  CONTRATO NRO 450 DPS-2012</t>
  </si>
  <si>
    <t>CONSTRUCCION DE ALCANTARILLAS EN LA PARROQUIA GUAIQUICHUMA VIA CHINCHAS ZAMBI GUAYQUICHUMA RIO PINDO CONTRATO NRO 450 DPS-2012</t>
  </si>
  <si>
    <t>CONSTRUCCION DE ALCANTARILLAS EN LA PARROQUIA SAN PEDRO DE LA BENDITA VIA SAN PEDRO DE LA BENDITA EL CISNE ( ANTIGUA) CONTRATO NRO 450 DPS-2012</t>
  </si>
  <si>
    <t>VIA, CHINCHAS-ZAMBI-RIO PINDO (CONTRATO NRO. 550-DPS-2011; TRAMO, ABS. 51+229 A 55+860).</t>
  </si>
  <si>
    <t>excavación y relleno, para colocación de alcantarillas.</t>
  </si>
  <si>
    <t>CONSTRUCCION DE ALCANTARILLAS EN LA PARROQUIA ZAMBI VIA CHINCHAS LA ARADA ZAMBI CONTRATO NRO 450 DPS-2012</t>
  </si>
  <si>
    <t>CONSTRUCCION DE ALCANTARILLAS EN LA PARROQUIA ZAMBI VIA CHINCHAS LA CHORA ZAMBI CONTRATO NRO 450 DPS-2012</t>
  </si>
  <si>
    <t>VIA, CHINCHAS-ZAMBI-RIO PINDO (CONTRATO NRO. 726-DPS-2011; TRAMO, ABS. 0+000 A 10+000).</t>
  </si>
  <si>
    <t>excavación sin clasificar a maquina (ampliacion de vía).</t>
  </si>
  <si>
    <t>transporte de derrumbes, inc. cargado</t>
  </si>
  <si>
    <t>EL ROSARIO</t>
  </si>
  <si>
    <t>VIA, EL ROSARIO-CORDILLERA DE RAMOS</t>
  </si>
  <si>
    <t>explotacion y clasificacion de material de mejoramiento</t>
  </si>
  <si>
    <t>VIA, YURO YURO-LAS HUACAS-EL PRADO. L=7,6 KM</t>
  </si>
  <si>
    <t>limpieza de derrumbes d/l= 200 m.</t>
  </si>
  <si>
    <t>rasanteo con tractor (e=0,30 m.)</t>
  </si>
  <si>
    <t>CANGONAMA</t>
  </si>
  <si>
    <t>CONSTRUCCION DE ALCANTARILLAS EN LAS PARROQUIAS DEL CANTON PALTAS</t>
  </si>
  <si>
    <t>VIA, PLAYAS-YAMANA-CARMELO-CANGONAMA. L=16,1 km</t>
  </si>
  <si>
    <t>Excavacion sin clasificar(explotación de material)</t>
  </si>
  <si>
    <t>Limpieza y desalojo a maquina</t>
  </si>
  <si>
    <t>GUACHANAMA</t>
  </si>
  <si>
    <t>VIA, SANTA GERTRUDIZ-GUACHANAMA. L=19,6 KM.</t>
  </si>
  <si>
    <t>VIA, GUACHANAMA-EL LIMON. L=21,1 km.</t>
  </si>
  <si>
    <t>VIA, GUACHANAMA-EL SAUCE. L=3,2 KM.</t>
  </si>
  <si>
    <t>limpieza de derrumbes d/l= 200 m</t>
  </si>
  <si>
    <t>rasanteo con tractor (e=0,20 m.)</t>
  </si>
  <si>
    <t>YAMANA</t>
  </si>
  <si>
    <t>VIA EL ROSARIO CORDILLERA DE RAMOS</t>
  </si>
  <si>
    <t>resanteo y limpieza (tractor)</t>
  </si>
  <si>
    <t>VIA, "Y" DEL GUINEO-SANTA RUFINA, L=6,5 KM.</t>
  </si>
  <si>
    <t>excavación para construccion de variante y colocacion de alc.</t>
  </si>
  <si>
    <t>VIA, HCDA. NUEVA-LAMEDEROS-EL GUABO. L=5,8 KM</t>
  </si>
  <si>
    <t>VIA, SANTA LUCIA-JUMARIN, L=2,0 KM.</t>
  </si>
  <si>
    <t>AMPLIACION Y MANTENIMIENTO DE LA VIA CHINCHAS-ZAMBI-RIO PINDO, ABSCISA 0+000 - 10+000</t>
  </si>
  <si>
    <t>clasificacion y cribado del material (mina 3+380)</t>
  </si>
  <si>
    <t>excavacion y relleno (coloc. de alc. y const. de variante)</t>
  </si>
  <si>
    <t>VIA, GUAYABAL-CHARQUICUÑA. L=10,1 KM</t>
  </si>
  <si>
    <t>CONSTRUCCION DE ALCANTARILLAS EN LAS PARROQUIAS DEL CANTON CHAGUARPAMBA</t>
  </si>
  <si>
    <t>ASFALTADO DE LA VIA INDIUCHO EL TAMBO</t>
  </si>
  <si>
    <t>ASFALTADO DE LA VIA INDIUCHO EL TAMBO LICENCIAMIENTO AMBIENTAL</t>
  </si>
  <si>
    <t>VIA, EL PRADO-RUMIPOTRERO,  L=9,4 KM</t>
  </si>
  <si>
    <t>rasanteo con tractor (e=0,20 m.) y</t>
  </si>
  <si>
    <t>DISEÑO GEOMETRICO DE LA VIA CENSO PURUSHUMA (3+400 KM)</t>
  </si>
  <si>
    <t xml:space="preserve">diseño geometrico de la via censo </t>
  </si>
  <si>
    <t>PROYECTO</t>
  </si>
  <si>
    <t>SECTOR</t>
  </si>
  <si>
    <t>CANTON</t>
  </si>
  <si>
    <t>MANTENIMEINTO DE LA VIA SAUCES NORTE - JIMBILLA - LA CHONTA</t>
  </si>
  <si>
    <t>ENTIDAD</t>
  </si>
  <si>
    <t>ADMINISTRACION DIRECTA</t>
  </si>
  <si>
    <t>AMALUZA</t>
  </si>
  <si>
    <t>LA VICTORIA</t>
  </si>
  <si>
    <t>EL INGENIO</t>
  </si>
  <si>
    <t>CHANTACO</t>
  </si>
  <si>
    <t>GUALEL</t>
  </si>
  <si>
    <t>TAQUIL (MIGUEL RIOFRIO)</t>
  </si>
  <si>
    <t>EL AIRO</t>
  </si>
  <si>
    <t>SACAPALCA</t>
  </si>
  <si>
    <t>CATACOCHA</t>
  </si>
  <si>
    <t>OLMEDO (SANTA BARBARA)</t>
  </si>
  <si>
    <t>EL PARAISO DE CELEN</t>
  </si>
  <si>
    <t>EL TABLON</t>
  </si>
  <si>
    <t>LLUZHAPA</t>
  </si>
  <si>
    <t>SAN ANTONIO DE QUMBE</t>
  </si>
  <si>
    <t>GARZAREAL</t>
  </si>
  <si>
    <t>LIMONES</t>
  </si>
  <si>
    <t>SAN ANTONIO DE LAS ARADAS</t>
  </si>
  <si>
    <t>MUJER</t>
  </si>
  <si>
    <t>HOMBRE</t>
  </si>
  <si>
    <t>GUALEL-EL CISNE</t>
  </si>
  <si>
    <t>TOTAL</t>
  </si>
  <si>
    <t>METAS</t>
  </si>
  <si>
    <t>#</t>
  </si>
  <si>
    <t>PLAZO</t>
  </si>
  <si>
    <t>INICIO</t>
  </si>
  <si>
    <t>FIN</t>
  </si>
  <si>
    <t>GPL</t>
  </si>
  <si>
    <t>AVANCE</t>
  </si>
  <si>
    <t>TÉCNICO R.</t>
  </si>
  <si>
    <t>MEDIO</t>
  </si>
  <si>
    <t>Informe, planillas y actas</t>
  </si>
  <si>
    <t>ALCANTARILLAS DE LA VÍA CARIAMANGA - SAN GUILLÍN</t>
  </si>
  <si>
    <t>ALCANTARILLAS DE LA VIA AMALUZA-BELLAVISTA</t>
  </si>
  <si>
    <t>ALCANTARILLAS DE LA VÍA VÍA SUNAMANGA-SACAPALCA-CHANGAIMINA</t>
  </si>
  <si>
    <t>ALCANTARILLAS EN LA AMPLIACIÓN Y MANTENIMIENTO DE LA VIA LLANO GRANDE - SANTA BÁRBARA</t>
  </si>
  <si>
    <t>ALCANTARILLAS EN LA VIA YEE FUNDOCHAMBA-FUNDOCHAMBA-SAN ANTONIO LAS ARADAS-YEE VALDIVIA</t>
  </si>
  <si>
    <t>ALCANTARILLAS DE LA VIA UTUANA-TACAMOROS</t>
  </si>
  <si>
    <t>ALCANTARILLAS DE LA VÍA CELICA - CRUZPAMBA</t>
  </si>
  <si>
    <t>ALCANTARILLAS DE LA VÍA CRUZPAMBA - YEE DEL MUERTO</t>
  </si>
  <si>
    <t>ALCANTARILLAS DE LA VÍA TACAMOROS - LA VICTORIA - LA BOCANA - EL LIMON; TRAMO EL LIMÓN - LA BOCANA -TABACAL ( CANTÓN MACARÁ)</t>
  </si>
  <si>
    <t>ALCANTARILLAS DE LA VÍA CHAQUINAL-MATALANGA-MAQUIR-PALMITA-MAQUINUMA</t>
  </si>
  <si>
    <t>ALCANTARILLAS DE LA VÍA Y DE GUASIMO - ARENAL - CIANO - Y DE VICENTINO; TRAMO CIANO- Y DE VICENTINO (CANTÓN PUYANGO)</t>
  </si>
  <si>
    <t>ALCANTARILLAS DE LA VÍA EL SAUCE-EL GUABO-CHAQUINO-BOLASPAMBA-MANGAHURCO</t>
  </si>
  <si>
    <t>ALCANTARILLAS DE LA VIA EL TAMBO - LAS ARADAS - CHAPAMARCA- VILLONACO</t>
  </si>
  <si>
    <t xml:space="preserve">ALCANTARILLAS DE LA VÍA CHINCHAS -ZAMBI-RIO PINDO </t>
  </si>
  <si>
    <t>ALCANTARILLAS DE LA VÍA YEE DEL ROSARIO-YURO YURO - CORDILLERA DE RAMOS - YAGUACHI</t>
  </si>
  <si>
    <t>ALCANTARILLAS DE LA VIAS CHIVATO LA TINGUE; LA TINGUE CARRIZAL; LA TINGUE ZAPALLAL; LA TINGUE LOBONGO- SANTA CRUZ DEL HUATO - EL PORVENIR; PANAMERICANA - TAMBARA;TAMBARA - COLA; YEE DE OLMEDO - LA GUALLANA - HUACANUMA-</t>
  </si>
  <si>
    <t>ALCANTARILLAS DE LA VÍA GUACHANAMÁ-SANTA GERTRÚDIZ-LAURO GUERRERO</t>
  </si>
  <si>
    <t>ALCANTARILLAS DE LA VÍA VILLONACU - TAQUIL - CHUQUIRIBAMBA</t>
  </si>
  <si>
    <t>ALCANTARILLAS DE LA VÍA EL CISNE - PUENTE DE AMBOCAS</t>
  </si>
  <si>
    <t>ALCANTARILLAS DE LA VÍA CHUQUIRIBAMBA-GUALEL-EL CISNE</t>
  </si>
  <si>
    <t>ALCANTARILLAS DE LA VÍA LOJA - SOLAMAR - SAN LUCAS</t>
  </si>
  <si>
    <t>ALCANTARILLAS DE LA VIA  SAN PEDRO DE VILCABAMBA-SACAPO DE ALTAMIRA</t>
  </si>
  <si>
    <t>ALCANTARILLAS DE LA VÍA MOYOCOCHA - QUINARA</t>
  </si>
  <si>
    <t>ALCANTARILLAS DE LA VIA PUENTE MASANAMACA YANGANA</t>
  </si>
  <si>
    <t>ALCANTARILLAS DE LA VÍA MÁTER - CELEN - SELVA ALEGRE - MANÚ</t>
  </si>
  <si>
    <t>ALCANTARILLAS DE LA VÍA SELVA ALEGRE - LLUZHAPA-SEUCER-MOSTAZAPAMBA-SUMAYPAMBA</t>
  </si>
  <si>
    <t>Construcción de 100 Km de vías mantenidas</t>
  </si>
  <si>
    <t>Ing. Javier Ruíz</t>
  </si>
  <si>
    <t>Construcción de 24 Km de vías asfaltadas</t>
  </si>
  <si>
    <t>Licenciamiento ambiental de vías en la provincia</t>
  </si>
  <si>
    <t>Ing. Verónica Carrión</t>
  </si>
  <si>
    <t>Construcción de 20 Km de vías mejoradas</t>
  </si>
  <si>
    <t>Mantenimiento</t>
  </si>
  <si>
    <t>Construcción de 20 Km de vías mantenidas</t>
  </si>
  <si>
    <t>Construcción de 22 Km de vías mantenidas</t>
  </si>
  <si>
    <t>Construcción de 15 Km de vías mantenidas</t>
  </si>
  <si>
    <t>Construcción de 7 alcantarillas</t>
  </si>
  <si>
    <t>Construcción de 5 Km de vías mantenidas</t>
  </si>
  <si>
    <t>Construcción de 3.87 Km de vías mantenidas</t>
  </si>
  <si>
    <t>Construcción de 16.1 Km de vías mantenidas</t>
  </si>
  <si>
    <t>Construcción de 14.4 Km de vías mejoradas</t>
  </si>
  <si>
    <t>Construcción de 6 Km de vías mejoradas</t>
  </si>
  <si>
    <t>Construcción de 11 Km de vías mantenidas</t>
  </si>
  <si>
    <t>Construcción de 1.5 Km de vías mantenidas</t>
  </si>
  <si>
    <t>Construcción de 13 Km de vías mantenidas</t>
  </si>
  <si>
    <t>Construcción de 4.1 Km de vías mantenidas</t>
  </si>
  <si>
    <t>Construcción de 2 Km de vías mantenidas</t>
  </si>
  <si>
    <t>Construcción de 2.2 Km de vías mantenidas</t>
  </si>
  <si>
    <t>Construcción de 8 Km de vías mantenidas</t>
  </si>
  <si>
    <t>Construcción de 3.5 Km de vías mantenidas</t>
  </si>
  <si>
    <t>Construcción de 16 m de puentes</t>
  </si>
  <si>
    <t>Construcción de 47.7 m de pasarelas en convenio con Tony el Suizo</t>
  </si>
  <si>
    <t>Construcción de 36 m de pasarelas en convenio con Tony el Suizo</t>
  </si>
  <si>
    <t>Construcción de 18 m de pasarelas en convenio con Tony el Suizo</t>
  </si>
  <si>
    <t>Construcción de 59 m de pasarelas en convenio con Tony el Suizo</t>
  </si>
  <si>
    <t>Construcción de 29.9 m de pasarelas en convenio con Tony el Suizo</t>
  </si>
  <si>
    <t>Ing. Marco Cevallos</t>
  </si>
  <si>
    <t>Construcción de 45.1 m de pasarelas en convenio con Tony el Suizo</t>
  </si>
  <si>
    <t>Construcción de 43 m de pasarelas en convenio con Tony el Suizo</t>
  </si>
  <si>
    <t>Construcción de 61 m de pasarelas en convenio con Tony el Suizo</t>
  </si>
  <si>
    <t>Construcción de 72 m de pasarelas en convenio con Tony el Suizo</t>
  </si>
  <si>
    <t>Construcción de 67 m de pasarelas en convenio con Tony el Suizo</t>
  </si>
  <si>
    <t>Construcción de 27 m de pasarelas en convenio con Tony el Suizo</t>
  </si>
  <si>
    <t>Construcción de 32 m de pasarelas en convenio con Tony el Suizo</t>
  </si>
  <si>
    <t>Construcción de 56 m de pasarelas en convenio con Tony el Suizo</t>
  </si>
  <si>
    <t>Ing. Alfonso González</t>
  </si>
  <si>
    <t>Construcción de 46 m de pasarelas en convenio con Tony el Suizo</t>
  </si>
  <si>
    <t>Construcción de 58 m de pasarelas en convenio con Tony el Suizo</t>
  </si>
  <si>
    <t>Ing. Iván Villa</t>
  </si>
  <si>
    <t>Construcción de 1.2 Km de vías mantenidas</t>
  </si>
  <si>
    <t>Construcción de 10 Km de vías mantenidas</t>
  </si>
  <si>
    <t>Construcción de 16 Km de vías mejoradas</t>
  </si>
  <si>
    <t>Construcción de 1 Km de vías mantenidas</t>
  </si>
  <si>
    <t>Construcción de 6 alcantarillas</t>
  </si>
  <si>
    <t>Construcción de 6 Km de vías asfaltadas</t>
  </si>
  <si>
    <t>Construcción de 10.6 Km de obras de arte</t>
  </si>
  <si>
    <t>Construcción de 0.5 Km de vías mantenidas</t>
  </si>
  <si>
    <t>Construcción de 0.6 Km de vías mantenidas</t>
  </si>
  <si>
    <t>Construcción de 8 Km de vías mejoradas</t>
  </si>
  <si>
    <t>Construcción de 10 alcantarillas</t>
  </si>
  <si>
    <t>Construcción de 2.4 Km de vías mantenidas</t>
  </si>
  <si>
    <t>Construcción de 8.8 Km de vías mantenidas</t>
  </si>
  <si>
    <t>Construcción de 2 Km de vías mejoradas</t>
  </si>
  <si>
    <t>Construcción de 1.5 Km de vías mejoradas</t>
  </si>
  <si>
    <t>Construcción de 0.5 Km de vías mejoradas</t>
  </si>
  <si>
    <t>Construcción de 18.8 Km de vías mantenidas</t>
  </si>
  <si>
    <t>Construcción de 90 m de puentes</t>
  </si>
  <si>
    <t>Construcción de 4.3 Km de vías mantenidas</t>
  </si>
  <si>
    <t>Construcción de 4 Km de vías mantenidas</t>
  </si>
  <si>
    <t>Construcción de 5.4 Km de vías mantenidas</t>
  </si>
  <si>
    <t>Construcción de 3.45 Km de vías mantenidas</t>
  </si>
  <si>
    <t>Construcción de 12 Km de vías mantenidas</t>
  </si>
  <si>
    <t>Construcción de 11 alcantarillas</t>
  </si>
  <si>
    <t>Construcción de 1 alcantarillas</t>
  </si>
  <si>
    <t>Construcción de 7 Km de vías mejoradas</t>
  </si>
  <si>
    <t>Construcción de 5 alcantarillas</t>
  </si>
  <si>
    <t>Construcción de 9 Km de vías mantenidas</t>
  </si>
  <si>
    <t>Construcción de 14.5 Km de vías mejoradas</t>
  </si>
  <si>
    <t>Construcción de 20 m de puentes</t>
  </si>
  <si>
    <t>Construcción de 14.4 Km de vías mantenidas</t>
  </si>
  <si>
    <t>Construcción de 15.24 m de puentes</t>
  </si>
  <si>
    <t>Construcción de 60 m de puentes</t>
  </si>
  <si>
    <t>Construcción de 11 Km de vías mejoradas</t>
  </si>
  <si>
    <t>Construcción de 12 Km de vías mejoradas</t>
  </si>
  <si>
    <t>Construcción de 6 Km de vías mantenidas</t>
  </si>
  <si>
    <t>Construcción de 17 Km de vías mejoradas</t>
  </si>
  <si>
    <t>Construcción de 4.8 Km de vías mantenidas</t>
  </si>
  <si>
    <t>Construcción de 8.8 Km de vías mejoradas</t>
  </si>
  <si>
    <t>Construcción de 2.1 Km de vías mejoradas</t>
  </si>
  <si>
    <t>Construcción de 8.5 Km de vías mejoradas</t>
  </si>
  <si>
    <t>Construcción de 30 Km de vías mejoradas</t>
  </si>
  <si>
    <t>Construcción de 42 Km de vías mantenidas</t>
  </si>
  <si>
    <t>Construcción de 7.46 Km de vías mantenidas</t>
  </si>
  <si>
    <t>Construcción de 28.8 Km de vías mantenidas</t>
  </si>
  <si>
    <t>Construcción de 15 m de puentes</t>
  </si>
  <si>
    <t>Construcción de 7 Km de vías mantenidas</t>
  </si>
  <si>
    <t>Construcción de 15 Km de vías mejoradas</t>
  </si>
  <si>
    <t>Construcción de 15 alcantarillas</t>
  </si>
  <si>
    <t>Construcción de 40 Km de vías mantenidas</t>
  </si>
  <si>
    <t>Construcción de 26 Km de vías mejoradas</t>
  </si>
  <si>
    <t>Construcción de 3.2 Km de vías mejoradas</t>
  </si>
  <si>
    <t>Construcción de 6.5 Km de vías mejoradas</t>
  </si>
  <si>
    <t>Construcción de 12.25 Km de vías mantenidas</t>
  </si>
  <si>
    <t>Construcción de 17 Km de vías mantenidas</t>
  </si>
  <si>
    <t>Construcción de 2.1 Km de vías mantenidas</t>
  </si>
  <si>
    <t>Construcción de 9.4 Km de vías mantenidas</t>
  </si>
  <si>
    <t>Construcción de 16 alcantarillas</t>
  </si>
  <si>
    <t>Construcción de 1.1 Km de vías mejoradas</t>
  </si>
  <si>
    <t>Construcción de 6.2 Km de vías mantenidas</t>
  </si>
  <si>
    <t>Construcción de 18.7 Km de vías mejoradas</t>
  </si>
  <si>
    <t>Construcción de 52 Km de vías mejoradas</t>
  </si>
  <si>
    <t>Construcción de 24 alcantarillas</t>
  </si>
  <si>
    <t>Construcción de 3.7 Km de vías mantenidas</t>
  </si>
  <si>
    <t>Construcción de 19 Km de vías mantenidas</t>
  </si>
  <si>
    <t>Construcción de 1.3 Km de vías mantenidas</t>
  </si>
  <si>
    <t>Construcción de 12.5 Km de vías mejoradas</t>
  </si>
  <si>
    <t>Construcción de 2 alcantarillas</t>
  </si>
  <si>
    <t>Construcción de 10.21 Km de vías mejoradas</t>
  </si>
  <si>
    <t>Construcción de 4.5 Km de vías mantenidas</t>
  </si>
  <si>
    <t>Construcción de 8.9 Km de vías mantenidas</t>
  </si>
  <si>
    <t>Construcción de 20.7 Km de vías mejoradas</t>
  </si>
  <si>
    <t>Construcción de 4.85 Km de vías mejoradas</t>
  </si>
  <si>
    <t>Construcción de 6.22 Km de vías mejoradas</t>
  </si>
  <si>
    <t>Construcción de 3.1 Km de vías mejoradas</t>
  </si>
  <si>
    <t>Construcción de 19 Km de vías mejoradas</t>
  </si>
  <si>
    <t>Construcción de 20.2 Km de vías mantenidas</t>
  </si>
  <si>
    <t>Construcción de 17.7 Km de vías mantenidas</t>
  </si>
  <si>
    <t>Construcción de 27 Km de vías mantenidas</t>
  </si>
  <si>
    <t>Construcción de 59.3 Km de vías mantenidas</t>
  </si>
  <si>
    <t>Construcción de 1.4 Km de vías mejoradas</t>
  </si>
  <si>
    <t>Construcción de 26 Km de vías mantenidas</t>
  </si>
  <si>
    <t>Construcción de 33.3 Km de vías mejoradas</t>
  </si>
  <si>
    <t>Construcción de 24 Km de vías mejoradas</t>
  </si>
  <si>
    <t>Construcción de 48 Km de vías mejoradas</t>
  </si>
  <si>
    <t>Construcción de 21 Km de vías mejoradas</t>
  </si>
  <si>
    <t>Construcción de 9 alcantarillas</t>
  </si>
  <si>
    <t>Construcción de 33 Km de vías mantenidas</t>
  </si>
  <si>
    <t>Construcción de 100 Km de vías mejoradas</t>
  </si>
  <si>
    <t>Construcción de 3 Km de vías mantenidas</t>
  </si>
  <si>
    <t>Construcción de 10.4 Km de vías mantenidas</t>
  </si>
  <si>
    <t>Construcción de 4 Km de vías asfaltadas</t>
  </si>
  <si>
    <t>Construcción de 10 Km de vías mejoradas</t>
  </si>
  <si>
    <t>Construcción de 12.1 Km de vías mantenidas</t>
  </si>
  <si>
    <t>Construcción de 3.8 Km de vías mantenidas</t>
  </si>
  <si>
    <t>Construcción de 33.2 Km de vías mejoradas</t>
  </si>
  <si>
    <t>Construcción de 34.28 Km de vías mantenidas</t>
  </si>
  <si>
    <t>Construcción de 3 alcantarillas</t>
  </si>
  <si>
    <t>Construcción de 8.4 Km de vías mantenidas</t>
  </si>
  <si>
    <t>Construcción de 33.2 Km de vías mantenidas</t>
  </si>
  <si>
    <t>Construcción de 31.83 Km de vías mantenidas</t>
  </si>
  <si>
    <t>Construcción de 9.75 Km de vías mantenidas</t>
  </si>
  <si>
    <t>Construcción de 8 Km de vías asfaltadas</t>
  </si>
  <si>
    <t>Construcción de 8.33 Km de vías mantenidas</t>
  </si>
  <si>
    <t>Construcción de 6.75 Km de vías mantenidas</t>
  </si>
  <si>
    <t>Construcción de 9.1 Km de vías mantenidas</t>
  </si>
  <si>
    <t>Construcción de 9.6 Km de vías mantenidas</t>
  </si>
  <si>
    <t>Construcción de 2.93 Km de vías mantenidas</t>
  </si>
  <si>
    <t>Construcción de 14 Km de vías mantenidas</t>
  </si>
  <si>
    <t>Construcción de 45 m de puentes</t>
  </si>
  <si>
    <t>Construcción de 7.7 Km de vías mejoradas</t>
  </si>
  <si>
    <t>Construcción de 18 Km de vías mejoradas</t>
  </si>
  <si>
    <t>Construcción de 28.9 Km de vías mejoradas</t>
  </si>
  <si>
    <t>Construcción de 41 Km de vías mantenidas</t>
  </si>
  <si>
    <t>Construcción de 4.2 Km de vías mejoradas</t>
  </si>
  <si>
    <t>Construcción de 49.5 Km de vías mejoradas</t>
  </si>
  <si>
    <t>Construcción de 12 alcantarillas</t>
  </si>
  <si>
    <t>Construcción de 16.33 Km de vías mantenidas</t>
  </si>
  <si>
    <t>Construcción de 23 Km de vías mejoradas</t>
  </si>
  <si>
    <t>Construcción de 25 m de puentes</t>
  </si>
  <si>
    <t>Construcción de 7.5 Km de vías mejoradas</t>
  </si>
  <si>
    <t>Construcción de 10.27 Km de vías mantenidas</t>
  </si>
  <si>
    <t>Ejecución de 5.94 Km de estudio vial</t>
  </si>
  <si>
    <t>Ing. Patricio Barcenas</t>
  </si>
  <si>
    <t>Construcción de 0.2 Km de vías mantenidas</t>
  </si>
  <si>
    <t>Construcción de 8.3 Km de vías mantenidas</t>
  </si>
  <si>
    <t>Construcción de 27.2 Km de vías mejoradas</t>
  </si>
  <si>
    <t>Construcción de 6.4 Km de vías mantenidas</t>
  </si>
  <si>
    <t>Ejecución de 5 Km de estudio vial</t>
  </si>
  <si>
    <t>Construcción de 9.425 Km de vías mejoradas</t>
  </si>
  <si>
    <t>Construcción de 7.6 Km de vías mantenidas</t>
  </si>
  <si>
    <t>Construcción de 19.6 Km de vías mantenidas</t>
  </si>
  <si>
    <t>Construcción de 21.1 Km de vías mantenidas</t>
  </si>
  <si>
    <t>Construcción de 3.2 Km de vías mantenidas</t>
  </si>
  <si>
    <t>Construcción de 20.04 Km de vías mejoradas</t>
  </si>
  <si>
    <t>Construcción de 6.5 Km de vías mantenidas</t>
  </si>
  <si>
    <t>Construcción de 5.8 Km de vías mantenidas</t>
  </si>
  <si>
    <t>Construcción de 5.25 Km de vías mejoradas</t>
  </si>
  <si>
    <t>Construcción de 10.1 Km de vías mantenidas</t>
  </si>
  <si>
    <t>Construcción de 4.63 Km de vías mantenidas</t>
  </si>
  <si>
    <t>Construcción de 9.4 Km de vías mejoradas</t>
  </si>
  <si>
    <t>Ejecución de 3.4 Km de estudio vial</t>
  </si>
  <si>
    <t>MANTENIMIENTO DE LA VIA  SANTA ANA MOLLE</t>
  </si>
  <si>
    <t>Glb</t>
  </si>
  <si>
    <t>REZANTEO VIA STA MARTA - LOMA REDONDA</t>
  </si>
  <si>
    <t>REZANTEO VIA A LAS LAJAS</t>
  </si>
  <si>
    <t>RECONFORMACIÓN DE LA VÍA CHINGUILAMACA - CHIQUIL - SAN MIGUEL</t>
  </si>
  <si>
    <t>RECONFORMACIÓN DE LA VIA SAN ANTONIO DE LAS ARADAS - QUEBRADA QUIROZ</t>
  </si>
  <si>
    <t>EXCAVACIÓN SIN CLASIFICAR A MANO PARA ESTRUCTURAS MENORES INCLUYE DESALOJO</t>
  </si>
  <si>
    <t>VÍA TACAMOROS - LA VICTORIA - LA BOCANA - EL LIMON; TRAMO EL LIMÓN - LA BOCANA -TABACAL ( CANTÓN MACARÁ) MTOP</t>
  </si>
  <si>
    <t>VÍA TACAMOROS - LA VICTORIA - LA BOCANA - EL LIMON; TRAMO EL LIMÓN - LA BOCANA -TABACAL</t>
  </si>
  <si>
    <t>VÍA MERCADILLO - CHITOQUE</t>
  </si>
  <si>
    <t>Transporte de material de mejoramiento, inc. cargado</t>
  </si>
  <si>
    <t>Reconformación de la rasante, L= 8 Km</t>
  </si>
  <si>
    <t>VÍA GUAYACAN - PALTAPAMBA</t>
  </si>
  <si>
    <t>Reconformación de la rasante, L= 6 Km</t>
  </si>
  <si>
    <t>VÍA LA HOYADA - EL LIMO</t>
  </si>
  <si>
    <t>Acabado de obra básica existente</t>
  </si>
  <si>
    <t>VÍA TACAMOROS - LA VICTORIA</t>
  </si>
  <si>
    <t>VÍA PORTACHUELO - NUMBIARANGA</t>
  </si>
  <si>
    <t>Clasificacion y cribado del material (mina "Las Juntas")</t>
  </si>
  <si>
    <t>VIAS CHIVATO LA TINGUE; LA TINGUE CARRIZAL; LA TINGUE ZAPALLAL; LA TINGUE LOBONGO- SANTA CRUZ DEL HUATO - EL PORVENIR; PANAMERICANA - TAMBARA;TAMBARA - COLA; YEE DE OLMEDO - LA GUALLANA - HUACANUMA- MTOP</t>
  </si>
  <si>
    <t>Transporte de material excavado, inc. Cargado</t>
  </si>
  <si>
    <t>Cargada de material inadecuado a máquina</t>
  </si>
  <si>
    <t>Planilla por orden de trabajo 01, coorespondiente a aa.pp.y alcantarillado</t>
  </si>
  <si>
    <t>Valor acumulado planillas Junio - Octubre (10 a la 14), varios rubros, incluye reajuste deprecios</t>
  </si>
  <si>
    <t>MANTENIMIENTO DE LAS VIAS URDANETA - SAN ISIDRO, CAÑARO-COCHALOMA-ROSA GRANDE, VILLA CARREÑO-PAREDONES-BAHIR-BABAER</t>
  </si>
  <si>
    <t>MANTENIMIEMTO RUTINARIO VAL EN LOS CANTONES LOJA Y SARAGURO</t>
  </si>
  <si>
    <t>Resanteo de vía con motoniveladora en las vías de las parroquias: Jimbilla, Santoiago, Taquil, San Pedro de Vicabamba, cantón Loja</t>
  </si>
  <si>
    <t>MANTENIMIENTO DE LA VIA YAMBURARA ALTO - YAMBURARA BAJO</t>
  </si>
  <si>
    <t>VIA, EL GUINEO-LA PALMA-EL PLACER.   L=11,1 km</t>
  </si>
  <si>
    <t>Excavacion sin clasificar (explotacion de material)</t>
  </si>
  <si>
    <t>VIA, EL TAMBO-LA ERA (sector del canal)</t>
  </si>
  <si>
    <t>Clasificacion y cribado del material (desalojo, sector 6+500)</t>
  </si>
  <si>
    <t>Transporte de material excavado (a escombrera, 4+960)</t>
  </si>
  <si>
    <t>VIA, CANGONAMA-GUARA GUARA. L=2,1 km</t>
  </si>
  <si>
    <t>Transporte de material para mejoramiento, inc. Cargado</t>
  </si>
  <si>
    <t>DISEÑO ESTRUCTURAL DE ALCANTARILLA DE CAJON SOBRE QDA. LINUMA, CANTON PALTAS</t>
  </si>
  <si>
    <t>Diseño de alcantarilla</t>
  </si>
  <si>
    <t>DISEÑO ESTRUCTURAL PUENTE SOBRE RIO GUAYABAL EN SECTOR CHAQUIRCUÑA, CANTON CATAMAYO</t>
  </si>
  <si>
    <t>Diseño de puente</t>
  </si>
  <si>
    <t>DISEÑO ESTRUCTURAL PUENTE EN PARROQUIA SANTIAGO</t>
  </si>
  <si>
    <t>DISEÑO ESTRIBUS PARA PUENTE BAYLEY SOBRE QUEBRADA AMALUZA EN PARROQUIA CIANO</t>
  </si>
  <si>
    <t>Diseño de estribos de puente</t>
  </si>
  <si>
    <t>DISEÑO DE BADENES PARA LA VIA PALETILLAS MANGAURCO</t>
  </si>
  <si>
    <t>Diseño de badenes</t>
  </si>
  <si>
    <t>DISEÑO GEOMETRICO DE LA VIA DOBLADO-SANTA TERESITA</t>
  </si>
  <si>
    <t>Diseño geometrico de la via</t>
  </si>
  <si>
    <t>DISEÑO GEOMETRICO DE LA VIA TAMBO NARANJO DULCE (17.20 KM)</t>
  </si>
  <si>
    <t>Diseño de 8 badenes</t>
  </si>
  <si>
    <t>Diseño de 2 estribos para puente</t>
  </si>
  <si>
    <t>Diseño de 10 m de puente</t>
  </si>
  <si>
    <t>Diseño de 31.05 m de puente</t>
  </si>
  <si>
    <t>Diseño de 1 alcantarilla de cajón</t>
  </si>
  <si>
    <t>Construcción de 68.7 Km de vías mantenidas</t>
  </si>
  <si>
    <t>Construcción de 4.7 Km de vías mantenidas</t>
  </si>
  <si>
    <t>Construcción de 18 Km de vías mantenidas</t>
  </si>
  <si>
    <t>Construcción de 200 Km de vías mantenidas</t>
  </si>
  <si>
    <t>Construcción de 3.5 Km de vías mejoradas</t>
  </si>
  <si>
    <t>Informe del estudio o informe del diseño</t>
  </si>
  <si>
    <t>Ejecución de 10.76 Km de estudio vial</t>
  </si>
  <si>
    <t>Construcción de 11.1 Km de vías mantenidas</t>
  </si>
  <si>
    <t>Ejecución de 1.7 Km de estudio vial</t>
  </si>
  <si>
    <t>Ejecución de 17.2 Km de estudio vial</t>
  </si>
  <si>
    <t>VIALSUR</t>
  </si>
  <si>
    <t>X</t>
  </si>
  <si>
    <t>ALCANTARILLAS DE LA VÍA SUNAMANGA-SACAPALCA-CHANGAIMINA</t>
  </si>
  <si>
    <t>TERMINADO</t>
  </si>
  <si>
    <t>EN EJECICIÓN</t>
  </si>
  <si>
    <t>POR CONFIRMAR</t>
  </si>
  <si>
    <t>CANCELADO</t>
  </si>
  <si>
    <t>15/62013</t>
  </si>
  <si>
    <t>31/122013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</si>
</sst>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0.00_)"/>
    <numFmt numFmtId="166" formatCode="General_)"/>
    <numFmt numFmtId="167" formatCode="[$-300A]d&quot; de &quot;mmmm&quot; de &quot;yyyy;@"/>
    <numFmt numFmtId="168" formatCode="_([$$-409]* #,##0.00_);_([$$-409]* \(#,##0.00\);_([$$-409]* &quot;-&quot;??_);_(@_)"/>
    <numFmt numFmtId="169" formatCode="&quot;$&quot;\ #,##0.00"/>
  </numFmts>
  <fonts count="24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10"/>
      <name val="Courier"/>
      <family val="3"/>
    </font>
    <font>
      <i/>
      <sz val="11"/>
      <name val="Arial Narrow"/>
      <family val="2"/>
    </font>
    <font>
      <b/>
      <sz val="16"/>
      <name val="Arial Narrow"/>
      <family val="2"/>
    </font>
    <font>
      <sz val="12"/>
      <color indexed="2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164" fontId="3" fillId="0" borderId="0" applyFont="0" applyFill="0" applyBorder="0" applyAlignment="0" applyProtection="0"/>
    <xf numFmtId="0" fontId="1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2" fontId="1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3" fillId="0" borderId="0"/>
    <xf numFmtId="0" fontId="17" fillId="0" borderId="0"/>
    <xf numFmtId="0" fontId="18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</cellStyleXfs>
  <cellXfs count="291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0" xfId="1" applyFont="1" applyFill="1" applyBorder="1" applyAlignment="1">
      <alignment vertical="center"/>
    </xf>
    <xf numFmtId="0" fontId="4" fillId="0" borderId="0" xfId="0" applyFont="1" applyFill="1" applyAlignment="1"/>
    <xf numFmtId="165" fontId="4" fillId="0" borderId="0" xfId="0" applyNumberFormat="1" applyFont="1" applyFill="1" applyAlignment="1" applyProtection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65" fontId="6" fillId="0" borderId="0" xfId="0" applyNumberFormat="1" applyFont="1" applyFill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vertical="center"/>
    </xf>
    <xf numFmtId="166" fontId="4" fillId="0" borderId="0" xfId="0" applyNumberFormat="1" applyFont="1" applyFill="1" applyAlignment="1" applyProtection="1">
      <alignment vertical="center"/>
    </xf>
    <xf numFmtId="167" fontId="8" fillId="0" borderId="0" xfId="0" applyNumberFormat="1" applyFont="1" applyFill="1" applyAlignment="1" applyProtection="1">
      <alignment vertical="center"/>
    </xf>
    <xf numFmtId="164" fontId="4" fillId="0" borderId="0" xfId="1" applyFont="1" applyFill="1" applyAlignment="1">
      <alignment vertical="center"/>
    </xf>
    <xf numFmtId="167" fontId="9" fillId="0" borderId="0" xfId="0" applyNumberFormat="1" applyFont="1" applyFill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vertical="center"/>
    </xf>
    <xf numFmtId="164" fontId="7" fillId="0" borderId="0" xfId="0" applyNumberFormat="1" applyFont="1" applyFill="1" applyAlignment="1">
      <alignment vertical="center" wrapText="1"/>
    </xf>
    <xf numFmtId="165" fontId="5" fillId="0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 vertical="center" textRotation="45"/>
    </xf>
    <xf numFmtId="0" fontId="11" fillId="0" borderId="5" xfId="0" applyFont="1" applyFill="1" applyBorder="1" applyAlignment="1">
      <alignment horizontal="center" vertical="center" textRotation="45"/>
    </xf>
    <xf numFmtId="0" fontId="11" fillId="0" borderId="6" xfId="0" applyFont="1" applyFill="1" applyBorder="1" applyAlignment="1">
      <alignment horizontal="center" vertical="center" textRotation="45"/>
    </xf>
    <xf numFmtId="0" fontId="11" fillId="0" borderId="4" xfId="0" applyFont="1" applyFill="1" applyBorder="1" applyAlignment="1">
      <alignment horizontal="center" vertical="center" textRotation="45" wrapText="1"/>
    </xf>
    <xf numFmtId="0" fontId="11" fillId="0" borderId="7" xfId="0" applyFont="1" applyFill="1" applyBorder="1" applyAlignment="1">
      <alignment vertical="center" textRotation="45" wrapText="1"/>
    </xf>
    <xf numFmtId="166" fontId="11" fillId="0" borderId="6" xfId="0" applyNumberFormat="1" applyFont="1" applyFill="1" applyBorder="1" applyAlignment="1" applyProtection="1">
      <alignment horizontal="center" vertical="center" textRotation="45"/>
      <protection locked="0"/>
    </xf>
    <xf numFmtId="165" fontId="11" fillId="0" borderId="4" xfId="0" applyNumberFormat="1" applyFont="1" applyFill="1" applyBorder="1" applyAlignment="1" applyProtection="1">
      <alignment horizontal="center" vertical="center" textRotation="45"/>
    </xf>
    <xf numFmtId="165" fontId="11" fillId="0" borderId="5" xfId="0" applyNumberFormat="1" applyFont="1" applyFill="1" applyBorder="1" applyAlignment="1" applyProtection="1">
      <alignment horizontal="center" vertical="center" textRotation="45"/>
    </xf>
    <xf numFmtId="165" fontId="11" fillId="0" borderId="6" xfId="0" applyNumberFormat="1" applyFont="1" applyFill="1" applyBorder="1" applyAlignment="1" applyProtection="1">
      <alignment horizontal="center" vertical="center" textRotation="45"/>
    </xf>
    <xf numFmtId="164" fontId="11" fillId="0" borderId="6" xfId="1" applyFont="1" applyFill="1" applyBorder="1" applyAlignment="1" applyProtection="1">
      <alignment horizontal="center" vertical="center" textRotation="45"/>
    </xf>
    <xf numFmtId="0" fontId="11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/>
    <xf numFmtId="168" fontId="4" fillId="0" borderId="8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2" fontId="4" fillId="0" borderId="9" xfId="2" applyNumberFormat="1" applyFont="1" applyFill="1" applyBorder="1" applyAlignment="1">
      <alignment vertical="top"/>
    </xf>
    <xf numFmtId="44" fontId="4" fillId="0" borderId="9" xfId="4" applyFont="1" applyFill="1" applyBorder="1" applyAlignment="1">
      <alignment vertical="top"/>
    </xf>
    <xf numFmtId="2" fontId="4" fillId="0" borderId="9" xfId="2" applyNumberFormat="1" applyFont="1" applyFill="1" applyBorder="1" applyAlignment="1">
      <alignment vertical="center"/>
    </xf>
    <xf numFmtId="2" fontId="4" fillId="0" borderId="9" xfId="4" applyNumberFormat="1" applyFont="1" applyFill="1" applyBorder="1" applyAlignment="1">
      <alignment vertical="top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7" fillId="0" borderId="0" xfId="0" applyFont="1" applyFill="1" applyAlignment="1">
      <alignment horizontal="left" vertical="center" wrapText="1"/>
    </xf>
    <xf numFmtId="168" fontId="5" fillId="0" borderId="10" xfId="0" applyNumberFormat="1" applyFont="1" applyFill="1" applyBorder="1" applyAlignment="1"/>
    <xf numFmtId="164" fontId="4" fillId="0" borderId="0" xfId="1" applyFont="1" applyFill="1" applyAlignment="1"/>
    <xf numFmtId="164" fontId="14" fillId="0" borderId="0" xfId="1" applyFont="1" applyFill="1" applyAlignment="1"/>
    <xf numFmtId="0" fontId="0" fillId="2" borderId="0" xfId="0" applyFill="1"/>
    <xf numFmtId="0" fontId="0" fillId="4" borderId="0" xfId="0" applyFill="1"/>
    <xf numFmtId="169" fontId="0" fillId="0" borderId="0" xfId="0" applyNumberFormat="1"/>
    <xf numFmtId="164" fontId="4" fillId="0" borderId="0" xfId="0" applyNumberFormat="1" applyFont="1" applyFill="1" applyAlignment="1"/>
    <xf numFmtId="0" fontId="20" fillId="2" borderId="0" xfId="0" applyFont="1" applyFill="1"/>
    <xf numFmtId="0" fontId="20" fillId="0" borderId="0" xfId="0" applyFont="1"/>
    <xf numFmtId="169" fontId="21" fillId="0" borderId="0" xfId="0" applyNumberFormat="1" applyFont="1"/>
    <xf numFmtId="0" fontId="2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NumberFormat="1" applyFill="1"/>
    <xf numFmtId="0" fontId="2" fillId="0" borderId="0" xfId="21" applyNumberFormat="1" applyFill="1" applyBorder="1" applyAlignment="1">
      <alignment horizontal="left" vertical="center"/>
    </xf>
    <xf numFmtId="0" fontId="2" fillId="0" borderId="0" xfId="21" applyNumberFormat="1" applyFill="1" applyBorder="1"/>
    <xf numFmtId="0" fontId="2" fillId="0" borderId="0" xfId="21" applyNumberFormat="1" applyFill="1" applyBorder="1" applyAlignment="1">
      <alignment horizontal="left"/>
    </xf>
    <xf numFmtId="0" fontId="23" fillId="0" borderId="0" xfId="21" applyNumberFormat="1" applyFont="1" applyFill="1" applyBorder="1" applyAlignment="1">
      <alignment horizontal="left" vertical="center"/>
    </xf>
    <xf numFmtId="0" fontId="18" fillId="0" borderId="0" xfId="0" applyFont="1"/>
    <xf numFmtId="0" fontId="19" fillId="5" borderId="0" xfId="0" applyFont="1" applyFill="1"/>
    <xf numFmtId="0" fontId="19" fillId="6" borderId="0" xfId="0" applyFont="1" applyFill="1"/>
    <xf numFmtId="0" fontId="19" fillId="6" borderId="0" xfId="0" applyNumberFormat="1" applyFont="1" applyFill="1"/>
    <xf numFmtId="0" fontId="22" fillId="5" borderId="0" xfId="0" applyFont="1" applyFill="1" applyAlignment="1">
      <alignment horizontal="center" wrapText="1"/>
    </xf>
    <xf numFmtId="0" fontId="22" fillId="6" borderId="0" xfId="0" applyFont="1" applyFill="1" applyAlignment="1">
      <alignment horizontal="center" wrapText="1"/>
    </xf>
    <xf numFmtId="0" fontId="0" fillId="6" borderId="0" xfId="0" applyFill="1"/>
    <xf numFmtId="0" fontId="0" fillId="0" borderId="0" xfId="0" applyFill="1"/>
    <xf numFmtId="0" fontId="1" fillId="0" borderId="0" xfId="21" applyNumberFormat="1" applyFont="1" applyFill="1" applyBorder="1" applyAlignment="1">
      <alignment horizontal="left" vertical="center"/>
    </xf>
    <xf numFmtId="166" fontId="11" fillId="0" borderId="5" xfId="0" applyNumberFormat="1" applyFont="1" applyFill="1" applyBorder="1" applyAlignment="1" applyProtection="1">
      <alignment horizontal="center" vertical="center" textRotation="45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165" fontId="7" fillId="0" borderId="14" xfId="2" applyNumberFormat="1" applyFont="1" applyFill="1" applyBorder="1" applyAlignment="1" applyProtection="1">
      <alignment horizontal="center" vertical="center" wrapText="1"/>
    </xf>
    <xf numFmtId="165" fontId="4" fillId="0" borderId="14" xfId="2" applyNumberFormat="1" applyFont="1" applyFill="1" applyBorder="1" applyAlignment="1" applyProtection="1">
      <alignment vertical="center"/>
    </xf>
    <xf numFmtId="165" fontId="6" fillId="0" borderId="14" xfId="2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4" fontId="4" fillId="0" borderId="14" xfId="0" applyNumberFormat="1" applyFont="1" applyFill="1" applyBorder="1" applyAlignment="1" applyProtection="1">
      <alignment vertical="center"/>
    </xf>
    <xf numFmtId="4" fontId="4" fillId="2" borderId="14" xfId="0" applyNumberFormat="1" applyFont="1" applyFill="1" applyBorder="1" applyAlignment="1" applyProtection="1">
      <alignment vertical="center"/>
    </xf>
    <xf numFmtId="164" fontId="4" fillId="2" borderId="15" xfId="1" applyFont="1" applyFill="1" applyBorder="1" applyAlignment="1" applyProtection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65" fontId="4" fillId="0" borderId="17" xfId="2" applyNumberFormat="1" applyFont="1" applyFill="1" applyBorder="1" applyAlignment="1" applyProtection="1">
      <alignment vertical="center"/>
    </xf>
    <xf numFmtId="0" fontId="6" fillId="0" borderId="17" xfId="0" applyFont="1" applyFill="1" applyBorder="1" applyAlignment="1" applyProtection="1">
      <alignment horizontal="center" vertical="center"/>
    </xf>
    <xf numFmtId="4" fontId="4" fillId="0" borderId="17" xfId="0" applyNumberFormat="1" applyFont="1" applyFill="1" applyBorder="1" applyAlignment="1" applyProtection="1">
      <alignment vertical="center"/>
    </xf>
    <xf numFmtId="4" fontId="4" fillId="2" borderId="17" xfId="0" applyNumberFormat="1" applyFont="1" applyFill="1" applyBorder="1" applyAlignment="1" applyProtection="1">
      <alignment vertical="center"/>
    </xf>
    <xf numFmtId="164" fontId="4" fillId="2" borderId="19" xfId="1" applyFont="1" applyFill="1" applyBorder="1" applyAlignment="1" applyProtection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165" fontId="4" fillId="0" borderId="12" xfId="2" applyNumberFormat="1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horizontal="center" vertical="center"/>
    </xf>
    <xf numFmtId="4" fontId="4" fillId="0" borderId="12" xfId="0" applyNumberFormat="1" applyFont="1" applyFill="1" applyBorder="1" applyAlignment="1" applyProtection="1">
      <alignment vertical="center"/>
    </xf>
    <xf numFmtId="4" fontId="4" fillId="2" borderId="12" xfId="0" applyNumberFormat="1" applyFont="1" applyFill="1" applyBorder="1" applyAlignment="1" applyProtection="1">
      <alignment vertical="center"/>
    </xf>
    <xf numFmtId="164" fontId="4" fillId="2" borderId="21" xfId="1" applyFont="1" applyFill="1" applyBorder="1" applyAlignment="1" applyProtection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165" fontId="4" fillId="0" borderId="23" xfId="2" applyNumberFormat="1" applyFont="1" applyFill="1" applyBorder="1" applyAlignment="1" applyProtection="1">
      <alignment vertical="center"/>
    </xf>
    <xf numFmtId="0" fontId="6" fillId="0" borderId="23" xfId="0" applyFont="1" applyFill="1" applyBorder="1" applyAlignment="1" applyProtection="1">
      <alignment horizontal="center" vertical="center"/>
    </xf>
    <xf numFmtId="4" fontId="4" fillId="0" borderId="23" xfId="0" applyNumberFormat="1" applyFont="1" applyFill="1" applyBorder="1" applyAlignment="1" applyProtection="1">
      <alignment vertical="center"/>
    </xf>
    <xf numFmtId="4" fontId="4" fillId="2" borderId="23" xfId="0" applyNumberFormat="1" applyFont="1" applyFill="1" applyBorder="1" applyAlignment="1" applyProtection="1">
      <alignment vertical="center"/>
    </xf>
    <xf numFmtId="164" fontId="4" fillId="2" borderId="25" xfId="1" applyFont="1" applyFill="1" applyBorder="1" applyAlignment="1" applyProtection="1">
      <alignment vertical="center"/>
    </xf>
    <xf numFmtId="164" fontId="4" fillId="0" borderId="19" xfId="1" applyFont="1" applyFill="1" applyBorder="1" applyAlignment="1" applyProtection="1">
      <alignment vertical="center"/>
    </xf>
    <xf numFmtId="164" fontId="4" fillId="0" borderId="25" xfId="1" applyFont="1" applyFill="1" applyBorder="1" applyAlignment="1" applyProtection="1">
      <alignment vertical="center"/>
    </xf>
    <xf numFmtId="0" fontId="4" fillId="0" borderId="17" xfId="0" applyFont="1" applyFill="1" applyBorder="1" applyAlignment="1"/>
    <xf numFmtId="0" fontId="6" fillId="0" borderId="17" xfId="0" applyFont="1" applyFill="1" applyBorder="1" applyAlignment="1">
      <alignment horizontal="center"/>
    </xf>
    <xf numFmtId="4" fontId="4" fillId="3" borderId="17" xfId="0" applyNumberFormat="1" applyFont="1" applyFill="1" applyBorder="1" applyAlignment="1" applyProtection="1">
      <alignment vertical="center"/>
    </xf>
    <xf numFmtId="164" fontId="4" fillId="3" borderId="19" xfId="1" applyFont="1" applyFill="1" applyBorder="1" applyAlignment="1" applyProtection="1">
      <alignment vertical="center"/>
    </xf>
    <xf numFmtId="0" fontId="4" fillId="0" borderId="12" xfId="0" applyFont="1" applyFill="1" applyBorder="1" applyAlignment="1"/>
    <xf numFmtId="0" fontId="6" fillId="0" borderId="12" xfId="0" applyFont="1" applyFill="1" applyBorder="1" applyAlignment="1">
      <alignment horizontal="center"/>
    </xf>
    <xf numFmtId="4" fontId="4" fillId="3" borderId="12" xfId="0" applyNumberFormat="1" applyFont="1" applyFill="1" applyBorder="1" applyAlignment="1" applyProtection="1">
      <alignment vertical="center"/>
    </xf>
    <xf numFmtId="164" fontId="4" fillId="3" borderId="21" xfId="1" applyFont="1" applyFill="1" applyBorder="1" applyAlignment="1" applyProtection="1">
      <alignment vertical="center"/>
    </xf>
    <xf numFmtId="0" fontId="4" fillId="0" borderId="23" xfId="0" applyFont="1" applyFill="1" applyBorder="1" applyAlignment="1"/>
    <xf numFmtId="0" fontId="6" fillId="0" borderId="23" xfId="0" applyFont="1" applyFill="1" applyBorder="1" applyAlignment="1">
      <alignment horizontal="center"/>
    </xf>
    <xf numFmtId="4" fontId="4" fillId="3" borderId="23" xfId="0" applyNumberFormat="1" applyFont="1" applyFill="1" applyBorder="1" applyAlignment="1" applyProtection="1">
      <alignment vertical="center"/>
    </xf>
    <xf numFmtId="164" fontId="4" fillId="3" borderId="25" xfId="1" applyFont="1" applyFill="1" applyBorder="1" applyAlignment="1" applyProtection="1">
      <alignment vertical="center"/>
    </xf>
    <xf numFmtId="165" fontId="6" fillId="0" borderId="14" xfId="2" applyNumberFormat="1" applyFont="1" applyFill="1" applyBorder="1" applyAlignment="1" applyProtection="1">
      <alignment vertical="center"/>
    </xf>
    <xf numFmtId="164" fontId="4" fillId="0" borderId="15" xfId="1" applyFont="1" applyFill="1" applyBorder="1" applyAlignment="1" applyProtection="1">
      <alignment vertical="center"/>
    </xf>
    <xf numFmtId="164" fontId="4" fillId="0" borderId="21" xfId="1" applyFont="1" applyFill="1" applyBorder="1" applyAlignment="1" applyProtection="1">
      <alignment vertical="center"/>
    </xf>
    <xf numFmtId="4" fontId="4" fillId="2" borderId="19" xfId="0" applyNumberFormat="1" applyFont="1" applyFill="1" applyBorder="1" applyAlignment="1" applyProtection="1">
      <alignment vertical="center"/>
    </xf>
    <xf numFmtId="4" fontId="4" fillId="2" borderId="21" xfId="0" applyNumberFormat="1" applyFont="1" applyFill="1" applyBorder="1" applyAlignment="1" applyProtection="1">
      <alignment vertical="center"/>
    </xf>
    <xf numFmtId="4" fontId="4" fillId="2" borderId="25" xfId="0" applyNumberFormat="1" applyFont="1" applyFill="1" applyBorder="1" applyAlignment="1" applyProtection="1">
      <alignment vertical="center"/>
    </xf>
    <xf numFmtId="4" fontId="4" fillId="0" borderId="15" xfId="0" applyNumberFormat="1" applyFont="1" applyFill="1" applyBorder="1" applyAlignment="1" applyProtection="1">
      <alignment vertical="center"/>
    </xf>
    <xf numFmtId="4" fontId="4" fillId="2" borderId="15" xfId="0" applyNumberFormat="1" applyFont="1" applyFill="1" applyBorder="1" applyAlignment="1" applyProtection="1">
      <alignment vertical="center"/>
    </xf>
    <xf numFmtId="4" fontId="4" fillId="3" borderId="19" xfId="0" applyNumberFormat="1" applyFont="1" applyFill="1" applyBorder="1" applyAlignment="1" applyProtection="1">
      <alignment vertical="center"/>
    </xf>
    <xf numFmtId="4" fontId="4" fillId="3" borderId="21" xfId="0" applyNumberFormat="1" applyFont="1" applyFill="1" applyBorder="1" applyAlignment="1" applyProtection="1">
      <alignment vertical="center"/>
    </xf>
    <xf numFmtId="4" fontId="4" fillId="3" borderId="25" xfId="0" applyNumberFormat="1" applyFont="1" applyFill="1" applyBorder="1" applyAlignment="1" applyProtection="1">
      <alignment vertical="center"/>
    </xf>
    <xf numFmtId="4" fontId="4" fillId="0" borderId="21" xfId="0" applyNumberFormat="1" applyFont="1" applyFill="1" applyBorder="1" applyAlignment="1" applyProtection="1">
      <alignment vertical="center"/>
    </xf>
    <xf numFmtId="4" fontId="4" fillId="0" borderId="25" xfId="0" applyNumberFormat="1" applyFont="1" applyFill="1" applyBorder="1" applyAlignment="1" applyProtection="1">
      <alignment vertical="center"/>
    </xf>
    <xf numFmtId="4" fontId="4" fillId="0" borderId="19" xfId="0" applyNumberFormat="1" applyFont="1" applyFill="1" applyBorder="1" applyAlignment="1" applyProtection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2" fontId="4" fillId="0" borderId="14" xfId="0" applyNumberFormat="1" applyFont="1" applyFill="1" applyBorder="1" applyAlignment="1" applyProtection="1">
      <alignment vertical="center"/>
    </xf>
    <xf numFmtId="166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4" xfId="0" applyNumberFormat="1" applyFont="1" applyFill="1" applyBorder="1" applyAlignment="1" applyProtection="1">
      <alignment vertical="center"/>
      <protection locked="0"/>
    </xf>
    <xf numFmtId="166" fontId="6" fillId="0" borderId="14" xfId="0" applyNumberFormat="1" applyFont="1" applyFill="1" applyBorder="1" applyAlignment="1" applyProtection="1">
      <alignment horizontal="center" vertical="center"/>
      <protection locked="0"/>
    </xf>
    <xf numFmtId="166" fontId="4" fillId="0" borderId="17" xfId="0" applyNumberFormat="1" applyFont="1" applyFill="1" applyBorder="1" applyAlignment="1" applyProtection="1">
      <alignment vertical="center"/>
      <protection locked="0"/>
    </xf>
    <xf numFmtId="166" fontId="4" fillId="0" borderId="23" xfId="0" applyNumberFormat="1" applyFont="1" applyFill="1" applyBorder="1" applyAlignment="1" applyProtection="1">
      <alignment vertical="center"/>
      <protection locked="0"/>
    </xf>
    <xf numFmtId="165" fontId="4" fillId="0" borderId="17" xfId="2" applyNumberFormat="1" applyFont="1" applyFill="1" applyBorder="1" applyAlignment="1" applyProtection="1"/>
    <xf numFmtId="0" fontId="6" fillId="0" borderId="17" xfId="0" applyFont="1" applyFill="1" applyBorder="1" applyAlignment="1" applyProtection="1">
      <alignment horizontal="center"/>
    </xf>
    <xf numFmtId="4" fontId="4" fillId="0" borderId="17" xfId="0" applyNumberFormat="1" applyFont="1" applyFill="1" applyBorder="1" applyAlignment="1" applyProtection="1"/>
    <xf numFmtId="166" fontId="4" fillId="0" borderId="12" xfId="0" applyNumberFormat="1" applyFont="1" applyFill="1" applyBorder="1" applyAlignment="1" applyProtection="1">
      <alignment vertical="center"/>
      <protection locked="0"/>
    </xf>
    <xf numFmtId="165" fontId="4" fillId="0" borderId="12" xfId="2" applyNumberFormat="1" applyFont="1" applyFill="1" applyBorder="1" applyAlignment="1" applyProtection="1"/>
    <xf numFmtId="0" fontId="6" fillId="0" borderId="12" xfId="0" applyFont="1" applyFill="1" applyBorder="1" applyAlignment="1" applyProtection="1">
      <alignment horizontal="center"/>
    </xf>
    <xf numFmtId="4" fontId="4" fillId="0" borderId="12" xfId="0" applyNumberFormat="1" applyFont="1" applyFill="1" applyBorder="1" applyAlignment="1" applyProtection="1"/>
    <xf numFmtId="165" fontId="4" fillId="0" borderId="23" xfId="2" applyNumberFormat="1" applyFont="1" applyFill="1" applyBorder="1" applyAlignment="1" applyProtection="1"/>
    <xf numFmtId="0" fontId="6" fillId="0" borderId="23" xfId="0" applyFont="1" applyFill="1" applyBorder="1" applyAlignment="1" applyProtection="1">
      <alignment horizontal="center"/>
    </xf>
    <xf numFmtId="4" fontId="4" fillId="0" borderId="23" xfId="0" applyNumberFormat="1" applyFont="1" applyFill="1" applyBorder="1" applyAlignment="1" applyProtection="1"/>
    <xf numFmtId="165" fontId="4" fillId="0" borderId="14" xfId="2" applyNumberFormat="1" applyFont="1" applyFill="1" applyBorder="1" applyAlignment="1" applyProtection="1"/>
    <xf numFmtId="0" fontId="6" fillId="0" borderId="14" xfId="0" applyFont="1" applyFill="1" applyBorder="1" applyAlignment="1" applyProtection="1">
      <alignment horizontal="center"/>
    </xf>
    <xf numFmtId="4" fontId="4" fillId="0" borderId="14" xfId="0" applyNumberFormat="1" applyFont="1" applyFill="1" applyBorder="1" applyAlignment="1" applyProtection="1"/>
    <xf numFmtId="0" fontId="4" fillId="0" borderId="14" xfId="0" applyFont="1" applyFill="1" applyBorder="1" applyAlignment="1"/>
    <xf numFmtId="0" fontId="6" fillId="0" borderId="14" xfId="0" applyFont="1" applyFill="1" applyBorder="1" applyAlignment="1">
      <alignment horizontal="center"/>
    </xf>
    <xf numFmtId="4" fontId="4" fillId="3" borderId="17" xfId="0" applyNumberFormat="1" applyFont="1" applyFill="1" applyBorder="1" applyAlignment="1" applyProtection="1"/>
    <xf numFmtId="4" fontId="4" fillId="3" borderId="12" xfId="0" applyNumberFormat="1" applyFont="1" applyFill="1" applyBorder="1" applyAlignment="1" applyProtection="1"/>
    <xf numFmtId="4" fontId="4" fillId="2" borderId="12" xfId="0" applyNumberFormat="1" applyFont="1" applyFill="1" applyBorder="1" applyAlignment="1" applyProtection="1"/>
    <xf numFmtId="0" fontId="4" fillId="0" borderId="12" xfId="0" applyFont="1" applyFill="1" applyBorder="1" applyAlignment="1">
      <alignment wrapText="1"/>
    </xf>
    <xf numFmtId="166" fontId="7" fillId="0" borderId="11" xfId="0" applyNumberFormat="1" applyFont="1" applyFill="1" applyBorder="1" applyAlignment="1" applyProtection="1">
      <alignment vertical="center" wrapText="1"/>
      <protection locked="0"/>
    </xf>
    <xf numFmtId="166" fontId="6" fillId="0" borderId="12" xfId="0" applyNumberFormat="1" applyFont="1" applyFill="1" applyBorder="1" applyAlignment="1" applyProtection="1">
      <alignment horizontal="center" vertical="center"/>
      <protection locked="0"/>
    </xf>
    <xf numFmtId="166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wrapText="1"/>
    </xf>
    <xf numFmtId="4" fontId="4" fillId="3" borderId="23" xfId="0" applyNumberFormat="1" applyFont="1" applyFill="1" applyBorder="1" applyAlignment="1" applyProtection="1"/>
    <xf numFmtId="166" fontId="6" fillId="0" borderId="14" xfId="0" applyNumberFormat="1" applyFont="1" applyFill="1" applyBorder="1" applyAlignment="1" applyProtection="1">
      <alignment vertical="center"/>
      <protection locked="0"/>
    </xf>
    <xf numFmtId="44" fontId="4" fillId="0" borderId="15" xfId="1" applyNumberFormat="1" applyFont="1" applyFill="1" applyBorder="1" applyAlignment="1" applyProtection="1">
      <alignment vertical="center"/>
    </xf>
    <xf numFmtId="165" fontId="4" fillId="0" borderId="14" xfId="2" applyNumberFormat="1" applyFont="1" applyFill="1" applyBorder="1" applyAlignment="1" applyProtection="1">
      <alignment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165" fontId="13" fillId="0" borderId="17" xfId="0" applyNumberFormat="1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vertical="center"/>
    </xf>
    <xf numFmtId="165" fontId="13" fillId="0" borderId="23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5" fontId="7" fillId="0" borderId="14" xfId="2" applyNumberFormat="1" applyFont="1" applyFill="1" applyBorder="1" applyAlignment="1" applyProtection="1">
      <alignment vertical="center" wrapText="1"/>
    </xf>
    <xf numFmtId="0" fontId="4" fillId="0" borderId="17" xfId="2" applyFont="1" applyFill="1" applyBorder="1" applyAlignment="1"/>
    <xf numFmtId="0" fontId="4" fillId="0" borderId="12" xfId="2" applyFont="1" applyFill="1" applyBorder="1" applyAlignment="1"/>
    <xf numFmtId="2" fontId="4" fillId="0" borderId="23" xfId="2" applyNumberFormat="1" applyFont="1" applyFill="1" applyBorder="1" applyAlignment="1"/>
    <xf numFmtId="0" fontId="7" fillId="0" borderId="14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/>
    <xf numFmtId="0" fontId="6" fillId="0" borderId="14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/>
    </xf>
    <xf numFmtId="2" fontId="4" fillId="0" borderId="14" xfId="2" applyNumberFormat="1" applyFont="1" applyFill="1" applyBorder="1" applyAlignment="1"/>
    <xf numFmtId="0" fontId="6" fillId="0" borderId="14" xfId="0" applyFont="1" applyFill="1" applyBorder="1" applyAlignment="1" applyProtection="1">
      <alignment horizontal="left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165" fontId="7" fillId="0" borderId="14" xfId="2" applyNumberFormat="1" applyFont="1" applyFill="1" applyBorder="1" applyAlignment="1" applyProtection="1">
      <alignment horizontal="left" vertical="center" wrapText="1"/>
    </xf>
    <xf numFmtId="165" fontId="7" fillId="0" borderId="17" xfId="2" applyNumberFormat="1" applyFont="1" applyFill="1" applyBorder="1" applyAlignment="1" applyProtection="1">
      <alignment horizontal="left" vertical="center" wrapText="1"/>
    </xf>
    <xf numFmtId="165" fontId="7" fillId="0" borderId="12" xfId="2" applyNumberFormat="1" applyFont="1" applyFill="1" applyBorder="1" applyAlignment="1" applyProtection="1">
      <alignment vertical="center" wrapText="1"/>
    </xf>
    <xf numFmtId="165" fontId="7" fillId="0" borderId="23" xfId="2" applyNumberFormat="1" applyFont="1" applyFill="1" applyBorder="1" applyAlignment="1" applyProtection="1">
      <alignment vertical="center" wrapText="1"/>
    </xf>
    <xf numFmtId="2" fontId="4" fillId="0" borderId="17" xfId="2" applyNumberFormat="1" applyFont="1" applyFill="1" applyBorder="1" applyAlignment="1"/>
    <xf numFmtId="2" fontId="4" fillId="0" borderId="17" xfId="2" applyNumberFormat="1" applyFont="1" applyFill="1" applyBorder="1" applyAlignment="1">
      <alignment vertical="center"/>
    </xf>
    <xf numFmtId="2" fontId="4" fillId="0" borderId="12" xfId="2" applyNumberFormat="1" applyFont="1" applyFill="1" applyBorder="1" applyAlignment="1"/>
    <xf numFmtId="2" fontId="4" fillId="0" borderId="12" xfId="2" applyNumberFormat="1" applyFont="1" applyFill="1" applyBorder="1" applyAlignment="1">
      <alignment vertical="center"/>
    </xf>
    <xf numFmtId="43" fontId="4" fillId="0" borderId="17" xfId="3" applyFont="1" applyFill="1" applyBorder="1" applyAlignment="1">
      <alignment vertical="center"/>
    </xf>
    <xf numFmtId="43" fontId="4" fillId="0" borderId="12" xfId="3" applyFont="1" applyFill="1" applyBorder="1" applyAlignment="1">
      <alignment vertical="center"/>
    </xf>
    <xf numFmtId="0" fontId="4" fillId="0" borderId="23" xfId="2" applyFont="1" applyFill="1" applyBorder="1" applyAlignment="1"/>
    <xf numFmtId="43" fontId="4" fillId="0" borderId="23" xfId="3" applyFont="1" applyFill="1" applyBorder="1" applyAlignment="1">
      <alignment vertical="center"/>
    </xf>
    <xf numFmtId="2" fontId="4" fillId="0" borderId="23" xfId="2" applyNumberFormat="1" applyFont="1" applyFill="1" applyBorder="1" applyAlignment="1">
      <alignment vertical="center"/>
    </xf>
    <xf numFmtId="165" fontId="6" fillId="0" borderId="14" xfId="0" applyNumberFormat="1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65" fontId="7" fillId="0" borderId="24" xfId="2" applyNumberFormat="1" applyFont="1" applyFill="1" applyBorder="1" applyAlignment="1" applyProtection="1">
      <alignment horizontal="center" vertical="center" wrapText="1"/>
    </xf>
    <xf numFmtId="165" fontId="4" fillId="0" borderId="24" xfId="2" applyNumberFormat="1" applyFont="1" applyFill="1" applyBorder="1" applyAlignment="1" applyProtection="1">
      <alignment vertical="center"/>
    </xf>
    <xf numFmtId="165" fontId="6" fillId="0" borderId="24" xfId="2" applyNumberFormat="1" applyFont="1" applyFill="1" applyBorder="1" applyAlignment="1" applyProtection="1">
      <alignment horizontal="center" vertical="center"/>
    </xf>
    <xf numFmtId="165" fontId="4" fillId="0" borderId="24" xfId="2" applyNumberFormat="1" applyFont="1" applyFill="1" applyBorder="1" applyAlignment="1" applyProtection="1">
      <alignment vertical="center" wrapText="1"/>
    </xf>
    <xf numFmtId="0" fontId="6" fillId="0" borderId="24" xfId="0" applyFont="1" applyFill="1" applyBorder="1" applyAlignment="1" applyProtection="1">
      <alignment horizontal="center" vertical="center"/>
    </xf>
    <xf numFmtId="4" fontId="4" fillId="0" borderId="24" xfId="0" applyNumberFormat="1" applyFont="1" applyFill="1" applyBorder="1" applyAlignment="1" applyProtection="1">
      <alignment vertical="center"/>
    </xf>
    <xf numFmtId="164" fontId="4" fillId="0" borderId="27" xfId="1" applyFont="1" applyFill="1" applyBorder="1" applyAlignment="1" applyProtection="1">
      <alignment vertical="center"/>
    </xf>
    <xf numFmtId="168" fontId="4" fillId="0" borderId="0" xfId="0" applyNumberFormat="1" applyFont="1" applyFill="1" applyAlignment="1"/>
    <xf numFmtId="169" fontId="0" fillId="4" borderId="0" xfId="0" applyNumberFormat="1" applyFill="1"/>
    <xf numFmtId="169" fontId="21" fillId="4" borderId="0" xfId="0" applyNumberFormat="1" applyFont="1" applyFill="1"/>
    <xf numFmtId="0" fontId="19" fillId="0" borderId="0" xfId="0" applyFont="1"/>
    <xf numFmtId="2" fontId="19" fillId="0" borderId="0" xfId="0" applyNumberFormat="1" applyFont="1"/>
    <xf numFmtId="165" fontId="7" fillId="0" borderId="17" xfId="2" applyNumberFormat="1" applyFont="1" applyFill="1" applyBorder="1" applyAlignment="1" applyProtection="1">
      <alignment horizontal="center" vertical="center" wrapText="1"/>
    </xf>
    <xf numFmtId="165" fontId="7" fillId="0" borderId="12" xfId="2" applyNumberFormat="1" applyFont="1" applyFill="1" applyBorder="1" applyAlignment="1" applyProtection="1">
      <alignment horizontal="center" vertical="center" wrapText="1"/>
    </xf>
    <xf numFmtId="165" fontId="7" fillId="0" borderId="23" xfId="2" applyNumberFormat="1" applyFont="1" applyFill="1" applyBorder="1" applyAlignment="1" applyProtection="1">
      <alignment horizontal="center" vertical="center" wrapText="1"/>
    </xf>
    <xf numFmtId="165" fontId="6" fillId="0" borderId="17" xfId="2" applyNumberFormat="1" applyFont="1" applyFill="1" applyBorder="1" applyAlignment="1" applyProtection="1">
      <alignment horizontal="center" vertical="center"/>
    </xf>
    <xf numFmtId="165" fontId="6" fillId="0" borderId="12" xfId="2" applyNumberFormat="1" applyFont="1" applyFill="1" applyBorder="1" applyAlignment="1" applyProtection="1">
      <alignment horizontal="center" vertical="center"/>
    </xf>
    <xf numFmtId="165" fontId="6" fillId="0" borderId="23" xfId="2" applyNumberFormat="1" applyFont="1" applyFill="1" applyBorder="1" applyAlignment="1" applyProtection="1">
      <alignment horizontal="center" vertical="center"/>
    </xf>
    <xf numFmtId="165" fontId="6" fillId="0" borderId="18" xfId="2" applyNumberFormat="1" applyFont="1" applyFill="1" applyBorder="1" applyAlignment="1" applyProtection="1">
      <alignment horizontal="center" vertical="center"/>
    </xf>
    <xf numFmtId="165" fontId="6" fillId="0" borderId="11" xfId="2" applyNumberFormat="1" applyFont="1" applyFill="1" applyBorder="1" applyAlignment="1" applyProtection="1">
      <alignment horizontal="center" vertical="center"/>
    </xf>
    <xf numFmtId="165" fontId="6" fillId="0" borderId="24" xfId="2" applyNumberFormat="1" applyFont="1" applyFill="1" applyBorder="1" applyAlignment="1" applyProtection="1">
      <alignment horizontal="center" vertical="center"/>
    </xf>
    <xf numFmtId="165" fontId="7" fillId="0" borderId="18" xfId="2" applyNumberFormat="1" applyFont="1" applyFill="1" applyBorder="1" applyAlignment="1" applyProtection="1">
      <alignment horizontal="center" vertical="center" wrapText="1"/>
    </xf>
    <xf numFmtId="165" fontId="7" fillId="0" borderId="11" xfId="2" applyNumberFormat="1" applyFont="1" applyFill="1" applyBorder="1" applyAlignment="1" applyProtection="1">
      <alignment horizontal="center" vertical="center" wrapText="1"/>
    </xf>
    <xf numFmtId="165" fontId="7" fillId="0" borderId="24" xfId="2" applyNumberFormat="1" applyFont="1" applyFill="1" applyBorder="1" applyAlignment="1" applyProtection="1">
      <alignment horizontal="center" vertical="center" wrapText="1"/>
    </xf>
    <xf numFmtId="0" fontId="6" fillId="0" borderId="18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center" vertical="center"/>
    </xf>
    <xf numFmtId="165" fontId="7" fillId="2" borderId="17" xfId="2" applyNumberFormat="1" applyFont="1" applyFill="1" applyBorder="1" applyAlignment="1" applyProtection="1">
      <alignment horizontal="center" vertical="center" wrapText="1"/>
    </xf>
    <xf numFmtId="165" fontId="7" fillId="2" borderId="12" xfId="2" applyNumberFormat="1" applyFont="1" applyFill="1" applyBorder="1" applyAlignment="1" applyProtection="1">
      <alignment horizontal="center" vertical="center" wrapText="1"/>
    </xf>
    <xf numFmtId="165" fontId="7" fillId="2" borderId="23" xfId="2" applyNumberFormat="1" applyFont="1" applyFill="1" applyBorder="1" applyAlignment="1" applyProtection="1">
      <alignment horizontal="center" vertical="center" wrapText="1"/>
    </xf>
    <xf numFmtId="165" fontId="7" fillId="3" borderId="17" xfId="2" applyNumberFormat="1" applyFont="1" applyFill="1" applyBorder="1" applyAlignment="1" applyProtection="1">
      <alignment horizontal="center" vertical="center" wrapText="1"/>
    </xf>
    <xf numFmtId="165" fontId="7" fillId="3" borderId="12" xfId="2" applyNumberFormat="1" applyFont="1" applyFill="1" applyBorder="1" applyAlignment="1" applyProtection="1">
      <alignment horizontal="center" vertical="center" wrapText="1"/>
    </xf>
    <xf numFmtId="165" fontId="7" fillId="3" borderId="23" xfId="2" applyNumberFormat="1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 wrapText="1"/>
    </xf>
    <xf numFmtId="165" fontId="7" fillId="0" borderId="23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/>
    </xf>
    <xf numFmtId="165" fontId="6" fillId="0" borderId="23" xfId="0" applyNumberFormat="1" applyFont="1" applyFill="1" applyBorder="1" applyAlignment="1">
      <alignment horizontal="center" vertical="center"/>
    </xf>
    <xf numFmtId="166" fontId="6" fillId="0" borderId="18" xfId="0" applyNumberFormat="1" applyFont="1" applyFill="1" applyBorder="1" applyAlignment="1" applyProtection="1">
      <alignment horizontal="center" vertical="center"/>
      <protection locked="0"/>
    </xf>
    <xf numFmtId="166" fontId="6" fillId="0" borderId="24" xfId="0" applyNumberFormat="1" applyFont="1" applyFill="1" applyBorder="1" applyAlignment="1" applyProtection="1">
      <alignment horizontal="center" vertical="center"/>
      <protection locked="0"/>
    </xf>
    <xf numFmtId="165" fontId="7" fillId="0" borderId="12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7" xfId="0" applyNumberFormat="1" applyFont="1" applyFill="1" applyBorder="1" applyAlignment="1" applyProtection="1">
      <alignment horizontal="center" vertical="center"/>
      <protection locked="0"/>
    </xf>
    <xf numFmtId="166" fontId="6" fillId="0" borderId="23" xfId="0" applyNumberFormat="1" applyFont="1" applyFill="1" applyBorder="1" applyAlignment="1" applyProtection="1">
      <alignment horizontal="center" vertical="center"/>
      <protection locked="0"/>
    </xf>
    <xf numFmtId="166" fontId="6" fillId="0" borderId="11" xfId="0" applyNumberFormat="1" applyFont="1" applyFill="1" applyBorder="1" applyAlignment="1" applyProtection="1">
      <alignment horizontal="center" vertical="center"/>
      <protection locked="0"/>
    </xf>
    <xf numFmtId="166" fontId="7" fillId="3" borderId="17" xfId="0" applyNumberFormat="1" applyFont="1" applyFill="1" applyBorder="1" applyAlignment="1" applyProtection="1">
      <alignment horizontal="center" vertical="center" wrapText="1"/>
      <protection locked="0"/>
    </xf>
    <xf numFmtId="166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166" fontId="7" fillId="3" borderId="2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2" xfId="0" applyNumberFormat="1" applyFont="1" applyFill="1" applyBorder="1" applyAlignment="1" applyProtection="1">
      <alignment horizontal="center" vertical="center"/>
      <protection locked="0"/>
    </xf>
    <xf numFmtId="16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Fill="1" applyBorder="1" applyAlignment="1" applyProtection="1">
      <alignment horizontal="center" vertical="center"/>
    </xf>
    <xf numFmtId="164" fontId="5" fillId="0" borderId="3" xfId="1" applyFont="1" applyFill="1" applyBorder="1" applyAlignment="1" applyProtection="1">
      <alignment horizontal="center" vertical="center"/>
    </xf>
    <xf numFmtId="165" fontId="7" fillId="0" borderId="17" xfId="2" applyNumberFormat="1" applyFont="1" applyFill="1" applyBorder="1" applyAlignment="1" applyProtection="1">
      <alignment vertical="center" wrapText="1"/>
    </xf>
    <xf numFmtId="165" fontId="7" fillId="0" borderId="23" xfId="2" applyNumberFormat="1" applyFont="1" applyFill="1" applyBorder="1" applyAlignment="1" applyProtection="1">
      <alignment vertical="center" wrapText="1"/>
    </xf>
    <xf numFmtId="165" fontId="4" fillId="0" borderId="0" xfId="0" applyNumberFormat="1" applyFont="1" applyFill="1" applyAlignment="1" applyProtection="1">
      <alignment horizontal="left" vertical="center" wrapText="1"/>
    </xf>
    <xf numFmtId="164" fontId="10" fillId="0" borderId="1" xfId="1" applyFont="1" applyFill="1" applyBorder="1" applyAlignment="1" applyProtection="1">
      <alignment horizontal="center" vertical="center" wrapText="1"/>
    </xf>
    <xf numFmtId="14" fontId="0" fillId="0" borderId="0" xfId="0" applyNumberFormat="1"/>
  </cellXfs>
  <cellStyles count="25">
    <cellStyle name="Date" xfId="5"/>
    <cellStyle name="Excel Built-in Normal" xfId="6"/>
    <cellStyle name="F2" xfId="7"/>
    <cellStyle name="F3" xfId="8"/>
    <cellStyle name="F4" xfId="9"/>
    <cellStyle name="F5" xfId="10"/>
    <cellStyle name="F6" xfId="11"/>
    <cellStyle name="F7" xfId="12"/>
    <cellStyle name="F8" xfId="13"/>
    <cellStyle name="Fixed" xfId="14"/>
    <cellStyle name="HEADING1" xfId="15"/>
    <cellStyle name="HEADING2" xfId="16"/>
    <cellStyle name="Millares 2" xfId="3"/>
    <cellStyle name="Moneda" xfId="1" builtinId="4"/>
    <cellStyle name="Moneda 2" xfId="4"/>
    <cellStyle name="Normal" xfId="0" builtinId="0"/>
    <cellStyle name="Normal 2" xfId="2"/>
    <cellStyle name="Normal 3" xfId="17"/>
    <cellStyle name="Normal 3 2" xfId="18"/>
    <cellStyle name="Normal 3 2 2" xfId="23"/>
    <cellStyle name="Normal 4" xfId="19"/>
    <cellStyle name="Normal 5" xfId="21"/>
    <cellStyle name="Porcentaje 2" xfId="20"/>
    <cellStyle name="Porcentaje 3" xfId="22"/>
    <cellStyle name="Porcentual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3155157</xdr:colOff>
      <xdr:row>4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5469732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C"/>
        </a:p>
      </xdr:txBody>
    </xdr:sp>
    <xdr:clientData/>
  </xdr:oneCellAnchor>
  <xdr:twoCellAnchor>
    <xdr:from>
      <xdr:col>0</xdr:col>
      <xdr:colOff>38100</xdr:colOff>
      <xdr:row>1</xdr:row>
      <xdr:rowOff>114300</xdr:rowOff>
    </xdr:from>
    <xdr:to>
      <xdr:col>0</xdr:col>
      <xdr:colOff>476250</xdr:colOff>
      <xdr:row>5</xdr:row>
      <xdr:rowOff>190500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23850"/>
          <a:ext cx="438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819150</xdr:colOff>
      <xdr:row>2</xdr:row>
      <xdr:rowOff>200025</xdr:rowOff>
    </xdr:from>
    <xdr:to>
      <xdr:col>6</xdr:col>
      <xdr:colOff>2409825</xdr:colOff>
      <xdr:row>4</xdr:row>
      <xdr:rowOff>104775</xdr:rowOff>
    </xdr:to>
    <xdr:pic>
      <xdr:nvPicPr>
        <xdr:cNvPr id="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19125"/>
          <a:ext cx="1590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3155157</xdr:colOff>
      <xdr:row>4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469732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C"/>
        </a:p>
      </xdr:txBody>
    </xdr:sp>
    <xdr:clientData/>
  </xdr:oneCellAnchor>
  <xdr:twoCellAnchor>
    <xdr:from>
      <xdr:col>0</xdr:col>
      <xdr:colOff>38100</xdr:colOff>
      <xdr:row>1</xdr:row>
      <xdr:rowOff>114300</xdr:rowOff>
    </xdr:from>
    <xdr:to>
      <xdr:col>0</xdr:col>
      <xdr:colOff>476250</xdr:colOff>
      <xdr:row>5</xdr:row>
      <xdr:rowOff>190500</xdr:rowOff>
    </xdr:to>
    <xdr:pic>
      <xdr:nvPicPr>
        <xdr:cNvPr id="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23850"/>
          <a:ext cx="438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819150</xdr:colOff>
      <xdr:row>2</xdr:row>
      <xdr:rowOff>200025</xdr:rowOff>
    </xdr:from>
    <xdr:to>
      <xdr:col>6</xdr:col>
      <xdr:colOff>2409825</xdr:colOff>
      <xdr:row>4</xdr:row>
      <xdr:rowOff>104775</xdr:rowOff>
    </xdr:to>
    <xdr:pic>
      <xdr:nvPicPr>
        <xdr:cNvPr id="7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19125"/>
          <a:ext cx="1590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3155157</xdr:colOff>
      <xdr:row>4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5469732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C"/>
        </a:p>
      </xdr:txBody>
    </xdr:sp>
    <xdr:clientData/>
  </xdr:oneCellAnchor>
  <xdr:twoCellAnchor>
    <xdr:from>
      <xdr:col>0</xdr:col>
      <xdr:colOff>38100</xdr:colOff>
      <xdr:row>1</xdr:row>
      <xdr:rowOff>114300</xdr:rowOff>
    </xdr:from>
    <xdr:to>
      <xdr:col>0</xdr:col>
      <xdr:colOff>476250</xdr:colOff>
      <xdr:row>5</xdr:row>
      <xdr:rowOff>190500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23850"/>
          <a:ext cx="438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819150</xdr:colOff>
      <xdr:row>2</xdr:row>
      <xdr:rowOff>200025</xdr:rowOff>
    </xdr:from>
    <xdr:to>
      <xdr:col>6</xdr:col>
      <xdr:colOff>2409825</xdr:colOff>
      <xdr:row>4</xdr:row>
      <xdr:rowOff>104775</xdr:rowOff>
    </xdr:to>
    <xdr:pic>
      <xdr:nvPicPr>
        <xdr:cNvPr id="10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19125"/>
          <a:ext cx="1590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3155157</xdr:colOff>
      <xdr:row>4</xdr:row>
      <xdr:rowOff>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5469732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C"/>
        </a:p>
      </xdr:txBody>
    </xdr:sp>
    <xdr:clientData/>
  </xdr:oneCellAnchor>
  <xdr:twoCellAnchor>
    <xdr:from>
      <xdr:col>0</xdr:col>
      <xdr:colOff>38100</xdr:colOff>
      <xdr:row>1</xdr:row>
      <xdr:rowOff>114300</xdr:rowOff>
    </xdr:from>
    <xdr:to>
      <xdr:col>0</xdr:col>
      <xdr:colOff>476250</xdr:colOff>
      <xdr:row>5</xdr:row>
      <xdr:rowOff>190500</xdr:rowOff>
    </xdr:to>
    <xdr:pic>
      <xdr:nvPicPr>
        <xdr:cNvPr id="1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23850"/>
          <a:ext cx="438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819150</xdr:colOff>
      <xdr:row>2</xdr:row>
      <xdr:rowOff>200025</xdr:rowOff>
    </xdr:from>
    <xdr:to>
      <xdr:col>6</xdr:col>
      <xdr:colOff>2409825</xdr:colOff>
      <xdr:row>4</xdr:row>
      <xdr:rowOff>104775</xdr:rowOff>
    </xdr:to>
    <xdr:pic>
      <xdr:nvPicPr>
        <xdr:cNvPr id="1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19125"/>
          <a:ext cx="1590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3155157</xdr:colOff>
      <xdr:row>4</xdr:row>
      <xdr:rowOff>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7022307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C"/>
        </a:p>
      </xdr:txBody>
    </xdr:sp>
    <xdr:clientData/>
  </xdr:oneCellAnchor>
  <xdr:twoCellAnchor>
    <xdr:from>
      <xdr:col>0</xdr:col>
      <xdr:colOff>38100</xdr:colOff>
      <xdr:row>1</xdr:row>
      <xdr:rowOff>114300</xdr:rowOff>
    </xdr:from>
    <xdr:to>
      <xdr:col>0</xdr:col>
      <xdr:colOff>476250</xdr:colOff>
      <xdr:row>5</xdr:row>
      <xdr:rowOff>190500</xdr:rowOff>
    </xdr:to>
    <xdr:pic>
      <xdr:nvPicPr>
        <xdr:cNvPr id="1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23850"/>
          <a:ext cx="438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819150</xdr:colOff>
      <xdr:row>2</xdr:row>
      <xdr:rowOff>200025</xdr:rowOff>
    </xdr:from>
    <xdr:to>
      <xdr:col>6</xdr:col>
      <xdr:colOff>2409825</xdr:colOff>
      <xdr:row>4</xdr:row>
      <xdr:rowOff>104775</xdr:rowOff>
    </xdr:to>
    <xdr:pic>
      <xdr:nvPicPr>
        <xdr:cNvPr id="1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619125"/>
          <a:ext cx="1590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C102"/>
  <sheetViews>
    <sheetView showGridLines="0" zoomScale="85" zoomScaleNormal="85" workbookViewId="0">
      <pane ySplit="1" topLeftCell="A38" activePane="bottomLeft" state="frozen"/>
      <selection pane="bottomLeft" activeCell="A14" sqref="A14"/>
    </sheetView>
  </sheetViews>
  <sheetFormatPr baseColWidth="10" defaultRowHeight="15" x14ac:dyDescent="0.25"/>
  <cols>
    <col min="1" max="1" width="25" style="59" bestFit="1" customWidth="1"/>
    <col min="2" max="2" width="7.75" style="59" bestFit="1" customWidth="1"/>
    <col min="3" max="3" width="6.125" style="59" bestFit="1" customWidth="1"/>
    <col min="4" max="243" width="11" style="58"/>
    <col min="244" max="244" width="38.5" style="58" customWidth="1"/>
    <col min="245" max="256" width="10" style="58" customWidth="1"/>
    <col min="257" max="499" width="11" style="58"/>
    <col min="500" max="500" width="38.5" style="58" customWidth="1"/>
    <col min="501" max="512" width="10" style="58" customWidth="1"/>
    <col min="513" max="755" width="11" style="58"/>
    <col min="756" max="756" width="38.5" style="58" customWidth="1"/>
    <col min="757" max="768" width="10" style="58" customWidth="1"/>
    <col min="769" max="1011" width="11" style="58"/>
    <col min="1012" max="1012" width="38.5" style="58" customWidth="1"/>
    <col min="1013" max="1024" width="10" style="58" customWidth="1"/>
    <col min="1025" max="1267" width="11" style="58"/>
    <col min="1268" max="1268" width="38.5" style="58" customWidth="1"/>
    <col min="1269" max="1280" width="10" style="58" customWidth="1"/>
    <col min="1281" max="1523" width="11" style="58"/>
    <col min="1524" max="1524" width="38.5" style="58" customWidth="1"/>
    <col min="1525" max="1536" width="10" style="58" customWidth="1"/>
    <col min="1537" max="1779" width="11" style="58"/>
    <col min="1780" max="1780" width="38.5" style="58" customWidth="1"/>
    <col min="1781" max="1792" width="10" style="58" customWidth="1"/>
    <col min="1793" max="2035" width="11" style="58"/>
    <col min="2036" max="2036" width="38.5" style="58" customWidth="1"/>
    <col min="2037" max="2048" width="10" style="58" customWidth="1"/>
    <col min="2049" max="2291" width="11" style="58"/>
    <col min="2292" max="2292" width="38.5" style="58" customWidth="1"/>
    <col min="2293" max="2304" width="10" style="58" customWidth="1"/>
    <col min="2305" max="2547" width="11" style="58"/>
    <col min="2548" max="2548" width="38.5" style="58" customWidth="1"/>
    <col min="2549" max="2560" width="10" style="58" customWidth="1"/>
    <col min="2561" max="2803" width="11" style="58"/>
    <col min="2804" max="2804" width="38.5" style="58" customWidth="1"/>
    <col min="2805" max="2816" width="10" style="58" customWidth="1"/>
    <col min="2817" max="3059" width="11" style="58"/>
    <col min="3060" max="3060" width="38.5" style="58" customWidth="1"/>
    <col min="3061" max="3072" width="10" style="58" customWidth="1"/>
    <col min="3073" max="3315" width="11" style="58"/>
    <col min="3316" max="3316" width="38.5" style="58" customWidth="1"/>
    <col min="3317" max="3328" width="10" style="58" customWidth="1"/>
    <col min="3329" max="3571" width="11" style="58"/>
    <col min="3572" max="3572" width="38.5" style="58" customWidth="1"/>
    <col min="3573" max="3584" width="10" style="58" customWidth="1"/>
    <col min="3585" max="3827" width="11" style="58"/>
    <col min="3828" max="3828" width="38.5" style="58" customWidth="1"/>
    <col min="3829" max="3840" width="10" style="58" customWidth="1"/>
    <col min="3841" max="4083" width="11" style="58"/>
    <col min="4084" max="4084" width="38.5" style="58" customWidth="1"/>
    <col min="4085" max="4096" width="10" style="58" customWidth="1"/>
    <col min="4097" max="4339" width="11" style="58"/>
    <col min="4340" max="4340" width="38.5" style="58" customWidth="1"/>
    <col min="4341" max="4352" width="10" style="58" customWidth="1"/>
    <col min="4353" max="4595" width="11" style="58"/>
    <col min="4596" max="4596" width="38.5" style="58" customWidth="1"/>
    <col min="4597" max="4608" width="10" style="58" customWidth="1"/>
    <col min="4609" max="4851" width="11" style="58"/>
    <col min="4852" max="4852" width="38.5" style="58" customWidth="1"/>
    <col min="4853" max="4864" width="10" style="58" customWidth="1"/>
    <col min="4865" max="5107" width="11" style="58"/>
    <col min="5108" max="5108" width="38.5" style="58" customWidth="1"/>
    <col min="5109" max="5120" width="10" style="58" customWidth="1"/>
    <col min="5121" max="5363" width="11" style="58"/>
    <col min="5364" max="5364" width="38.5" style="58" customWidth="1"/>
    <col min="5365" max="5376" width="10" style="58" customWidth="1"/>
    <col min="5377" max="5619" width="11" style="58"/>
    <col min="5620" max="5620" width="38.5" style="58" customWidth="1"/>
    <col min="5621" max="5632" width="10" style="58" customWidth="1"/>
    <col min="5633" max="5875" width="11" style="58"/>
    <col min="5876" max="5876" width="38.5" style="58" customWidth="1"/>
    <col min="5877" max="5888" width="10" style="58" customWidth="1"/>
    <col min="5889" max="6131" width="11" style="58"/>
    <col min="6132" max="6132" width="38.5" style="58" customWidth="1"/>
    <col min="6133" max="6144" width="10" style="58" customWidth="1"/>
    <col min="6145" max="6387" width="11" style="58"/>
    <col min="6388" max="6388" width="38.5" style="58" customWidth="1"/>
    <col min="6389" max="6400" width="10" style="58" customWidth="1"/>
    <col min="6401" max="6643" width="11" style="58"/>
    <col min="6644" max="6644" width="38.5" style="58" customWidth="1"/>
    <col min="6645" max="6656" width="10" style="58" customWidth="1"/>
    <col min="6657" max="6899" width="11" style="58"/>
    <col min="6900" max="6900" width="38.5" style="58" customWidth="1"/>
    <col min="6901" max="6912" width="10" style="58" customWidth="1"/>
    <col min="6913" max="7155" width="11" style="58"/>
    <col min="7156" max="7156" width="38.5" style="58" customWidth="1"/>
    <col min="7157" max="7168" width="10" style="58" customWidth="1"/>
    <col min="7169" max="7411" width="11" style="58"/>
    <col min="7412" max="7412" width="38.5" style="58" customWidth="1"/>
    <col min="7413" max="7424" width="10" style="58" customWidth="1"/>
    <col min="7425" max="7667" width="11" style="58"/>
    <col min="7668" max="7668" width="38.5" style="58" customWidth="1"/>
    <col min="7669" max="7680" width="10" style="58" customWidth="1"/>
    <col min="7681" max="7923" width="11" style="58"/>
    <col min="7924" max="7924" width="38.5" style="58" customWidth="1"/>
    <col min="7925" max="7936" width="10" style="58" customWidth="1"/>
    <col min="7937" max="8179" width="11" style="58"/>
    <col min="8180" max="8180" width="38.5" style="58" customWidth="1"/>
    <col min="8181" max="8192" width="10" style="58" customWidth="1"/>
    <col min="8193" max="8435" width="11" style="58"/>
    <col min="8436" max="8436" width="38.5" style="58" customWidth="1"/>
    <col min="8437" max="8448" width="10" style="58" customWidth="1"/>
    <col min="8449" max="8691" width="11" style="58"/>
    <col min="8692" max="8692" width="38.5" style="58" customWidth="1"/>
    <col min="8693" max="8704" width="10" style="58" customWidth="1"/>
    <col min="8705" max="8947" width="11" style="58"/>
    <col min="8948" max="8948" width="38.5" style="58" customWidth="1"/>
    <col min="8949" max="8960" width="10" style="58" customWidth="1"/>
    <col min="8961" max="9203" width="11" style="58"/>
    <col min="9204" max="9204" width="38.5" style="58" customWidth="1"/>
    <col min="9205" max="9216" width="10" style="58" customWidth="1"/>
    <col min="9217" max="9459" width="11" style="58"/>
    <col min="9460" max="9460" width="38.5" style="58" customWidth="1"/>
    <col min="9461" max="9472" width="10" style="58" customWidth="1"/>
    <col min="9473" max="9715" width="11" style="58"/>
    <col min="9716" max="9716" width="38.5" style="58" customWidth="1"/>
    <col min="9717" max="9728" width="10" style="58" customWidth="1"/>
    <col min="9729" max="9971" width="11" style="58"/>
    <col min="9972" max="9972" width="38.5" style="58" customWidth="1"/>
    <col min="9973" max="9984" width="10" style="58" customWidth="1"/>
    <col min="9985" max="10227" width="11" style="58"/>
    <col min="10228" max="10228" width="38.5" style="58" customWidth="1"/>
    <col min="10229" max="10240" width="10" style="58" customWidth="1"/>
    <col min="10241" max="10483" width="11" style="58"/>
    <col min="10484" max="10484" width="38.5" style="58" customWidth="1"/>
    <col min="10485" max="10496" width="10" style="58" customWidth="1"/>
    <col min="10497" max="10739" width="11" style="58"/>
    <col min="10740" max="10740" width="38.5" style="58" customWidth="1"/>
    <col min="10741" max="10752" width="10" style="58" customWidth="1"/>
    <col min="10753" max="10995" width="11" style="58"/>
    <col min="10996" max="10996" width="38.5" style="58" customWidth="1"/>
    <col min="10997" max="11008" width="10" style="58" customWidth="1"/>
    <col min="11009" max="11251" width="11" style="58"/>
    <col min="11252" max="11252" width="38.5" style="58" customWidth="1"/>
    <col min="11253" max="11264" width="10" style="58" customWidth="1"/>
    <col min="11265" max="11507" width="11" style="58"/>
    <col min="11508" max="11508" width="38.5" style="58" customWidth="1"/>
    <col min="11509" max="11520" width="10" style="58" customWidth="1"/>
    <col min="11521" max="11763" width="11" style="58"/>
    <col min="11764" max="11764" width="38.5" style="58" customWidth="1"/>
    <col min="11765" max="11776" width="10" style="58" customWidth="1"/>
    <col min="11777" max="12019" width="11" style="58"/>
    <col min="12020" max="12020" width="38.5" style="58" customWidth="1"/>
    <col min="12021" max="12032" width="10" style="58" customWidth="1"/>
    <col min="12033" max="12275" width="11" style="58"/>
    <col min="12276" max="12276" width="38.5" style="58" customWidth="1"/>
    <col min="12277" max="12288" width="10" style="58" customWidth="1"/>
    <col min="12289" max="12531" width="11" style="58"/>
    <col min="12532" max="12532" width="38.5" style="58" customWidth="1"/>
    <col min="12533" max="12544" width="10" style="58" customWidth="1"/>
    <col min="12545" max="12787" width="11" style="58"/>
    <col min="12788" max="12788" width="38.5" style="58" customWidth="1"/>
    <col min="12789" max="12800" width="10" style="58" customWidth="1"/>
    <col min="12801" max="13043" width="11" style="58"/>
    <col min="13044" max="13044" width="38.5" style="58" customWidth="1"/>
    <col min="13045" max="13056" width="10" style="58" customWidth="1"/>
    <col min="13057" max="13299" width="11" style="58"/>
    <col min="13300" max="13300" width="38.5" style="58" customWidth="1"/>
    <col min="13301" max="13312" width="10" style="58" customWidth="1"/>
    <col min="13313" max="13555" width="11" style="58"/>
    <col min="13556" max="13556" width="38.5" style="58" customWidth="1"/>
    <col min="13557" max="13568" width="10" style="58" customWidth="1"/>
    <col min="13569" max="13811" width="11" style="58"/>
    <col min="13812" max="13812" width="38.5" style="58" customWidth="1"/>
    <col min="13813" max="13824" width="10" style="58" customWidth="1"/>
    <col min="13825" max="14067" width="11" style="58"/>
    <col min="14068" max="14068" width="38.5" style="58" customWidth="1"/>
    <col min="14069" max="14080" width="10" style="58" customWidth="1"/>
    <col min="14081" max="14323" width="11" style="58"/>
    <col min="14324" max="14324" width="38.5" style="58" customWidth="1"/>
    <col min="14325" max="14336" width="10" style="58" customWidth="1"/>
    <col min="14337" max="14579" width="11" style="58"/>
    <col min="14580" max="14580" width="38.5" style="58" customWidth="1"/>
    <col min="14581" max="14592" width="10" style="58" customWidth="1"/>
    <col min="14593" max="14835" width="11" style="58"/>
    <col min="14836" max="14836" width="38.5" style="58" customWidth="1"/>
    <col min="14837" max="14848" width="10" style="58" customWidth="1"/>
    <col min="14849" max="15091" width="11" style="58"/>
    <col min="15092" max="15092" width="38.5" style="58" customWidth="1"/>
    <col min="15093" max="15104" width="10" style="58" customWidth="1"/>
    <col min="15105" max="15347" width="11" style="58"/>
    <col min="15348" max="15348" width="38.5" style="58" customWidth="1"/>
    <col min="15349" max="15360" width="10" style="58" customWidth="1"/>
    <col min="15361" max="15603" width="11" style="58"/>
    <col min="15604" max="15604" width="38.5" style="58" customWidth="1"/>
    <col min="15605" max="15616" width="10" style="58" customWidth="1"/>
    <col min="15617" max="15859" width="11" style="58"/>
    <col min="15860" max="15860" width="38.5" style="58" customWidth="1"/>
    <col min="15861" max="15872" width="10" style="58" customWidth="1"/>
    <col min="15873" max="16115" width="11" style="58"/>
    <col min="16116" max="16116" width="38.5" style="58" customWidth="1"/>
    <col min="16117" max="16128" width="10" style="58" customWidth="1"/>
    <col min="16129" max="16384" width="11" style="58"/>
  </cols>
  <sheetData>
    <row r="1" spans="1:3" x14ac:dyDescent="0.25">
      <c r="A1" s="59" t="s">
        <v>14</v>
      </c>
      <c r="B1" s="59" t="s">
        <v>690</v>
      </c>
      <c r="C1" s="59" t="s">
        <v>689</v>
      </c>
    </row>
    <row r="2" spans="1:3" x14ac:dyDescent="0.25">
      <c r="A2" s="57" t="s">
        <v>313</v>
      </c>
      <c r="B2" s="57">
        <v>989</v>
      </c>
      <c r="C2" s="57">
        <v>902</v>
      </c>
    </row>
    <row r="3" spans="1:3" x14ac:dyDescent="0.25">
      <c r="A3" s="57" t="s">
        <v>100</v>
      </c>
      <c r="B3" s="57">
        <v>1084</v>
      </c>
      <c r="C3" s="57">
        <v>1002</v>
      </c>
    </row>
    <row r="4" spans="1:3" x14ac:dyDescent="0.25">
      <c r="A4" s="57" t="s">
        <v>211</v>
      </c>
      <c r="B4" s="57">
        <v>4119</v>
      </c>
      <c r="C4" s="57">
        <v>4177</v>
      </c>
    </row>
    <row r="5" spans="1:3" x14ac:dyDescent="0.25">
      <c r="A5" s="57" t="s">
        <v>672</v>
      </c>
      <c r="B5" s="57">
        <v>1745</v>
      </c>
      <c r="C5" s="57">
        <v>1693</v>
      </c>
    </row>
    <row r="6" spans="1:3" x14ac:dyDescent="0.25">
      <c r="A6" s="57" t="s">
        <v>387</v>
      </c>
      <c r="B6" s="57">
        <v>346</v>
      </c>
      <c r="C6" s="57">
        <v>317</v>
      </c>
    </row>
    <row r="7" spans="1:3" x14ac:dyDescent="0.25">
      <c r="A7" s="57" t="s">
        <v>105</v>
      </c>
      <c r="B7" s="57">
        <v>1219</v>
      </c>
      <c r="C7" s="57">
        <v>1116</v>
      </c>
    </row>
    <row r="8" spans="1:3" x14ac:dyDescent="0.25">
      <c r="A8" s="57" t="s">
        <v>333</v>
      </c>
      <c r="B8" s="57">
        <v>594</v>
      </c>
      <c r="C8" s="57">
        <v>492</v>
      </c>
    </row>
    <row r="9" spans="1:3" x14ac:dyDescent="0.25">
      <c r="A9" s="57" t="s">
        <v>391</v>
      </c>
      <c r="B9" s="57">
        <v>627</v>
      </c>
      <c r="C9" s="57">
        <v>587</v>
      </c>
    </row>
    <row r="10" spans="1:3" x14ac:dyDescent="0.25">
      <c r="A10" s="57" t="s">
        <v>637</v>
      </c>
      <c r="B10" s="57">
        <v>636</v>
      </c>
      <c r="C10" s="57">
        <v>635</v>
      </c>
    </row>
    <row r="11" spans="1:3" x14ac:dyDescent="0.25">
      <c r="A11" s="57" t="s">
        <v>91</v>
      </c>
      <c r="B11" s="57">
        <v>10402</v>
      </c>
      <c r="C11" s="57">
        <v>10899</v>
      </c>
    </row>
    <row r="12" spans="1:3" x14ac:dyDescent="0.25">
      <c r="A12" s="57" t="s">
        <v>339</v>
      </c>
      <c r="B12" s="57">
        <v>931</v>
      </c>
      <c r="C12" s="57">
        <v>874</v>
      </c>
    </row>
    <row r="13" spans="1:3" x14ac:dyDescent="0.25">
      <c r="A13" s="57" t="s">
        <v>680</v>
      </c>
      <c r="B13" s="57">
        <v>5943</v>
      </c>
      <c r="C13" s="57">
        <v>6259</v>
      </c>
    </row>
    <row r="14" spans="1:3" x14ac:dyDescent="0.25">
      <c r="A14" s="69" t="s">
        <v>344</v>
      </c>
      <c r="B14" s="57">
        <v>11577</v>
      </c>
      <c r="C14" s="57">
        <v>11878</v>
      </c>
    </row>
    <row r="15" spans="1:3" x14ac:dyDescent="0.25">
      <c r="A15" s="57" t="s">
        <v>335</v>
      </c>
      <c r="B15" s="57">
        <v>638</v>
      </c>
      <c r="C15" s="57">
        <v>534</v>
      </c>
    </row>
    <row r="16" spans="1:3" x14ac:dyDescent="0.25">
      <c r="A16" s="57" t="s">
        <v>137</v>
      </c>
      <c r="B16" s="57">
        <v>3773</v>
      </c>
      <c r="C16" s="57">
        <v>3550</v>
      </c>
    </row>
    <row r="17" spans="1:3" x14ac:dyDescent="0.25">
      <c r="A17" s="57" t="s">
        <v>386</v>
      </c>
      <c r="B17" s="57">
        <v>1877</v>
      </c>
      <c r="C17" s="57">
        <v>1702</v>
      </c>
    </row>
    <row r="18" spans="1:3" x14ac:dyDescent="0.25">
      <c r="A18" s="57" t="s">
        <v>195</v>
      </c>
      <c r="B18" s="57">
        <v>1390</v>
      </c>
      <c r="C18" s="57">
        <v>1361</v>
      </c>
    </row>
    <row r="19" spans="1:3" x14ac:dyDescent="0.25">
      <c r="A19" s="57" t="s">
        <v>675</v>
      </c>
      <c r="B19" s="57">
        <v>560</v>
      </c>
      <c r="C19" s="57">
        <v>617</v>
      </c>
    </row>
    <row r="20" spans="1:3" x14ac:dyDescent="0.25">
      <c r="A20" s="57" t="s">
        <v>146</v>
      </c>
      <c r="B20" s="57">
        <v>583</v>
      </c>
      <c r="C20" s="57">
        <v>506</v>
      </c>
    </row>
    <row r="21" spans="1:3" x14ac:dyDescent="0.25">
      <c r="A21" s="57" t="s">
        <v>437</v>
      </c>
      <c r="B21" s="57">
        <v>1140</v>
      </c>
      <c r="C21" s="57">
        <v>1326</v>
      </c>
    </row>
    <row r="22" spans="1:3" x14ac:dyDescent="0.25">
      <c r="A22" s="57" t="s">
        <v>610</v>
      </c>
      <c r="B22" s="57">
        <v>721</v>
      </c>
      <c r="C22" s="57">
        <v>705</v>
      </c>
    </row>
    <row r="23" spans="1:3" x14ac:dyDescent="0.25">
      <c r="A23" s="60" t="s">
        <v>32</v>
      </c>
      <c r="B23" s="60">
        <v>941</v>
      </c>
      <c r="C23" s="60">
        <v>913</v>
      </c>
    </row>
    <row r="24" spans="1:3" x14ac:dyDescent="0.25">
      <c r="A24" s="57" t="s">
        <v>138</v>
      </c>
      <c r="B24" s="57">
        <v>576</v>
      </c>
      <c r="C24" s="57">
        <v>518</v>
      </c>
    </row>
    <row r="25" spans="1:3" x14ac:dyDescent="0.25">
      <c r="A25" s="57" t="s">
        <v>678</v>
      </c>
      <c r="B25" s="57">
        <v>536</v>
      </c>
      <c r="C25" s="57">
        <v>461</v>
      </c>
    </row>
    <row r="26" spans="1:3" x14ac:dyDescent="0.25">
      <c r="A26" s="57" t="s">
        <v>321</v>
      </c>
      <c r="B26" s="57">
        <v>511</v>
      </c>
      <c r="C26" s="57">
        <v>470</v>
      </c>
    </row>
    <row r="27" spans="1:3" x14ac:dyDescent="0.25">
      <c r="A27" s="57" t="s">
        <v>443</v>
      </c>
      <c r="B27" s="57">
        <v>783</v>
      </c>
      <c r="C27" s="57">
        <v>845</v>
      </c>
    </row>
    <row r="28" spans="1:3" x14ac:dyDescent="0.25">
      <c r="A28" s="57" t="s">
        <v>674</v>
      </c>
      <c r="B28" s="57">
        <v>964</v>
      </c>
      <c r="C28" s="57">
        <v>907</v>
      </c>
    </row>
    <row r="29" spans="1:3" x14ac:dyDescent="0.25">
      <c r="A29" s="57" t="s">
        <v>612</v>
      </c>
      <c r="B29" s="57">
        <v>1290</v>
      </c>
      <c r="C29" s="57">
        <v>1080</v>
      </c>
    </row>
    <row r="30" spans="1:3" x14ac:dyDescent="0.25">
      <c r="A30" s="57" t="s">
        <v>130</v>
      </c>
      <c r="B30" s="57">
        <v>1037</v>
      </c>
      <c r="C30" s="57">
        <v>988</v>
      </c>
    </row>
    <row r="31" spans="1:3" x14ac:dyDescent="0.25">
      <c r="A31" s="57" t="s">
        <v>682</v>
      </c>
      <c r="B31" s="57">
        <v>1256</v>
      </c>
      <c r="C31" s="57">
        <v>1501</v>
      </c>
    </row>
    <row r="32" spans="1:3" x14ac:dyDescent="0.25">
      <c r="A32" s="57" t="s">
        <v>631</v>
      </c>
      <c r="B32" s="57">
        <v>255</v>
      </c>
      <c r="C32" s="57">
        <v>240</v>
      </c>
    </row>
    <row r="33" spans="1:3" x14ac:dyDescent="0.25">
      <c r="A33" s="57" t="s">
        <v>683</v>
      </c>
      <c r="B33" s="57">
        <v>437</v>
      </c>
      <c r="C33" s="57">
        <v>480</v>
      </c>
    </row>
    <row r="34" spans="1:3" x14ac:dyDescent="0.25">
      <c r="A34" s="57" t="s">
        <v>345</v>
      </c>
      <c r="B34" s="57">
        <v>2375</v>
      </c>
      <c r="C34" s="57">
        <v>2255</v>
      </c>
    </row>
    <row r="35" spans="1:3" x14ac:dyDescent="0.25">
      <c r="A35" s="57" t="s">
        <v>214</v>
      </c>
      <c r="B35" s="57">
        <v>190</v>
      </c>
      <c r="C35" s="57">
        <v>163</v>
      </c>
    </row>
    <row r="36" spans="1:3" x14ac:dyDescent="0.25">
      <c r="A36" s="57" t="s">
        <v>686</v>
      </c>
      <c r="B36" s="57">
        <v>962</v>
      </c>
      <c r="C36" s="57">
        <v>820</v>
      </c>
    </row>
    <row r="37" spans="1:3" x14ac:dyDescent="0.25">
      <c r="A37" s="57" t="s">
        <v>168</v>
      </c>
      <c r="B37" s="57">
        <v>1205</v>
      </c>
      <c r="C37" s="57">
        <v>1316</v>
      </c>
    </row>
    <row r="38" spans="1:3" x14ac:dyDescent="0.25">
      <c r="A38" s="57" t="s">
        <v>642</v>
      </c>
      <c r="B38" s="57">
        <v>1383</v>
      </c>
      <c r="C38" s="57">
        <v>1219</v>
      </c>
    </row>
    <row r="39" spans="1:3" x14ac:dyDescent="0.25">
      <c r="A39" s="57" t="s">
        <v>676</v>
      </c>
      <c r="B39" s="57">
        <v>950</v>
      </c>
      <c r="C39" s="57">
        <v>1110</v>
      </c>
    </row>
    <row r="40" spans="1:3" x14ac:dyDescent="0.25">
      <c r="A40" s="57" t="s">
        <v>360</v>
      </c>
      <c r="B40" s="57">
        <v>198</v>
      </c>
      <c r="C40" s="57">
        <v>185</v>
      </c>
    </row>
    <row r="41" spans="1:3" x14ac:dyDescent="0.25">
      <c r="A41" s="57" t="s">
        <v>517</v>
      </c>
      <c r="B41" s="57">
        <v>563</v>
      </c>
      <c r="C41" s="57">
        <v>551</v>
      </c>
    </row>
    <row r="42" spans="1:3" x14ac:dyDescent="0.25">
      <c r="A42" s="57" t="s">
        <v>160</v>
      </c>
      <c r="B42" s="57">
        <v>1169</v>
      </c>
      <c r="C42" s="57">
        <v>1147</v>
      </c>
    </row>
    <row r="43" spans="1:3" x14ac:dyDescent="0.25">
      <c r="A43" s="57" t="s">
        <v>342</v>
      </c>
      <c r="B43" s="57">
        <v>360</v>
      </c>
      <c r="C43" s="57">
        <v>308</v>
      </c>
    </row>
    <row r="44" spans="1:3" x14ac:dyDescent="0.25">
      <c r="A44" s="57" t="s">
        <v>673</v>
      </c>
      <c r="B44" s="57">
        <v>799</v>
      </c>
      <c r="C44" s="57">
        <v>758</v>
      </c>
    </row>
    <row r="45" spans="1:3" x14ac:dyDescent="0.25">
      <c r="A45" s="57" t="s">
        <v>297</v>
      </c>
      <c r="B45" s="57">
        <v>564</v>
      </c>
      <c r="C45" s="57">
        <v>516</v>
      </c>
    </row>
    <row r="46" spans="1:3" x14ac:dyDescent="0.25">
      <c r="A46" s="57" t="s">
        <v>426</v>
      </c>
      <c r="B46" s="57">
        <v>915</v>
      </c>
      <c r="C46" s="57">
        <v>910</v>
      </c>
    </row>
    <row r="47" spans="1:3" x14ac:dyDescent="0.25">
      <c r="A47" s="57" t="s">
        <v>687</v>
      </c>
      <c r="B47" s="57">
        <v>747</v>
      </c>
      <c r="C47" s="57">
        <v>663</v>
      </c>
    </row>
    <row r="48" spans="1:3" x14ac:dyDescent="0.25">
      <c r="A48" s="57" t="s">
        <v>684</v>
      </c>
      <c r="B48" s="57">
        <v>834</v>
      </c>
      <c r="C48" s="57">
        <v>871</v>
      </c>
    </row>
    <row r="49" spans="1:3" x14ac:dyDescent="0.25">
      <c r="A49" s="57" t="s">
        <v>154</v>
      </c>
      <c r="B49" s="57">
        <v>86631</v>
      </c>
      <c r="C49" s="57">
        <v>93986</v>
      </c>
    </row>
    <row r="50" spans="1:3" x14ac:dyDescent="0.25">
      <c r="A50" s="57" t="s">
        <v>291</v>
      </c>
      <c r="B50" s="57">
        <v>7959</v>
      </c>
      <c r="C50" s="57">
        <v>7771</v>
      </c>
    </row>
    <row r="51" spans="1:3" x14ac:dyDescent="0.25">
      <c r="A51" s="57" t="s">
        <v>480</v>
      </c>
      <c r="B51" s="57">
        <v>3577</v>
      </c>
      <c r="C51" s="57">
        <v>3537</v>
      </c>
    </row>
    <row r="52" spans="1:3" x14ac:dyDescent="0.25">
      <c r="A52" s="57" t="s">
        <v>585</v>
      </c>
      <c r="B52" s="57">
        <v>1255</v>
      </c>
      <c r="C52" s="57">
        <v>1413</v>
      </c>
    </row>
    <row r="53" spans="1:3" x14ac:dyDescent="0.25">
      <c r="A53" s="57" t="s">
        <v>615</v>
      </c>
      <c r="B53" s="57">
        <v>599</v>
      </c>
      <c r="C53" s="57">
        <v>575</v>
      </c>
    </row>
    <row r="54" spans="1:3" x14ac:dyDescent="0.25">
      <c r="A54" s="57" t="s">
        <v>198</v>
      </c>
      <c r="B54" s="57">
        <v>2291</v>
      </c>
      <c r="C54" s="57">
        <v>2229</v>
      </c>
    </row>
    <row r="55" spans="1:3" x14ac:dyDescent="0.25">
      <c r="A55" s="57" t="s">
        <v>249</v>
      </c>
      <c r="B55" s="57">
        <v>466</v>
      </c>
      <c r="C55" s="57">
        <v>437</v>
      </c>
    </row>
    <row r="56" spans="1:3" x14ac:dyDescent="0.25">
      <c r="A56" s="57" t="s">
        <v>341</v>
      </c>
      <c r="B56" s="57">
        <v>2062</v>
      </c>
      <c r="C56" s="57">
        <v>2140</v>
      </c>
    </row>
    <row r="57" spans="1:3" x14ac:dyDescent="0.25">
      <c r="A57" s="57" t="s">
        <v>681</v>
      </c>
      <c r="B57" s="57"/>
      <c r="C57" s="57"/>
    </row>
    <row r="58" spans="1:3" x14ac:dyDescent="0.25">
      <c r="A58" s="57" t="s">
        <v>431</v>
      </c>
      <c r="B58" s="57">
        <v>890</v>
      </c>
      <c r="C58" s="57">
        <v>873</v>
      </c>
    </row>
    <row r="59" spans="1:3" x14ac:dyDescent="0.25">
      <c r="A59" s="57" t="s">
        <v>144</v>
      </c>
      <c r="B59" s="57">
        <v>1379</v>
      </c>
      <c r="C59" s="57">
        <v>1252</v>
      </c>
    </row>
    <row r="60" spans="1:3" x14ac:dyDescent="0.25">
      <c r="A60" s="57" t="s">
        <v>133</v>
      </c>
      <c r="B60" s="57">
        <v>2930</v>
      </c>
      <c r="C60" s="57">
        <v>2735</v>
      </c>
    </row>
    <row r="61" spans="1:3" x14ac:dyDescent="0.25">
      <c r="A61" s="57" t="s">
        <v>277</v>
      </c>
      <c r="B61" s="57">
        <v>1520</v>
      </c>
      <c r="C61" s="57">
        <v>1515</v>
      </c>
    </row>
    <row r="62" spans="1:3" x14ac:dyDescent="0.25">
      <c r="A62" s="57" t="s">
        <v>208</v>
      </c>
      <c r="B62" s="57">
        <v>404</v>
      </c>
      <c r="C62" s="57">
        <v>352</v>
      </c>
    </row>
    <row r="63" spans="1:3" x14ac:dyDescent="0.25">
      <c r="A63" s="57" t="s">
        <v>119</v>
      </c>
      <c r="B63" s="57">
        <v>1386</v>
      </c>
      <c r="C63" s="57">
        <v>1335</v>
      </c>
    </row>
    <row r="64" spans="1:3" x14ac:dyDescent="0.25">
      <c r="A64" s="57" t="s">
        <v>155</v>
      </c>
      <c r="B64" s="57">
        <v>720</v>
      </c>
      <c r="C64" s="57">
        <v>664</v>
      </c>
    </row>
    <row r="65" spans="1:3" x14ac:dyDescent="0.25">
      <c r="A65" s="57" t="s">
        <v>281</v>
      </c>
      <c r="B65" s="57">
        <v>1318</v>
      </c>
      <c r="C65" s="57">
        <v>1125</v>
      </c>
    </row>
    <row r="66" spans="1:3" x14ac:dyDescent="0.25">
      <c r="A66" s="57" t="s">
        <v>292</v>
      </c>
      <c r="B66" s="57">
        <v>327</v>
      </c>
      <c r="C66" s="57">
        <v>324</v>
      </c>
    </row>
    <row r="67" spans="1:3" x14ac:dyDescent="0.25">
      <c r="A67" s="57" t="s">
        <v>679</v>
      </c>
      <c r="B67" s="57">
        <v>1100</v>
      </c>
      <c r="C67" s="57">
        <v>1068</v>
      </c>
    </row>
    <row r="68" spans="1:3" x14ac:dyDescent="0.25">
      <c r="A68" s="57" t="s">
        <v>558</v>
      </c>
      <c r="B68" s="57">
        <v>563</v>
      </c>
      <c r="C68" s="57">
        <v>528</v>
      </c>
    </row>
    <row r="69" spans="1:3" x14ac:dyDescent="0.25">
      <c r="A69" s="57" t="s">
        <v>688</v>
      </c>
      <c r="B69" s="57">
        <v>645</v>
      </c>
      <c r="C69" s="57">
        <v>618</v>
      </c>
    </row>
    <row r="70" spans="1:3" x14ac:dyDescent="0.25">
      <c r="A70" s="57" t="s">
        <v>685</v>
      </c>
      <c r="B70" s="57">
        <v>530</v>
      </c>
      <c r="C70" s="57">
        <v>616</v>
      </c>
    </row>
    <row r="71" spans="1:3" x14ac:dyDescent="0.25">
      <c r="A71" s="57" t="s">
        <v>493</v>
      </c>
      <c r="B71" s="57">
        <v>2210</v>
      </c>
      <c r="C71" s="57">
        <v>2463</v>
      </c>
    </row>
    <row r="72" spans="1:3" x14ac:dyDescent="0.25">
      <c r="A72" s="57" t="s">
        <v>568</v>
      </c>
      <c r="B72" s="57">
        <v>1747</v>
      </c>
      <c r="C72" s="57">
        <v>1929</v>
      </c>
    </row>
    <row r="73" spans="1:3" x14ac:dyDescent="0.25">
      <c r="A73" s="57" t="s">
        <v>357</v>
      </c>
      <c r="B73" s="57">
        <v>780</v>
      </c>
      <c r="C73" s="57">
        <v>810</v>
      </c>
    </row>
    <row r="74" spans="1:3" x14ac:dyDescent="0.25">
      <c r="A74" s="57" t="s">
        <v>504</v>
      </c>
      <c r="B74" s="57">
        <v>650</v>
      </c>
      <c r="C74" s="57">
        <v>639</v>
      </c>
    </row>
    <row r="75" spans="1:3" x14ac:dyDescent="0.25">
      <c r="A75" s="57" t="s">
        <v>590</v>
      </c>
      <c r="B75" s="57">
        <v>479</v>
      </c>
      <c r="C75" s="57">
        <v>503</v>
      </c>
    </row>
    <row r="76" spans="1:3" x14ac:dyDescent="0.25">
      <c r="A76" s="57" t="s">
        <v>50</v>
      </c>
      <c r="B76" s="57">
        <v>866</v>
      </c>
      <c r="C76" s="57">
        <v>802</v>
      </c>
    </row>
    <row r="77" spans="1:3" x14ac:dyDescent="0.25">
      <c r="A77" s="57" t="s">
        <v>399</v>
      </c>
      <c r="B77" s="57">
        <v>629</v>
      </c>
      <c r="C77" s="57">
        <v>581</v>
      </c>
    </row>
    <row r="78" spans="1:3" x14ac:dyDescent="0.25">
      <c r="A78" s="57" t="s">
        <v>110</v>
      </c>
      <c r="B78" s="57">
        <v>881</v>
      </c>
      <c r="C78" s="57">
        <v>875</v>
      </c>
    </row>
    <row r="79" spans="1:3" x14ac:dyDescent="0.25">
      <c r="A79" s="57" t="s">
        <v>506</v>
      </c>
      <c r="B79" s="57">
        <v>666</v>
      </c>
      <c r="C79" s="57">
        <v>707</v>
      </c>
    </row>
    <row r="80" spans="1:3" x14ac:dyDescent="0.25">
      <c r="A80" s="57" t="s">
        <v>548</v>
      </c>
      <c r="B80" s="57">
        <v>4228</v>
      </c>
      <c r="C80" s="57">
        <v>4817</v>
      </c>
    </row>
    <row r="81" spans="1:3" x14ac:dyDescent="0.25">
      <c r="A81" s="57" t="s">
        <v>551</v>
      </c>
      <c r="B81" s="57">
        <v>903</v>
      </c>
      <c r="C81" s="57">
        <v>1024</v>
      </c>
    </row>
    <row r="82" spans="1:3" x14ac:dyDescent="0.25">
      <c r="A82" s="57" t="s">
        <v>124</v>
      </c>
      <c r="B82" s="57">
        <v>1974</v>
      </c>
      <c r="C82" s="57">
        <v>1787</v>
      </c>
    </row>
    <row r="83" spans="1:3" x14ac:dyDescent="0.25">
      <c r="A83" s="57" t="s">
        <v>566</v>
      </c>
      <c r="B83" s="57">
        <v>769</v>
      </c>
      <c r="C83" s="57">
        <v>825</v>
      </c>
    </row>
    <row r="84" spans="1:3" x14ac:dyDescent="0.25">
      <c r="A84" s="57" t="s">
        <v>125</v>
      </c>
      <c r="B84" s="57">
        <v>1355</v>
      </c>
      <c r="C84" s="57">
        <v>1446</v>
      </c>
    </row>
    <row r="85" spans="1:3" x14ac:dyDescent="0.25">
      <c r="A85" s="57" t="s">
        <v>677</v>
      </c>
      <c r="B85" s="57">
        <v>1819</v>
      </c>
      <c r="C85" s="57">
        <v>1844</v>
      </c>
    </row>
    <row r="86" spans="1:3" x14ac:dyDescent="0.25">
      <c r="A86" s="57" t="s">
        <v>287</v>
      </c>
      <c r="B86" s="57">
        <v>319</v>
      </c>
      <c r="C86" s="57">
        <v>254</v>
      </c>
    </row>
    <row r="87" spans="1:3" x14ac:dyDescent="0.25">
      <c r="A87" s="57" t="s">
        <v>588</v>
      </c>
      <c r="B87" s="57">
        <v>1685</v>
      </c>
      <c r="C87" s="57">
        <v>2081</v>
      </c>
    </row>
    <row r="88" spans="1:3" x14ac:dyDescent="0.25">
      <c r="A88" s="57" t="s">
        <v>81</v>
      </c>
      <c r="B88" s="57">
        <v>704</v>
      </c>
      <c r="C88" s="57">
        <v>633</v>
      </c>
    </row>
    <row r="89" spans="1:3" x14ac:dyDescent="0.25">
      <c r="A89" s="57" t="s">
        <v>134</v>
      </c>
      <c r="B89" s="57">
        <v>646</v>
      </c>
      <c r="C89" s="57">
        <v>620</v>
      </c>
    </row>
    <row r="90" spans="1:3" x14ac:dyDescent="0.25">
      <c r="A90" s="57" t="s">
        <v>523</v>
      </c>
      <c r="B90" s="57">
        <v>2365</v>
      </c>
      <c r="C90" s="57">
        <v>2413</v>
      </c>
    </row>
    <row r="91" spans="1:3" x14ac:dyDescent="0.25">
      <c r="A91" s="57" t="s">
        <v>648</v>
      </c>
      <c r="B91" s="57">
        <v>620</v>
      </c>
      <c r="C91" s="57">
        <v>622</v>
      </c>
    </row>
    <row r="92" spans="1:3" x14ac:dyDescent="0.25">
      <c r="A92" s="57" t="s">
        <v>540</v>
      </c>
      <c r="B92" s="57">
        <v>836</v>
      </c>
      <c r="C92" s="57">
        <v>683</v>
      </c>
    </row>
    <row r="93" spans="1:3" x14ac:dyDescent="0.25">
      <c r="A93" s="57" t="s">
        <v>364</v>
      </c>
      <c r="B93" s="57">
        <v>296</v>
      </c>
      <c r="C93" s="57">
        <v>284</v>
      </c>
    </row>
    <row r="94" spans="1:3" x14ac:dyDescent="0.25">
      <c r="A94" s="57" t="s">
        <v>140</v>
      </c>
      <c r="B94" s="57">
        <v>2121</v>
      </c>
      <c r="C94" s="57">
        <v>2110</v>
      </c>
    </row>
    <row r="95" spans="1:3" x14ac:dyDescent="0.25">
      <c r="A95" s="59" t="s">
        <v>258</v>
      </c>
      <c r="B95" s="59">
        <f>B88+B84</f>
        <v>2059</v>
      </c>
      <c r="C95" s="59">
        <f>C88+C84</f>
        <v>2079</v>
      </c>
    </row>
    <row r="96" spans="1:3" x14ac:dyDescent="0.25">
      <c r="A96" s="59" t="s">
        <v>260</v>
      </c>
      <c r="B96" s="59">
        <v>199795</v>
      </c>
    </row>
    <row r="97" spans="1:3" x14ac:dyDescent="0.25">
      <c r="A97" s="59" t="s">
        <v>300</v>
      </c>
      <c r="B97" s="59">
        <f>B84+B44</f>
        <v>2154</v>
      </c>
      <c r="C97" s="59">
        <f>C84+C44</f>
        <v>2204</v>
      </c>
    </row>
    <row r="98" spans="1:3" x14ac:dyDescent="0.25">
      <c r="A98" s="59" t="s">
        <v>324</v>
      </c>
      <c r="B98" s="59">
        <f>B26+B22+B89</f>
        <v>1878</v>
      </c>
      <c r="C98" s="59">
        <f>C26+C22+C89</f>
        <v>1795</v>
      </c>
    </row>
    <row r="99" spans="1:3" x14ac:dyDescent="0.25">
      <c r="A99" s="59" t="s">
        <v>337</v>
      </c>
      <c r="B99" s="59">
        <f>B59+B8+B15</f>
        <v>2611</v>
      </c>
      <c r="C99" s="59">
        <f>C59+C8+C15</f>
        <v>2278</v>
      </c>
    </row>
    <row r="100" spans="1:3" x14ac:dyDescent="0.25">
      <c r="A100" s="59" t="s">
        <v>384</v>
      </c>
      <c r="B100" s="59">
        <f>B93+B40+B32</f>
        <v>749</v>
      </c>
      <c r="C100" s="59">
        <f>C93+C40+C32</f>
        <v>709</v>
      </c>
    </row>
    <row r="101" spans="1:3" x14ac:dyDescent="0.25">
      <c r="A101" s="59" t="s">
        <v>691</v>
      </c>
      <c r="B101" s="59">
        <f>B39+B27</f>
        <v>1733</v>
      </c>
      <c r="C101" s="59">
        <f>C39+C27</f>
        <v>1955</v>
      </c>
    </row>
    <row r="102" spans="1:3" x14ac:dyDescent="0.25">
      <c r="A102" s="59" t="s">
        <v>549</v>
      </c>
      <c r="B102" s="59">
        <f>B31+B81+B52</f>
        <v>3414</v>
      </c>
      <c r="C102" s="59">
        <f>C31+C81+C52</f>
        <v>3938</v>
      </c>
    </row>
  </sheetData>
  <sortState ref="A2:C95">
    <sortCondition ref="A2:A95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5" tint="-0.499984740745262"/>
    <pageSetUpPr fitToPage="1"/>
  </sheetPr>
  <dimension ref="A4:Y972"/>
  <sheetViews>
    <sheetView showGridLines="0" topLeftCell="A138" zoomScale="70" zoomScaleNormal="70" zoomScaleSheetLayoutView="80" workbookViewId="0">
      <selection activeCell="G157" sqref="G157"/>
    </sheetView>
  </sheetViews>
  <sheetFormatPr baseColWidth="10" defaultRowHeight="16.5" x14ac:dyDescent="0.3"/>
  <cols>
    <col min="1" max="1" width="7.25" style="1" customWidth="1"/>
    <col min="2" max="2" width="14.875" style="1" customWidth="1"/>
    <col min="3" max="3" width="33.75" style="7" customWidth="1"/>
    <col min="4" max="4" width="19.75" style="7" customWidth="1"/>
    <col min="5" max="5" width="16.5" style="8" customWidth="1"/>
    <col min="6" max="6" width="6.625" style="1" customWidth="1"/>
    <col min="7" max="7" width="53.375" style="9" customWidth="1"/>
    <col min="8" max="8" width="8.75" style="3" customWidth="1"/>
    <col min="9" max="9" width="8.375" style="3" customWidth="1"/>
    <col min="10" max="10" width="7.125" style="7" customWidth="1"/>
    <col min="11" max="11" width="40.5" style="3" customWidth="1"/>
    <col min="12" max="12" width="5.25" style="7" customWidth="1"/>
    <col min="13" max="13" width="9.375" style="3" customWidth="1"/>
    <col min="14" max="14" width="13.5" style="3" customWidth="1"/>
    <col min="15" max="15" width="12" style="3" customWidth="1"/>
    <col min="16" max="16" width="11.375" style="3" customWidth="1"/>
    <col min="17" max="17" width="14" style="3" customWidth="1"/>
    <col min="18" max="18" width="15.125" style="3" bestFit="1" customWidth="1"/>
    <col min="19" max="19" width="18.375" style="14" bestFit="1" customWidth="1"/>
    <col min="20" max="20" width="15.375" style="5" customWidth="1"/>
    <col min="21" max="23" width="11" style="5" customWidth="1"/>
    <col min="24" max="25" width="15" style="5" bestFit="1" customWidth="1"/>
    <col min="26" max="256" width="11" style="5"/>
    <col min="257" max="257" width="7.25" style="5" customWidth="1"/>
    <col min="258" max="258" width="14.875" style="5" customWidth="1"/>
    <col min="259" max="259" width="33.75" style="5" customWidth="1"/>
    <col min="260" max="260" width="19.75" style="5" customWidth="1"/>
    <col min="261" max="261" width="16.5" style="5" customWidth="1"/>
    <col min="262" max="262" width="6.625" style="5" customWidth="1"/>
    <col min="263" max="263" width="53.375" style="5" customWidth="1"/>
    <col min="264" max="264" width="8.75" style="5" customWidth="1"/>
    <col min="265" max="265" width="8.375" style="5" customWidth="1"/>
    <col min="266" max="266" width="7.125" style="5" customWidth="1"/>
    <col min="267" max="267" width="40.5" style="5" customWidth="1"/>
    <col min="268" max="268" width="5.25" style="5" customWidth="1"/>
    <col min="269" max="269" width="9.375" style="5" customWidth="1"/>
    <col min="270" max="270" width="13.5" style="5" customWidth="1"/>
    <col min="271" max="271" width="12" style="5" customWidth="1"/>
    <col min="272" max="272" width="11.375" style="5" customWidth="1"/>
    <col min="273" max="273" width="14" style="5" customWidth="1"/>
    <col min="274" max="274" width="15.125" style="5" bestFit="1" customWidth="1"/>
    <col min="275" max="275" width="18.375" style="5" bestFit="1" customWidth="1"/>
    <col min="276" max="276" width="15.375" style="5" customWidth="1"/>
    <col min="277" max="279" width="11" style="5" customWidth="1"/>
    <col min="280" max="281" width="15" style="5" bestFit="1" customWidth="1"/>
    <col min="282" max="512" width="11" style="5"/>
    <col min="513" max="513" width="7.25" style="5" customWidth="1"/>
    <col min="514" max="514" width="14.875" style="5" customWidth="1"/>
    <col min="515" max="515" width="33.75" style="5" customWidth="1"/>
    <col min="516" max="516" width="19.75" style="5" customWidth="1"/>
    <col min="517" max="517" width="16.5" style="5" customWidth="1"/>
    <col min="518" max="518" width="6.625" style="5" customWidth="1"/>
    <col min="519" max="519" width="53.375" style="5" customWidth="1"/>
    <col min="520" max="520" width="8.75" style="5" customWidth="1"/>
    <col min="521" max="521" width="8.375" style="5" customWidth="1"/>
    <col min="522" max="522" width="7.125" style="5" customWidth="1"/>
    <col min="523" max="523" width="40.5" style="5" customWidth="1"/>
    <col min="524" max="524" width="5.25" style="5" customWidth="1"/>
    <col min="525" max="525" width="9.375" style="5" customWidth="1"/>
    <col min="526" max="526" width="13.5" style="5" customWidth="1"/>
    <col min="527" max="527" width="12" style="5" customWidth="1"/>
    <col min="528" max="528" width="11.375" style="5" customWidth="1"/>
    <col min="529" max="529" width="14" style="5" customWidth="1"/>
    <col min="530" max="530" width="15.125" style="5" bestFit="1" customWidth="1"/>
    <col min="531" max="531" width="18.375" style="5" bestFit="1" customWidth="1"/>
    <col min="532" max="532" width="15.375" style="5" customWidth="1"/>
    <col min="533" max="535" width="11" style="5" customWidth="1"/>
    <col min="536" max="537" width="15" style="5" bestFit="1" customWidth="1"/>
    <col min="538" max="768" width="11" style="5"/>
    <col min="769" max="769" width="7.25" style="5" customWidth="1"/>
    <col min="770" max="770" width="14.875" style="5" customWidth="1"/>
    <col min="771" max="771" width="33.75" style="5" customWidth="1"/>
    <col min="772" max="772" width="19.75" style="5" customWidth="1"/>
    <col min="773" max="773" width="16.5" style="5" customWidth="1"/>
    <col min="774" max="774" width="6.625" style="5" customWidth="1"/>
    <col min="775" max="775" width="53.375" style="5" customWidth="1"/>
    <col min="776" max="776" width="8.75" style="5" customWidth="1"/>
    <col min="777" max="777" width="8.375" style="5" customWidth="1"/>
    <col min="778" max="778" width="7.125" style="5" customWidth="1"/>
    <col min="779" max="779" width="40.5" style="5" customWidth="1"/>
    <col min="780" max="780" width="5.25" style="5" customWidth="1"/>
    <col min="781" max="781" width="9.375" style="5" customWidth="1"/>
    <col min="782" max="782" width="13.5" style="5" customWidth="1"/>
    <col min="783" max="783" width="12" style="5" customWidth="1"/>
    <col min="784" max="784" width="11.375" style="5" customWidth="1"/>
    <col min="785" max="785" width="14" style="5" customWidth="1"/>
    <col min="786" max="786" width="15.125" style="5" bestFit="1" customWidth="1"/>
    <col min="787" max="787" width="18.375" style="5" bestFit="1" customWidth="1"/>
    <col min="788" max="788" width="15.375" style="5" customWidth="1"/>
    <col min="789" max="791" width="11" style="5" customWidth="1"/>
    <col min="792" max="793" width="15" style="5" bestFit="1" customWidth="1"/>
    <col min="794" max="1024" width="11" style="5"/>
    <col min="1025" max="1025" width="7.25" style="5" customWidth="1"/>
    <col min="1026" max="1026" width="14.875" style="5" customWidth="1"/>
    <col min="1027" max="1027" width="33.75" style="5" customWidth="1"/>
    <col min="1028" max="1028" width="19.75" style="5" customWidth="1"/>
    <col min="1029" max="1029" width="16.5" style="5" customWidth="1"/>
    <col min="1030" max="1030" width="6.625" style="5" customWidth="1"/>
    <col min="1031" max="1031" width="53.375" style="5" customWidth="1"/>
    <col min="1032" max="1032" width="8.75" style="5" customWidth="1"/>
    <col min="1033" max="1033" width="8.375" style="5" customWidth="1"/>
    <col min="1034" max="1034" width="7.125" style="5" customWidth="1"/>
    <col min="1035" max="1035" width="40.5" style="5" customWidth="1"/>
    <col min="1036" max="1036" width="5.25" style="5" customWidth="1"/>
    <col min="1037" max="1037" width="9.375" style="5" customWidth="1"/>
    <col min="1038" max="1038" width="13.5" style="5" customWidth="1"/>
    <col min="1039" max="1039" width="12" style="5" customWidth="1"/>
    <col min="1040" max="1040" width="11.375" style="5" customWidth="1"/>
    <col min="1041" max="1041" width="14" style="5" customWidth="1"/>
    <col min="1042" max="1042" width="15.125" style="5" bestFit="1" customWidth="1"/>
    <col min="1043" max="1043" width="18.375" style="5" bestFit="1" customWidth="1"/>
    <col min="1044" max="1044" width="15.375" style="5" customWidth="1"/>
    <col min="1045" max="1047" width="11" style="5" customWidth="1"/>
    <col min="1048" max="1049" width="15" style="5" bestFit="1" customWidth="1"/>
    <col min="1050" max="1280" width="11" style="5"/>
    <col min="1281" max="1281" width="7.25" style="5" customWidth="1"/>
    <col min="1282" max="1282" width="14.875" style="5" customWidth="1"/>
    <col min="1283" max="1283" width="33.75" style="5" customWidth="1"/>
    <col min="1284" max="1284" width="19.75" style="5" customWidth="1"/>
    <col min="1285" max="1285" width="16.5" style="5" customWidth="1"/>
    <col min="1286" max="1286" width="6.625" style="5" customWidth="1"/>
    <col min="1287" max="1287" width="53.375" style="5" customWidth="1"/>
    <col min="1288" max="1288" width="8.75" style="5" customWidth="1"/>
    <col min="1289" max="1289" width="8.375" style="5" customWidth="1"/>
    <col min="1290" max="1290" width="7.125" style="5" customWidth="1"/>
    <col min="1291" max="1291" width="40.5" style="5" customWidth="1"/>
    <col min="1292" max="1292" width="5.25" style="5" customWidth="1"/>
    <col min="1293" max="1293" width="9.375" style="5" customWidth="1"/>
    <col min="1294" max="1294" width="13.5" style="5" customWidth="1"/>
    <col min="1295" max="1295" width="12" style="5" customWidth="1"/>
    <col min="1296" max="1296" width="11.375" style="5" customWidth="1"/>
    <col min="1297" max="1297" width="14" style="5" customWidth="1"/>
    <col min="1298" max="1298" width="15.125" style="5" bestFit="1" customWidth="1"/>
    <col min="1299" max="1299" width="18.375" style="5" bestFit="1" customWidth="1"/>
    <col min="1300" max="1300" width="15.375" style="5" customWidth="1"/>
    <col min="1301" max="1303" width="11" style="5" customWidth="1"/>
    <col min="1304" max="1305" width="15" style="5" bestFit="1" customWidth="1"/>
    <col min="1306" max="1536" width="11" style="5"/>
    <col min="1537" max="1537" width="7.25" style="5" customWidth="1"/>
    <col min="1538" max="1538" width="14.875" style="5" customWidth="1"/>
    <col min="1539" max="1539" width="33.75" style="5" customWidth="1"/>
    <col min="1540" max="1540" width="19.75" style="5" customWidth="1"/>
    <col min="1541" max="1541" width="16.5" style="5" customWidth="1"/>
    <col min="1542" max="1542" width="6.625" style="5" customWidth="1"/>
    <col min="1543" max="1543" width="53.375" style="5" customWidth="1"/>
    <col min="1544" max="1544" width="8.75" style="5" customWidth="1"/>
    <col min="1545" max="1545" width="8.375" style="5" customWidth="1"/>
    <col min="1546" max="1546" width="7.125" style="5" customWidth="1"/>
    <col min="1547" max="1547" width="40.5" style="5" customWidth="1"/>
    <col min="1548" max="1548" width="5.25" style="5" customWidth="1"/>
    <col min="1549" max="1549" width="9.375" style="5" customWidth="1"/>
    <col min="1550" max="1550" width="13.5" style="5" customWidth="1"/>
    <col min="1551" max="1551" width="12" style="5" customWidth="1"/>
    <col min="1552" max="1552" width="11.375" style="5" customWidth="1"/>
    <col min="1553" max="1553" width="14" style="5" customWidth="1"/>
    <col min="1554" max="1554" width="15.125" style="5" bestFit="1" customWidth="1"/>
    <col min="1555" max="1555" width="18.375" style="5" bestFit="1" customWidth="1"/>
    <col min="1556" max="1556" width="15.375" style="5" customWidth="1"/>
    <col min="1557" max="1559" width="11" style="5" customWidth="1"/>
    <col min="1560" max="1561" width="15" style="5" bestFit="1" customWidth="1"/>
    <col min="1562" max="1792" width="11" style="5"/>
    <col min="1793" max="1793" width="7.25" style="5" customWidth="1"/>
    <col min="1794" max="1794" width="14.875" style="5" customWidth="1"/>
    <col min="1795" max="1795" width="33.75" style="5" customWidth="1"/>
    <col min="1796" max="1796" width="19.75" style="5" customWidth="1"/>
    <col min="1797" max="1797" width="16.5" style="5" customWidth="1"/>
    <col min="1798" max="1798" width="6.625" style="5" customWidth="1"/>
    <col min="1799" max="1799" width="53.375" style="5" customWidth="1"/>
    <col min="1800" max="1800" width="8.75" style="5" customWidth="1"/>
    <col min="1801" max="1801" width="8.375" style="5" customWidth="1"/>
    <col min="1802" max="1802" width="7.125" style="5" customWidth="1"/>
    <col min="1803" max="1803" width="40.5" style="5" customWidth="1"/>
    <col min="1804" max="1804" width="5.25" style="5" customWidth="1"/>
    <col min="1805" max="1805" width="9.375" style="5" customWidth="1"/>
    <col min="1806" max="1806" width="13.5" style="5" customWidth="1"/>
    <col min="1807" max="1807" width="12" style="5" customWidth="1"/>
    <col min="1808" max="1808" width="11.375" style="5" customWidth="1"/>
    <col min="1809" max="1809" width="14" style="5" customWidth="1"/>
    <col min="1810" max="1810" width="15.125" style="5" bestFit="1" customWidth="1"/>
    <col min="1811" max="1811" width="18.375" style="5" bestFit="1" customWidth="1"/>
    <col min="1812" max="1812" width="15.375" style="5" customWidth="1"/>
    <col min="1813" max="1815" width="11" style="5" customWidth="1"/>
    <col min="1816" max="1817" width="15" style="5" bestFit="1" customWidth="1"/>
    <col min="1818" max="2048" width="11" style="5"/>
    <col min="2049" max="2049" width="7.25" style="5" customWidth="1"/>
    <col min="2050" max="2050" width="14.875" style="5" customWidth="1"/>
    <col min="2051" max="2051" width="33.75" style="5" customWidth="1"/>
    <col min="2052" max="2052" width="19.75" style="5" customWidth="1"/>
    <col min="2053" max="2053" width="16.5" style="5" customWidth="1"/>
    <col min="2054" max="2054" width="6.625" style="5" customWidth="1"/>
    <col min="2055" max="2055" width="53.375" style="5" customWidth="1"/>
    <col min="2056" max="2056" width="8.75" style="5" customWidth="1"/>
    <col min="2057" max="2057" width="8.375" style="5" customWidth="1"/>
    <col min="2058" max="2058" width="7.125" style="5" customWidth="1"/>
    <col min="2059" max="2059" width="40.5" style="5" customWidth="1"/>
    <col min="2060" max="2060" width="5.25" style="5" customWidth="1"/>
    <col min="2061" max="2061" width="9.375" style="5" customWidth="1"/>
    <col min="2062" max="2062" width="13.5" style="5" customWidth="1"/>
    <col min="2063" max="2063" width="12" style="5" customWidth="1"/>
    <col min="2064" max="2064" width="11.375" style="5" customWidth="1"/>
    <col min="2065" max="2065" width="14" style="5" customWidth="1"/>
    <col min="2066" max="2066" width="15.125" style="5" bestFit="1" customWidth="1"/>
    <col min="2067" max="2067" width="18.375" style="5" bestFit="1" customWidth="1"/>
    <col min="2068" max="2068" width="15.375" style="5" customWidth="1"/>
    <col min="2069" max="2071" width="11" style="5" customWidth="1"/>
    <col min="2072" max="2073" width="15" style="5" bestFit="1" customWidth="1"/>
    <col min="2074" max="2304" width="11" style="5"/>
    <col min="2305" max="2305" width="7.25" style="5" customWidth="1"/>
    <col min="2306" max="2306" width="14.875" style="5" customWidth="1"/>
    <col min="2307" max="2307" width="33.75" style="5" customWidth="1"/>
    <col min="2308" max="2308" width="19.75" style="5" customWidth="1"/>
    <col min="2309" max="2309" width="16.5" style="5" customWidth="1"/>
    <col min="2310" max="2310" width="6.625" style="5" customWidth="1"/>
    <col min="2311" max="2311" width="53.375" style="5" customWidth="1"/>
    <col min="2312" max="2312" width="8.75" style="5" customWidth="1"/>
    <col min="2313" max="2313" width="8.375" style="5" customWidth="1"/>
    <col min="2314" max="2314" width="7.125" style="5" customWidth="1"/>
    <col min="2315" max="2315" width="40.5" style="5" customWidth="1"/>
    <col min="2316" max="2316" width="5.25" style="5" customWidth="1"/>
    <col min="2317" max="2317" width="9.375" style="5" customWidth="1"/>
    <col min="2318" max="2318" width="13.5" style="5" customWidth="1"/>
    <col min="2319" max="2319" width="12" style="5" customWidth="1"/>
    <col min="2320" max="2320" width="11.375" style="5" customWidth="1"/>
    <col min="2321" max="2321" width="14" style="5" customWidth="1"/>
    <col min="2322" max="2322" width="15.125" style="5" bestFit="1" customWidth="1"/>
    <col min="2323" max="2323" width="18.375" style="5" bestFit="1" customWidth="1"/>
    <col min="2324" max="2324" width="15.375" style="5" customWidth="1"/>
    <col min="2325" max="2327" width="11" style="5" customWidth="1"/>
    <col min="2328" max="2329" width="15" style="5" bestFit="1" customWidth="1"/>
    <col min="2330" max="2560" width="11" style="5"/>
    <col min="2561" max="2561" width="7.25" style="5" customWidth="1"/>
    <col min="2562" max="2562" width="14.875" style="5" customWidth="1"/>
    <col min="2563" max="2563" width="33.75" style="5" customWidth="1"/>
    <col min="2564" max="2564" width="19.75" style="5" customWidth="1"/>
    <col min="2565" max="2565" width="16.5" style="5" customWidth="1"/>
    <col min="2566" max="2566" width="6.625" style="5" customWidth="1"/>
    <col min="2567" max="2567" width="53.375" style="5" customWidth="1"/>
    <col min="2568" max="2568" width="8.75" style="5" customWidth="1"/>
    <col min="2569" max="2569" width="8.375" style="5" customWidth="1"/>
    <col min="2570" max="2570" width="7.125" style="5" customWidth="1"/>
    <col min="2571" max="2571" width="40.5" style="5" customWidth="1"/>
    <col min="2572" max="2572" width="5.25" style="5" customWidth="1"/>
    <col min="2573" max="2573" width="9.375" style="5" customWidth="1"/>
    <col min="2574" max="2574" width="13.5" style="5" customWidth="1"/>
    <col min="2575" max="2575" width="12" style="5" customWidth="1"/>
    <col min="2576" max="2576" width="11.375" style="5" customWidth="1"/>
    <col min="2577" max="2577" width="14" style="5" customWidth="1"/>
    <col min="2578" max="2578" width="15.125" style="5" bestFit="1" customWidth="1"/>
    <col min="2579" max="2579" width="18.375" style="5" bestFit="1" customWidth="1"/>
    <col min="2580" max="2580" width="15.375" style="5" customWidth="1"/>
    <col min="2581" max="2583" width="11" style="5" customWidth="1"/>
    <col min="2584" max="2585" width="15" style="5" bestFit="1" customWidth="1"/>
    <col min="2586" max="2816" width="11" style="5"/>
    <col min="2817" max="2817" width="7.25" style="5" customWidth="1"/>
    <col min="2818" max="2818" width="14.875" style="5" customWidth="1"/>
    <col min="2819" max="2819" width="33.75" style="5" customWidth="1"/>
    <col min="2820" max="2820" width="19.75" style="5" customWidth="1"/>
    <col min="2821" max="2821" width="16.5" style="5" customWidth="1"/>
    <col min="2822" max="2822" width="6.625" style="5" customWidth="1"/>
    <col min="2823" max="2823" width="53.375" style="5" customWidth="1"/>
    <col min="2824" max="2824" width="8.75" style="5" customWidth="1"/>
    <col min="2825" max="2825" width="8.375" style="5" customWidth="1"/>
    <col min="2826" max="2826" width="7.125" style="5" customWidth="1"/>
    <col min="2827" max="2827" width="40.5" style="5" customWidth="1"/>
    <col min="2828" max="2828" width="5.25" style="5" customWidth="1"/>
    <col min="2829" max="2829" width="9.375" style="5" customWidth="1"/>
    <col min="2830" max="2830" width="13.5" style="5" customWidth="1"/>
    <col min="2831" max="2831" width="12" style="5" customWidth="1"/>
    <col min="2832" max="2832" width="11.375" style="5" customWidth="1"/>
    <col min="2833" max="2833" width="14" style="5" customWidth="1"/>
    <col min="2834" max="2834" width="15.125" style="5" bestFit="1" customWidth="1"/>
    <col min="2835" max="2835" width="18.375" style="5" bestFit="1" customWidth="1"/>
    <col min="2836" max="2836" width="15.375" style="5" customWidth="1"/>
    <col min="2837" max="2839" width="11" style="5" customWidth="1"/>
    <col min="2840" max="2841" width="15" style="5" bestFit="1" customWidth="1"/>
    <col min="2842" max="3072" width="11" style="5"/>
    <col min="3073" max="3073" width="7.25" style="5" customWidth="1"/>
    <col min="3074" max="3074" width="14.875" style="5" customWidth="1"/>
    <col min="3075" max="3075" width="33.75" style="5" customWidth="1"/>
    <col min="3076" max="3076" width="19.75" style="5" customWidth="1"/>
    <col min="3077" max="3077" width="16.5" style="5" customWidth="1"/>
    <col min="3078" max="3078" width="6.625" style="5" customWidth="1"/>
    <col min="3079" max="3079" width="53.375" style="5" customWidth="1"/>
    <col min="3080" max="3080" width="8.75" style="5" customWidth="1"/>
    <col min="3081" max="3081" width="8.375" style="5" customWidth="1"/>
    <col min="3082" max="3082" width="7.125" style="5" customWidth="1"/>
    <col min="3083" max="3083" width="40.5" style="5" customWidth="1"/>
    <col min="3084" max="3084" width="5.25" style="5" customWidth="1"/>
    <col min="3085" max="3085" width="9.375" style="5" customWidth="1"/>
    <col min="3086" max="3086" width="13.5" style="5" customWidth="1"/>
    <col min="3087" max="3087" width="12" style="5" customWidth="1"/>
    <col min="3088" max="3088" width="11.375" style="5" customWidth="1"/>
    <col min="3089" max="3089" width="14" style="5" customWidth="1"/>
    <col min="3090" max="3090" width="15.125" style="5" bestFit="1" customWidth="1"/>
    <col min="3091" max="3091" width="18.375" style="5" bestFit="1" customWidth="1"/>
    <col min="3092" max="3092" width="15.375" style="5" customWidth="1"/>
    <col min="3093" max="3095" width="11" style="5" customWidth="1"/>
    <col min="3096" max="3097" width="15" style="5" bestFit="1" customWidth="1"/>
    <col min="3098" max="3328" width="11" style="5"/>
    <col min="3329" max="3329" width="7.25" style="5" customWidth="1"/>
    <col min="3330" max="3330" width="14.875" style="5" customWidth="1"/>
    <col min="3331" max="3331" width="33.75" style="5" customWidth="1"/>
    <col min="3332" max="3332" width="19.75" style="5" customWidth="1"/>
    <col min="3333" max="3333" width="16.5" style="5" customWidth="1"/>
    <col min="3334" max="3334" width="6.625" style="5" customWidth="1"/>
    <col min="3335" max="3335" width="53.375" style="5" customWidth="1"/>
    <col min="3336" max="3336" width="8.75" style="5" customWidth="1"/>
    <col min="3337" max="3337" width="8.375" style="5" customWidth="1"/>
    <col min="3338" max="3338" width="7.125" style="5" customWidth="1"/>
    <col min="3339" max="3339" width="40.5" style="5" customWidth="1"/>
    <col min="3340" max="3340" width="5.25" style="5" customWidth="1"/>
    <col min="3341" max="3341" width="9.375" style="5" customWidth="1"/>
    <col min="3342" max="3342" width="13.5" style="5" customWidth="1"/>
    <col min="3343" max="3343" width="12" style="5" customWidth="1"/>
    <col min="3344" max="3344" width="11.375" style="5" customWidth="1"/>
    <col min="3345" max="3345" width="14" style="5" customWidth="1"/>
    <col min="3346" max="3346" width="15.125" style="5" bestFit="1" customWidth="1"/>
    <col min="3347" max="3347" width="18.375" style="5" bestFit="1" customWidth="1"/>
    <col min="3348" max="3348" width="15.375" style="5" customWidth="1"/>
    <col min="3349" max="3351" width="11" style="5" customWidth="1"/>
    <col min="3352" max="3353" width="15" style="5" bestFit="1" customWidth="1"/>
    <col min="3354" max="3584" width="11" style="5"/>
    <col min="3585" max="3585" width="7.25" style="5" customWidth="1"/>
    <col min="3586" max="3586" width="14.875" style="5" customWidth="1"/>
    <col min="3587" max="3587" width="33.75" style="5" customWidth="1"/>
    <col min="3588" max="3588" width="19.75" style="5" customWidth="1"/>
    <col min="3589" max="3589" width="16.5" style="5" customWidth="1"/>
    <col min="3590" max="3590" width="6.625" style="5" customWidth="1"/>
    <col min="3591" max="3591" width="53.375" style="5" customWidth="1"/>
    <col min="3592" max="3592" width="8.75" style="5" customWidth="1"/>
    <col min="3593" max="3593" width="8.375" style="5" customWidth="1"/>
    <col min="3594" max="3594" width="7.125" style="5" customWidth="1"/>
    <col min="3595" max="3595" width="40.5" style="5" customWidth="1"/>
    <col min="3596" max="3596" width="5.25" style="5" customWidth="1"/>
    <col min="3597" max="3597" width="9.375" style="5" customWidth="1"/>
    <col min="3598" max="3598" width="13.5" style="5" customWidth="1"/>
    <col min="3599" max="3599" width="12" style="5" customWidth="1"/>
    <col min="3600" max="3600" width="11.375" style="5" customWidth="1"/>
    <col min="3601" max="3601" width="14" style="5" customWidth="1"/>
    <col min="3602" max="3602" width="15.125" style="5" bestFit="1" customWidth="1"/>
    <col min="3603" max="3603" width="18.375" style="5" bestFit="1" customWidth="1"/>
    <col min="3604" max="3604" width="15.375" style="5" customWidth="1"/>
    <col min="3605" max="3607" width="11" style="5" customWidth="1"/>
    <col min="3608" max="3609" width="15" style="5" bestFit="1" customWidth="1"/>
    <col min="3610" max="3840" width="11" style="5"/>
    <col min="3841" max="3841" width="7.25" style="5" customWidth="1"/>
    <col min="3842" max="3842" width="14.875" style="5" customWidth="1"/>
    <col min="3843" max="3843" width="33.75" style="5" customWidth="1"/>
    <col min="3844" max="3844" width="19.75" style="5" customWidth="1"/>
    <col min="3845" max="3845" width="16.5" style="5" customWidth="1"/>
    <col min="3846" max="3846" width="6.625" style="5" customWidth="1"/>
    <col min="3847" max="3847" width="53.375" style="5" customWidth="1"/>
    <col min="3848" max="3848" width="8.75" style="5" customWidth="1"/>
    <col min="3849" max="3849" width="8.375" style="5" customWidth="1"/>
    <col min="3850" max="3850" width="7.125" style="5" customWidth="1"/>
    <col min="3851" max="3851" width="40.5" style="5" customWidth="1"/>
    <col min="3852" max="3852" width="5.25" style="5" customWidth="1"/>
    <col min="3853" max="3853" width="9.375" style="5" customWidth="1"/>
    <col min="3854" max="3854" width="13.5" style="5" customWidth="1"/>
    <col min="3855" max="3855" width="12" style="5" customWidth="1"/>
    <col min="3856" max="3856" width="11.375" style="5" customWidth="1"/>
    <col min="3857" max="3857" width="14" style="5" customWidth="1"/>
    <col min="3858" max="3858" width="15.125" style="5" bestFit="1" customWidth="1"/>
    <col min="3859" max="3859" width="18.375" style="5" bestFit="1" customWidth="1"/>
    <col min="3860" max="3860" width="15.375" style="5" customWidth="1"/>
    <col min="3861" max="3863" width="11" style="5" customWidth="1"/>
    <col min="3864" max="3865" width="15" style="5" bestFit="1" customWidth="1"/>
    <col min="3866" max="4096" width="11" style="5"/>
    <col min="4097" max="4097" width="7.25" style="5" customWidth="1"/>
    <col min="4098" max="4098" width="14.875" style="5" customWidth="1"/>
    <col min="4099" max="4099" width="33.75" style="5" customWidth="1"/>
    <col min="4100" max="4100" width="19.75" style="5" customWidth="1"/>
    <col min="4101" max="4101" width="16.5" style="5" customWidth="1"/>
    <col min="4102" max="4102" width="6.625" style="5" customWidth="1"/>
    <col min="4103" max="4103" width="53.375" style="5" customWidth="1"/>
    <col min="4104" max="4104" width="8.75" style="5" customWidth="1"/>
    <col min="4105" max="4105" width="8.375" style="5" customWidth="1"/>
    <col min="4106" max="4106" width="7.125" style="5" customWidth="1"/>
    <col min="4107" max="4107" width="40.5" style="5" customWidth="1"/>
    <col min="4108" max="4108" width="5.25" style="5" customWidth="1"/>
    <col min="4109" max="4109" width="9.375" style="5" customWidth="1"/>
    <col min="4110" max="4110" width="13.5" style="5" customWidth="1"/>
    <col min="4111" max="4111" width="12" style="5" customWidth="1"/>
    <col min="4112" max="4112" width="11.375" style="5" customWidth="1"/>
    <col min="4113" max="4113" width="14" style="5" customWidth="1"/>
    <col min="4114" max="4114" width="15.125" style="5" bestFit="1" customWidth="1"/>
    <col min="4115" max="4115" width="18.375" style="5" bestFit="1" customWidth="1"/>
    <col min="4116" max="4116" width="15.375" style="5" customWidth="1"/>
    <col min="4117" max="4119" width="11" style="5" customWidth="1"/>
    <col min="4120" max="4121" width="15" style="5" bestFit="1" customWidth="1"/>
    <col min="4122" max="4352" width="11" style="5"/>
    <col min="4353" max="4353" width="7.25" style="5" customWidth="1"/>
    <col min="4354" max="4354" width="14.875" style="5" customWidth="1"/>
    <col min="4355" max="4355" width="33.75" style="5" customWidth="1"/>
    <col min="4356" max="4356" width="19.75" style="5" customWidth="1"/>
    <col min="4357" max="4357" width="16.5" style="5" customWidth="1"/>
    <col min="4358" max="4358" width="6.625" style="5" customWidth="1"/>
    <col min="4359" max="4359" width="53.375" style="5" customWidth="1"/>
    <col min="4360" max="4360" width="8.75" style="5" customWidth="1"/>
    <col min="4361" max="4361" width="8.375" style="5" customWidth="1"/>
    <col min="4362" max="4362" width="7.125" style="5" customWidth="1"/>
    <col min="4363" max="4363" width="40.5" style="5" customWidth="1"/>
    <col min="4364" max="4364" width="5.25" style="5" customWidth="1"/>
    <col min="4365" max="4365" width="9.375" style="5" customWidth="1"/>
    <col min="4366" max="4366" width="13.5" style="5" customWidth="1"/>
    <col min="4367" max="4367" width="12" style="5" customWidth="1"/>
    <col min="4368" max="4368" width="11.375" style="5" customWidth="1"/>
    <col min="4369" max="4369" width="14" style="5" customWidth="1"/>
    <col min="4370" max="4370" width="15.125" style="5" bestFit="1" customWidth="1"/>
    <col min="4371" max="4371" width="18.375" style="5" bestFit="1" customWidth="1"/>
    <col min="4372" max="4372" width="15.375" style="5" customWidth="1"/>
    <col min="4373" max="4375" width="11" style="5" customWidth="1"/>
    <col min="4376" max="4377" width="15" style="5" bestFit="1" customWidth="1"/>
    <col min="4378" max="4608" width="11" style="5"/>
    <col min="4609" max="4609" width="7.25" style="5" customWidth="1"/>
    <col min="4610" max="4610" width="14.875" style="5" customWidth="1"/>
    <col min="4611" max="4611" width="33.75" style="5" customWidth="1"/>
    <col min="4612" max="4612" width="19.75" style="5" customWidth="1"/>
    <col min="4613" max="4613" width="16.5" style="5" customWidth="1"/>
    <col min="4614" max="4614" width="6.625" style="5" customWidth="1"/>
    <col min="4615" max="4615" width="53.375" style="5" customWidth="1"/>
    <col min="4616" max="4616" width="8.75" style="5" customWidth="1"/>
    <col min="4617" max="4617" width="8.375" style="5" customWidth="1"/>
    <col min="4618" max="4618" width="7.125" style="5" customWidth="1"/>
    <col min="4619" max="4619" width="40.5" style="5" customWidth="1"/>
    <col min="4620" max="4620" width="5.25" style="5" customWidth="1"/>
    <col min="4621" max="4621" width="9.375" style="5" customWidth="1"/>
    <col min="4622" max="4622" width="13.5" style="5" customWidth="1"/>
    <col min="4623" max="4623" width="12" style="5" customWidth="1"/>
    <col min="4624" max="4624" width="11.375" style="5" customWidth="1"/>
    <col min="4625" max="4625" width="14" style="5" customWidth="1"/>
    <col min="4626" max="4626" width="15.125" style="5" bestFit="1" customWidth="1"/>
    <col min="4627" max="4627" width="18.375" style="5" bestFit="1" customWidth="1"/>
    <col min="4628" max="4628" width="15.375" style="5" customWidth="1"/>
    <col min="4629" max="4631" width="11" style="5" customWidth="1"/>
    <col min="4632" max="4633" width="15" style="5" bestFit="1" customWidth="1"/>
    <col min="4634" max="4864" width="11" style="5"/>
    <col min="4865" max="4865" width="7.25" style="5" customWidth="1"/>
    <col min="4866" max="4866" width="14.875" style="5" customWidth="1"/>
    <col min="4867" max="4867" width="33.75" style="5" customWidth="1"/>
    <col min="4868" max="4868" width="19.75" style="5" customWidth="1"/>
    <col min="4869" max="4869" width="16.5" style="5" customWidth="1"/>
    <col min="4870" max="4870" width="6.625" style="5" customWidth="1"/>
    <col min="4871" max="4871" width="53.375" style="5" customWidth="1"/>
    <col min="4872" max="4872" width="8.75" style="5" customWidth="1"/>
    <col min="4873" max="4873" width="8.375" style="5" customWidth="1"/>
    <col min="4874" max="4874" width="7.125" style="5" customWidth="1"/>
    <col min="4875" max="4875" width="40.5" style="5" customWidth="1"/>
    <col min="4876" max="4876" width="5.25" style="5" customWidth="1"/>
    <col min="4877" max="4877" width="9.375" style="5" customWidth="1"/>
    <col min="4878" max="4878" width="13.5" style="5" customWidth="1"/>
    <col min="4879" max="4879" width="12" style="5" customWidth="1"/>
    <col min="4880" max="4880" width="11.375" style="5" customWidth="1"/>
    <col min="4881" max="4881" width="14" style="5" customWidth="1"/>
    <col min="4882" max="4882" width="15.125" style="5" bestFit="1" customWidth="1"/>
    <col min="4883" max="4883" width="18.375" style="5" bestFit="1" customWidth="1"/>
    <col min="4884" max="4884" width="15.375" style="5" customWidth="1"/>
    <col min="4885" max="4887" width="11" style="5" customWidth="1"/>
    <col min="4888" max="4889" width="15" style="5" bestFit="1" customWidth="1"/>
    <col min="4890" max="5120" width="11" style="5"/>
    <col min="5121" max="5121" width="7.25" style="5" customWidth="1"/>
    <col min="5122" max="5122" width="14.875" style="5" customWidth="1"/>
    <col min="5123" max="5123" width="33.75" style="5" customWidth="1"/>
    <col min="5124" max="5124" width="19.75" style="5" customWidth="1"/>
    <col min="5125" max="5125" width="16.5" style="5" customWidth="1"/>
    <col min="5126" max="5126" width="6.625" style="5" customWidth="1"/>
    <col min="5127" max="5127" width="53.375" style="5" customWidth="1"/>
    <col min="5128" max="5128" width="8.75" style="5" customWidth="1"/>
    <col min="5129" max="5129" width="8.375" style="5" customWidth="1"/>
    <col min="5130" max="5130" width="7.125" style="5" customWidth="1"/>
    <col min="5131" max="5131" width="40.5" style="5" customWidth="1"/>
    <col min="5132" max="5132" width="5.25" style="5" customWidth="1"/>
    <col min="5133" max="5133" width="9.375" style="5" customWidth="1"/>
    <col min="5134" max="5134" width="13.5" style="5" customWidth="1"/>
    <col min="5135" max="5135" width="12" style="5" customWidth="1"/>
    <col min="5136" max="5136" width="11.375" style="5" customWidth="1"/>
    <col min="5137" max="5137" width="14" style="5" customWidth="1"/>
    <col min="5138" max="5138" width="15.125" style="5" bestFit="1" customWidth="1"/>
    <col min="5139" max="5139" width="18.375" style="5" bestFit="1" customWidth="1"/>
    <col min="5140" max="5140" width="15.375" style="5" customWidth="1"/>
    <col min="5141" max="5143" width="11" style="5" customWidth="1"/>
    <col min="5144" max="5145" width="15" style="5" bestFit="1" customWidth="1"/>
    <col min="5146" max="5376" width="11" style="5"/>
    <col min="5377" max="5377" width="7.25" style="5" customWidth="1"/>
    <col min="5378" max="5378" width="14.875" style="5" customWidth="1"/>
    <col min="5379" max="5379" width="33.75" style="5" customWidth="1"/>
    <col min="5380" max="5380" width="19.75" style="5" customWidth="1"/>
    <col min="5381" max="5381" width="16.5" style="5" customWidth="1"/>
    <col min="5382" max="5382" width="6.625" style="5" customWidth="1"/>
    <col min="5383" max="5383" width="53.375" style="5" customWidth="1"/>
    <col min="5384" max="5384" width="8.75" style="5" customWidth="1"/>
    <col min="5385" max="5385" width="8.375" style="5" customWidth="1"/>
    <col min="5386" max="5386" width="7.125" style="5" customWidth="1"/>
    <col min="5387" max="5387" width="40.5" style="5" customWidth="1"/>
    <col min="5388" max="5388" width="5.25" style="5" customWidth="1"/>
    <col min="5389" max="5389" width="9.375" style="5" customWidth="1"/>
    <col min="5390" max="5390" width="13.5" style="5" customWidth="1"/>
    <col min="5391" max="5391" width="12" style="5" customWidth="1"/>
    <col min="5392" max="5392" width="11.375" style="5" customWidth="1"/>
    <col min="5393" max="5393" width="14" style="5" customWidth="1"/>
    <col min="5394" max="5394" width="15.125" style="5" bestFit="1" customWidth="1"/>
    <col min="5395" max="5395" width="18.375" style="5" bestFit="1" customWidth="1"/>
    <col min="5396" max="5396" width="15.375" style="5" customWidth="1"/>
    <col min="5397" max="5399" width="11" style="5" customWidth="1"/>
    <col min="5400" max="5401" width="15" style="5" bestFit="1" customWidth="1"/>
    <col min="5402" max="5632" width="11" style="5"/>
    <col min="5633" max="5633" width="7.25" style="5" customWidth="1"/>
    <col min="5634" max="5634" width="14.875" style="5" customWidth="1"/>
    <col min="5635" max="5635" width="33.75" style="5" customWidth="1"/>
    <col min="5636" max="5636" width="19.75" style="5" customWidth="1"/>
    <col min="5637" max="5637" width="16.5" style="5" customWidth="1"/>
    <col min="5638" max="5638" width="6.625" style="5" customWidth="1"/>
    <col min="5639" max="5639" width="53.375" style="5" customWidth="1"/>
    <col min="5640" max="5640" width="8.75" style="5" customWidth="1"/>
    <col min="5641" max="5641" width="8.375" style="5" customWidth="1"/>
    <col min="5642" max="5642" width="7.125" style="5" customWidth="1"/>
    <col min="5643" max="5643" width="40.5" style="5" customWidth="1"/>
    <col min="5644" max="5644" width="5.25" style="5" customWidth="1"/>
    <col min="5645" max="5645" width="9.375" style="5" customWidth="1"/>
    <col min="5646" max="5646" width="13.5" style="5" customWidth="1"/>
    <col min="5647" max="5647" width="12" style="5" customWidth="1"/>
    <col min="5648" max="5648" width="11.375" style="5" customWidth="1"/>
    <col min="5649" max="5649" width="14" style="5" customWidth="1"/>
    <col min="5650" max="5650" width="15.125" style="5" bestFit="1" customWidth="1"/>
    <col min="5651" max="5651" width="18.375" style="5" bestFit="1" customWidth="1"/>
    <col min="5652" max="5652" width="15.375" style="5" customWidth="1"/>
    <col min="5653" max="5655" width="11" style="5" customWidth="1"/>
    <col min="5656" max="5657" width="15" style="5" bestFit="1" customWidth="1"/>
    <col min="5658" max="5888" width="11" style="5"/>
    <col min="5889" max="5889" width="7.25" style="5" customWidth="1"/>
    <col min="5890" max="5890" width="14.875" style="5" customWidth="1"/>
    <col min="5891" max="5891" width="33.75" style="5" customWidth="1"/>
    <col min="5892" max="5892" width="19.75" style="5" customWidth="1"/>
    <col min="5893" max="5893" width="16.5" style="5" customWidth="1"/>
    <col min="5894" max="5894" width="6.625" style="5" customWidth="1"/>
    <col min="5895" max="5895" width="53.375" style="5" customWidth="1"/>
    <col min="5896" max="5896" width="8.75" style="5" customWidth="1"/>
    <col min="5897" max="5897" width="8.375" style="5" customWidth="1"/>
    <col min="5898" max="5898" width="7.125" style="5" customWidth="1"/>
    <col min="5899" max="5899" width="40.5" style="5" customWidth="1"/>
    <col min="5900" max="5900" width="5.25" style="5" customWidth="1"/>
    <col min="5901" max="5901" width="9.375" style="5" customWidth="1"/>
    <col min="5902" max="5902" width="13.5" style="5" customWidth="1"/>
    <col min="5903" max="5903" width="12" style="5" customWidth="1"/>
    <col min="5904" max="5904" width="11.375" style="5" customWidth="1"/>
    <col min="5905" max="5905" width="14" style="5" customWidth="1"/>
    <col min="5906" max="5906" width="15.125" style="5" bestFit="1" customWidth="1"/>
    <col min="5907" max="5907" width="18.375" style="5" bestFit="1" customWidth="1"/>
    <col min="5908" max="5908" width="15.375" style="5" customWidth="1"/>
    <col min="5909" max="5911" width="11" style="5" customWidth="1"/>
    <col min="5912" max="5913" width="15" style="5" bestFit="1" customWidth="1"/>
    <col min="5914" max="6144" width="11" style="5"/>
    <col min="6145" max="6145" width="7.25" style="5" customWidth="1"/>
    <col min="6146" max="6146" width="14.875" style="5" customWidth="1"/>
    <col min="6147" max="6147" width="33.75" style="5" customWidth="1"/>
    <col min="6148" max="6148" width="19.75" style="5" customWidth="1"/>
    <col min="6149" max="6149" width="16.5" style="5" customWidth="1"/>
    <col min="6150" max="6150" width="6.625" style="5" customWidth="1"/>
    <col min="6151" max="6151" width="53.375" style="5" customWidth="1"/>
    <col min="6152" max="6152" width="8.75" style="5" customWidth="1"/>
    <col min="6153" max="6153" width="8.375" style="5" customWidth="1"/>
    <col min="6154" max="6154" width="7.125" style="5" customWidth="1"/>
    <col min="6155" max="6155" width="40.5" style="5" customWidth="1"/>
    <col min="6156" max="6156" width="5.25" style="5" customWidth="1"/>
    <col min="6157" max="6157" width="9.375" style="5" customWidth="1"/>
    <col min="6158" max="6158" width="13.5" style="5" customWidth="1"/>
    <col min="6159" max="6159" width="12" style="5" customWidth="1"/>
    <col min="6160" max="6160" width="11.375" style="5" customWidth="1"/>
    <col min="6161" max="6161" width="14" style="5" customWidth="1"/>
    <col min="6162" max="6162" width="15.125" style="5" bestFit="1" customWidth="1"/>
    <col min="6163" max="6163" width="18.375" style="5" bestFit="1" customWidth="1"/>
    <col min="6164" max="6164" width="15.375" style="5" customWidth="1"/>
    <col min="6165" max="6167" width="11" style="5" customWidth="1"/>
    <col min="6168" max="6169" width="15" style="5" bestFit="1" customWidth="1"/>
    <col min="6170" max="6400" width="11" style="5"/>
    <col min="6401" max="6401" width="7.25" style="5" customWidth="1"/>
    <col min="6402" max="6402" width="14.875" style="5" customWidth="1"/>
    <col min="6403" max="6403" width="33.75" style="5" customWidth="1"/>
    <col min="6404" max="6404" width="19.75" style="5" customWidth="1"/>
    <col min="6405" max="6405" width="16.5" style="5" customWidth="1"/>
    <col min="6406" max="6406" width="6.625" style="5" customWidth="1"/>
    <col min="6407" max="6407" width="53.375" style="5" customWidth="1"/>
    <col min="6408" max="6408" width="8.75" style="5" customWidth="1"/>
    <col min="6409" max="6409" width="8.375" style="5" customWidth="1"/>
    <col min="6410" max="6410" width="7.125" style="5" customWidth="1"/>
    <col min="6411" max="6411" width="40.5" style="5" customWidth="1"/>
    <col min="6412" max="6412" width="5.25" style="5" customWidth="1"/>
    <col min="6413" max="6413" width="9.375" style="5" customWidth="1"/>
    <col min="6414" max="6414" width="13.5" style="5" customWidth="1"/>
    <col min="6415" max="6415" width="12" style="5" customWidth="1"/>
    <col min="6416" max="6416" width="11.375" style="5" customWidth="1"/>
    <col min="6417" max="6417" width="14" style="5" customWidth="1"/>
    <col min="6418" max="6418" width="15.125" style="5" bestFit="1" customWidth="1"/>
    <col min="6419" max="6419" width="18.375" style="5" bestFit="1" customWidth="1"/>
    <col min="6420" max="6420" width="15.375" style="5" customWidth="1"/>
    <col min="6421" max="6423" width="11" style="5" customWidth="1"/>
    <col min="6424" max="6425" width="15" style="5" bestFit="1" customWidth="1"/>
    <col min="6426" max="6656" width="11" style="5"/>
    <col min="6657" max="6657" width="7.25" style="5" customWidth="1"/>
    <col min="6658" max="6658" width="14.875" style="5" customWidth="1"/>
    <col min="6659" max="6659" width="33.75" style="5" customWidth="1"/>
    <col min="6660" max="6660" width="19.75" style="5" customWidth="1"/>
    <col min="6661" max="6661" width="16.5" style="5" customWidth="1"/>
    <col min="6662" max="6662" width="6.625" style="5" customWidth="1"/>
    <col min="6663" max="6663" width="53.375" style="5" customWidth="1"/>
    <col min="6664" max="6664" width="8.75" style="5" customWidth="1"/>
    <col min="6665" max="6665" width="8.375" style="5" customWidth="1"/>
    <col min="6666" max="6666" width="7.125" style="5" customWidth="1"/>
    <col min="6667" max="6667" width="40.5" style="5" customWidth="1"/>
    <col min="6668" max="6668" width="5.25" style="5" customWidth="1"/>
    <col min="6669" max="6669" width="9.375" style="5" customWidth="1"/>
    <col min="6670" max="6670" width="13.5" style="5" customWidth="1"/>
    <col min="6671" max="6671" width="12" style="5" customWidth="1"/>
    <col min="6672" max="6672" width="11.375" style="5" customWidth="1"/>
    <col min="6673" max="6673" width="14" style="5" customWidth="1"/>
    <col min="6674" max="6674" width="15.125" style="5" bestFit="1" customWidth="1"/>
    <col min="6675" max="6675" width="18.375" style="5" bestFit="1" customWidth="1"/>
    <col min="6676" max="6676" width="15.375" style="5" customWidth="1"/>
    <col min="6677" max="6679" width="11" style="5" customWidth="1"/>
    <col min="6680" max="6681" width="15" style="5" bestFit="1" customWidth="1"/>
    <col min="6682" max="6912" width="11" style="5"/>
    <col min="6913" max="6913" width="7.25" style="5" customWidth="1"/>
    <col min="6914" max="6914" width="14.875" style="5" customWidth="1"/>
    <col min="6915" max="6915" width="33.75" style="5" customWidth="1"/>
    <col min="6916" max="6916" width="19.75" style="5" customWidth="1"/>
    <col min="6917" max="6917" width="16.5" style="5" customWidth="1"/>
    <col min="6918" max="6918" width="6.625" style="5" customWidth="1"/>
    <col min="6919" max="6919" width="53.375" style="5" customWidth="1"/>
    <col min="6920" max="6920" width="8.75" style="5" customWidth="1"/>
    <col min="6921" max="6921" width="8.375" style="5" customWidth="1"/>
    <col min="6922" max="6922" width="7.125" style="5" customWidth="1"/>
    <col min="6923" max="6923" width="40.5" style="5" customWidth="1"/>
    <col min="6924" max="6924" width="5.25" style="5" customWidth="1"/>
    <col min="6925" max="6925" width="9.375" style="5" customWidth="1"/>
    <col min="6926" max="6926" width="13.5" style="5" customWidth="1"/>
    <col min="6927" max="6927" width="12" style="5" customWidth="1"/>
    <col min="6928" max="6928" width="11.375" style="5" customWidth="1"/>
    <col min="6929" max="6929" width="14" style="5" customWidth="1"/>
    <col min="6930" max="6930" width="15.125" style="5" bestFit="1" customWidth="1"/>
    <col min="6931" max="6931" width="18.375" style="5" bestFit="1" customWidth="1"/>
    <col min="6932" max="6932" width="15.375" style="5" customWidth="1"/>
    <col min="6933" max="6935" width="11" style="5" customWidth="1"/>
    <col min="6936" max="6937" width="15" style="5" bestFit="1" customWidth="1"/>
    <col min="6938" max="7168" width="11" style="5"/>
    <col min="7169" max="7169" width="7.25" style="5" customWidth="1"/>
    <col min="7170" max="7170" width="14.875" style="5" customWidth="1"/>
    <col min="7171" max="7171" width="33.75" style="5" customWidth="1"/>
    <col min="7172" max="7172" width="19.75" style="5" customWidth="1"/>
    <col min="7173" max="7173" width="16.5" style="5" customWidth="1"/>
    <col min="7174" max="7174" width="6.625" style="5" customWidth="1"/>
    <col min="7175" max="7175" width="53.375" style="5" customWidth="1"/>
    <col min="7176" max="7176" width="8.75" style="5" customWidth="1"/>
    <col min="7177" max="7177" width="8.375" style="5" customWidth="1"/>
    <col min="7178" max="7178" width="7.125" style="5" customWidth="1"/>
    <col min="7179" max="7179" width="40.5" style="5" customWidth="1"/>
    <col min="7180" max="7180" width="5.25" style="5" customWidth="1"/>
    <col min="7181" max="7181" width="9.375" style="5" customWidth="1"/>
    <col min="7182" max="7182" width="13.5" style="5" customWidth="1"/>
    <col min="7183" max="7183" width="12" style="5" customWidth="1"/>
    <col min="7184" max="7184" width="11.375" style="5" customWidth="1"/>
    <col min="7185" max="7185" width="14" style="5" customWidth="1"/>
    <col min="7186" max="7186" width="15.125" style="5" bestFit="1" customWidth="1"/>
    <col min="7187" max="7187" width="18.375" style="5" bestFit="1" customWidth="1"/>
    <col min="7188" max="7188" width="15.375" style="5" customWidth="1"/>
    <col min="7189" max="7191" width="11" style="5" customWidth="1"/>
    <col min="7192" max="7193" width="15" style="5" bestFit="1" customWidth="1"/>
    <col min="7194" max="7424" width="11" style="5"/>
    <col min="7425" max="7425" width="7.25" style="5" customWidth="1"/>
    <col min="7426" max="7426" width="14.875" style="5" customWidth="1"/>
    <col min="7427" max="7427" width="33.75" style="5" customWidth="1"/>
    <col min="7428" max="7428" width="19.75" style="5" customWidth="1"/>
    <col min="7429" max="7429" width="16.5" style="5" customWidth="1"/>
    <col min="7430" max="7430" width="6.625" style="5" customWidth="1"/>
    <col min="7431" max="7431" width="53.375" style="5" customWidth="1"/>
    <col min="7432" max="7432" width="8.75" style="5" customWidth="1"/>
    <col min="7433" max="7433" width="8.375" style="5" customWidth="1"/>
    <col min="7434" max="7434" width="7.125" style="5" customWidth="1"/>
    <col min="7435" max="7435" width="40.5" style="5" customWidth="1"/>
    <col min="7436" max="7436" width="5.25" style="5" customWidth="1"/>
    <col min="7437" max="7437" width="9.375" style="5" customWidth="1"/>
    <col min="7438" max="7438" width="13.5" style="5" customWidth="1"/>
    <col min="7439" max="7439" width="12" style="5" customWidth="1"/>
    <col min="7440" max="7440" width="11.375" style="5" customWidth="1"/>
    <col min="7441" max="7441" width="14" style="5" customWidth="1"/>
    <col min="7442" max="7442" width="15.125" style="5" bestFit="1" customWidth="1"/>
    <col min="7443" max="7443" width="18.375" style="5" bestFit="1" customWidth="1"/>
    <col min="7444" max="7444" width="15.375" style="5" customWidth="1"/>
    <col min="7445" max="7447" width="11" style="5" customWidth="1"/>
    <col min="7448" max="7449" width="15" style="5" bestFit="1" customWidth="1"/>
    <col min="7450" max="7680" width="11" style="5"/>
    <col min="7681" max="7681" width="7.25" style="5" customWidth="1"/>
    <col min="7682" max="7682" width="14.875" style="5" customWidth="1"/>
    <col min="7683" max="7683" width="33.75" style="5" customWidth="1"/>
    <col min="7684" max="7684" width="19.75" style="5" customWidth="1"/>
    <col min="7685" max="7685" width="16.5" style="5" customWidth="1"/>
    <col min="7686" max="7686" width="6.625" style="5" customWidth="1"/>
    <col min="7687" max="7687" width="53.375" style="5" customWidth="1"/>
    <col min="7688" max="7688" width="8.75" style="5" customWidth="1"/>
    <col min="7689" max="7689" width="8.375" style="5" customWidth="1"/>
    <col min="7690" max="7690" width="7.125" style="5" customWidth="1"/>
    <col min="7691" max="7691" width="40.5" style="5" customWidth="1"/>
    <col min="7692" max="7692" width="5.25" style="5" customWidth="1"/>
    <col min="7693" max="7693" width="9.375" style="5" customWidth="1"/>
    <col min="7694" max="7694" width="13.5" style="5" customWidth="1"/>
    <col min="7695" max="7695" width="12" style="5" customWidth="1"/>
    <col min="7696" max="7696" width="11.375" style="5" customWidth="1"/>
    <col min="7697" max="7697" width="14" style="5" customWidth="1"/>
    <col min="7698" max="7698" width="15.125" style="5" bestFit="1" customWidth="1"/>
    <col min="7699" max="7699" width="18.375" style="5" bestFit="1" customWidth="1"/>
    <col min="7700" max="7700" width="15.375" style="5" customWidth="1"/>
    <col min="7701" max="7703" width="11" style="5" customWidth="1"/>
    <col min="7704" max="7705" width="15" style="5" bestFit="1" customWidth="1"/>
    <col min="7706" max="7936" width="11" style="5"/>
    <col min="7937" max="7937" width="7.25" style="5" customWidth="1"/>
    <col min="7938" max="7938" width="14.875" style="5" customWidth="1"/>
    <col min="7939" max="7939" width="33.75" style="5" customWidth="1"/>
    <col min="7940" max="7940" width="19.75" style="5" customWidth="1"/>
    <col min="7941" max="7941" width="16.5" style="5" customWidth="1"/>
    <col min="7942" max="7942" width="6.625" style="5" customWidth="1"/>
    <col min="7943" max="7943" width="53.375" style="5" customWidth="1"/>
    <col min="7944" max="7944" width="8.75" style="5" customWidth="1"/>
    <col min="7945" max="7945" width="8.375" style="5" customWidth="1"/>
    <col min="7946" max="7946" width="7.125" style="5" customWidth="1"/>
    <col min="7947" max="7947" width="40.5" style="5" customWidth="1"/>
    <col min="7948" max="7948" width="5.25" style="5" customWidth="1"/>
    <col min="7949" max="7949" width="9.375" style="5" customWidth="1"/>
    <col min="7950" max="7950" width="13.5" style="5" customWidth="1"/>
    <col min="7951" max="7951" width="12" style="5" customWidth="1"/>
    <col min="7952" max="7952" width="11.375" style="5" customWidth="1"/>
    <col min="7953" max="7953" width="14" style="5" customWidth="1"/>
    <col min="7954" max="7954" width="15.125" style="5" bestFit="1" customWidth="1"/>
    <col min="7955" max="7955" width="18.375" style="5" bestFit="1" customWidth="1"/>
    <col min="7956" max="7956" width="15.375" style="5" customWidth="1"/>
    <col min="7957" max="7959" width="11" style="5" customWidth="1"/>
    <col min="7960" max="7961" width="15" style="5" bestFit="1" customWidth="1"/>
    <col min="7962" max="8192" width="11" style="5"/>
    <col min="8193" max="8193" width="7.25" style="5" customWidth="1"/>
    <col min="8194" max="8194" width="14.875" style="5" customWidth="1"/>
    <col min="8195" max="8195" width="33.75" style="5" customWidth="1"/>
    <col min="8196" max="8196" width="19.75" style="5" customWidth="1"/>
    <col min="8197" max="8197" width="16.5" style="5" customWidth="1"/>
    <col min="8198" max="8198" width="6.625" style="5" customWidth="1"/>
    <col min="8199" max="8199" width="53.375" style="5" customWidth="1"/>
    <col min="8200" max="8200" width="8.75" style="5" customWidth="1"/>
    <col min="8201" max="8201" width="8.375" style="5" customWidth="1"/>
    <col min="8202" max="8202" width="7.125" style="5" customWidth="1"/>
    <col min="8203" max="8203" width="40.5" style="5" customWidth="1"/>
    <col min="8204" max="8204" width="5.25" style="5" customWidth="1"/>
    <col min="8205" max="8205" width="9.375" style="5" customWidth="1"/>
    <col min="8206" max="8206" width="13.5" style="5" customWidth="1"/>
    <col min="8207" max="8207" width="12" style="5" customWidth="1"/>
    <col min="8208" max="8208" width="11.375" style="5" customWidth="1"/>
    <col min="8209" max="8209" width="14" style="5" customWidth="1"/>
    <col min="8210" max="8210" width="15.125" style="5" bestFit="1" customWidth="1"/>
    <col min="8211" max="8211" width="18.375" style="5" bestFit="1" customWidth="1"/>
    <col min="8212" max="8212" width="15.375" style="5" customWidth="1"/>
    <col min="8213" max="8215" width="11" style="5" customWidth="1"/>
    <col min="8216" max="8217" width="15" style="5" bestFit="1" customWidth="1"/>
    <col min="8218" max="8448" width="11" style="5"/>
    <col min="8449" max="8449" width="7.25" style="5" customWidth="1"/>
    <col min="8450" max="8450" width="14.875" style="5" customWidth="1"/>
    <col min="8451" max="8451" width="33.75" style="5" customWidth="1"/>
    <col min="8452" max="8452" width="19.75" style="5" customWidth="1"/>
    <col min="8453" max="8453" width="16.5" style="5" customWidth="1"/>
    <col min="8454" max="8454" width="6.625" style="5" customWidth="1"/>
    <col min="8455" max="8455" width="53.375" style="5" customWidth="1"/>
    <col min="8456" max="8456" width="8.75" style="5" customWidth="1"/>
    <col min="8457" max="8457" width="8.375" style="5" customWidth="1"/>
    <col min="8458" max="8458" width="7.125" style="5" customWidth="1"/>
    <col min="8459" max="8459" width="40.5" style="5" customWidth="1"/>
    <col min="8460" max="8460" width="5.25" style="5" customWidth="1"/>
    <col min="8461" max="8461" width="9.375" style="5" customWidth="1"/>
    <col min="8462" max="8462" width="13.5" style="5" customWidth="1"/>
    <col min="8463" max="8463" width="12" style="5" customWidth="1"/>
    <col min="8464" max="8464" width="11.375" style="5" customWidth="1"/>
    <col min="8465" max="8465" width="14" style="5" customWidth="1"/>
    <col min="8466" max="8466" width="15.125" style="5" bestFit="1" customWidth="1"/>
    <col min="8467" max="8467" width="18.375" style="5" bestFit="1" customWidth="1"/>
    <col min="8468" max="8468" width="15.375" style="5" customWidth="1"/>
    <col min="8469" max="8471" width="11" style="5" customWidth="1"/>
    <col min="8472" max="8473" width="15" style="5" bestFit="1" customWidth="1"/>
    <col min="8474" max="8704" width="11" style="5"/>
    <col min="8705" max="8705" width="7.25" style="5" customWidth="1"/>
    <col min="8706" max="8706" width="14.875" style="5" customWidth="1"/>
    <col min="8707" max="8707" width="33.75" style="5" customWidth="1"/>
    <col min="8708" max="8708" width="19.75" style="5" customWidth="1"/>
    <col min="8709" max="8709" width="16.5" style="5" customWidth="1"/>
    <col min="8710" max="8710" width="6.625" style="5" customWidth="1"/>
    <col min="8711" max="8711" width="53.375" style="5" customWidth="1"/>
    <col min="8712" max="8712" width="8.75" style="5" customWidth="1"/>
    <col min="8713" max="8713" width="8.375" style="5" customWidth="1"/>
    <col min="8714" max="8714" width="7.125" style="5" customWidth="1"/>
    <col min="8715" max="8715" width="40.5" style="5" customWidth="1"/>
    <col min="8716" max="8716" width="5.25" style="5" customWidth="1"/>
    <col min="8717" max="8717" width="9.375" style="5" customWidth="1"/>
    <col min="8718" max="8718" width="13.5" style="5" customWidth="1"/>
    <col min="8719" max="8719" width="12" style="5" customWidth="1"/>
    <col min="8720" max="8720" width="11.375" style="5" customWidth="1"/>
    <col min="8721" max="8721" width="14" style="5" customWidth="1"/>
    <col min="8722" max="8722" width="15.125" style="5" bestFit="1" customWidth="1"/>
    <col min="8723" max="8723" width="18.375" style="5" bestFit="1" customWidth="1"/>
    <col min="8724" max="8724" width="15.375" style="5" customWidth="1"/>
    <col min="8725" max="8727" width="11" style="5" customWidth="1"/>
    <col min="8728" max="8729" width="15" style="5" bestFit="1" customWidth="1"/>
    <col min="8730" max="8960" width="11" style="5"/>
    <col min="8961" max="8961" width="7.25" style="5" customWidth="1"/>
    <col min="8962" max="8962" width="14.875" style="5" customWidth="1"/>
    <col min="8963" max="8963" width="33.75" style="5" customWidth="1"/>
    <col min="8964" max="8964" width="19.75" style="5" customWidth="1"/>
    <col min="8965" max="8965" width="16.5" style="5" customWidth="1"/>
    <col min="8966" max="8966" width="6.625" style="5" customWidth="1"/>
    <col min="8967" max="8967" width="53.375" style="5" customWidth="1"/>
    <col min="8968" max="8968" width="8.75" style="5" customWidth="1"/>
    <col min="8969" max="8969" width="8.375" style="5" customWidth="1"/>
    <col min="8970" max="8970" width="7.125" style="5" customWidth="1"/>
    <col min="8971" max="8971" width="40.5" style="5" customWidth="1"/>
    <col min="8972" max="8972" width="5.25" style="5" customWidth="1"/>
    <col min="8973" max="8973" width="9.375" style="5" customWidth="1"/>
    <col min="8974" max="8974" width="13.5" style="5" customWidth="1"/>
    <col min="8975" max="8975" width="12" style="5" customWidth="1"/>
    <col min="8976" max="8976" width="11.375" style="5" customWidth="1"/>
    <col min="8977" max="8977" width="14" style="5" customWidth="1"/>
    <col min="8978" max="8978" width="15.125" style="5" bestFit="1" customWidth="1"/>
    <col min="8979" max="8979" width="18.375" style="5" bestFit="1" customWidth="1"/>
    <col min="8980" max="8980" width="15.375" style="5" customWidth="1"/>
    <col min="8981" max="8983" width="11" style="5" customWidth="1"/>
    <col min="8984" max="8985" width="15" style="5" bestFit="1" customWidth="1"/>
    <col min="8986" max="9216" width="11" style="5"/>
    <col min="9217" max="9217" width="7.25" style="5" customWidth="1"/>
    <col min="9218" max="9218" width="14.875" style="5" customWidth="1"/>
    <col min="9219" max="9219" width="33.75" style="5" customWidth="1"/>
    <col min="9220" max="9220" width="19.75" style="5" customWidth="1"/>
    <col min="9221" max="9221" width="16.5" style="5" customWidth="1"/>
    <col min="9222" max="9222" width="6.625" style="5" customWidth="1"/>
    <col min="9223" max="9223" width="53.375" style="5" customWidth="1"/>
    <col min="9224" max="9224" width="8.75" style="5" customWidth="1"/>
    <col min="9225" max="9225" width="8.375" style="5" customWidth="1"/>
    <col min="9226" max="9226" width="7.125" style="5" customWidth="1"/>
    <col min="9227" max="9227" width="40.5" style="5" customWidth="1"/>
    <col min="9228" max="9228" width="5.25" style="5" customWidth="1"/>
    <col min="9229" max="9229" width="9.375" style="5" customWidth="1"/>
    <col min="9230" max="9230" width="13.5" style="5" customWidth="1"/>
    <col min="9231" max="9231" width="12" style="5" customWidth="1"/>
    <col min="9232" max="9232" width="11.375" style="5" customWidth="1"/>
    <col min="9233" max="9233" width="14" style="5" customWidth="1"/>
    <col min="9234" max="9234" width="15.125" style="5" bestFit="1" customWidth="1"/>
    <col min="9235" max="9235" width="18.375" style="5" bestFit="1" customWidth="1"/>
    <col min="9236" max="9236" width="15.375" style="5" customWidth="1"/>
    <col min="9237" max="9239" width="11" style="5" customWidth="1"/>
    <col min="9240" max="9241" width="15" style="5" bestFit="1" customWidth="1"/>
    <col min="9242" max="9472" width="11" style="5"/>
    <col min="9473" max="9473" width="7.25" style="5" customWidth="1"/>
    <col min="9474" max="9474" width="14.875" style="5" customWidth="1"/>
    <col min="9475" max="9475" width="33.75" style="5" customWidth="1"/>
    <col min="9476" max="9476" width="19.75" style="5" customWidth="1"/>
    <col min="9477" max="9477" width="16.5" style="5" customWidth="1"/>
    <col min="9478" max="9478" width="6.625" style="5" customWidth="1"/>
    <col min="9479" max="9479" width="53.375" style="5" customWidth="1"/>
    <col min="9480" max="9480" width="8.75" style="5" customWidth="1"/>
    <col min="9481" max="9481" width="8.375" style="5" customWidth="1"/>
    <col min="9482" max="9482" width="7.125" style="5" customWidth="1"/>
    <col min="9483" max="9483" width="40.5" style="5" customWidth="1"/>
    <col min="9484" max="9484" width="5.25" style="5" customWidth="1"/>
    <col min="9485" max="9485" width="9.375" style="5" customWidth="1"/>
    <col min="9486" max="9486" width="13.5" style="5" customWidth="1"/>
    <col min="9487" max="9487" width="12" style="5" customWidth="1"/>
    <col min="9488" max="9488" width="11.375" style="5" customWidth="1"/>
    <col min="9489" max="9489" width="14" style="5" customWidth="1"/>
    <col min="9490" max="9490" width="15.125" style="5" bestFit="1" customWidth="1"/>
    <col min="9491" max="9491" width="18.375" style="5" bestFit="1" customWidth="1"/>
    <col min="9492" max="9492" width="15.375" style="5" customWidth="1"/>
    <col min="9493" max="9495" width="11" style="5" customWidth="1"/>
    <col min="9496" max="9497" width="15" style="5" bestFit="1" customWidth="1"/>
    <col min="9498" max="9728" width="11" style="5"/>
    <col min="9729" max="9729" width="7.25" style="5" customWidth="1"/>
    <col min="9730" max="9730" width="14.875" style="5" customWidth="1"/>
    <col min="9731" max="9731" width="33.75" style="5" customWidth="1"/>
    <col min="9732" max="9732" width="19.75" style="5" customWidth="1"/>
    <col min="9733" max="9733" width="16.5" style="5" customWidth="1"/>
    <col min="9734" max="9734" width="6.625" style="5" customWidth="1"/>
    <col min="9735" max="9735" width="53.375" style="5" customWidth="1"/>
    <col min="9736" max="9736" width="8.75" style="5" customWidth="1"/>
    <col min="9737" max="9737" width="8.375" style="5" customWidth="1"/>
    <col min="9738" max="9738" width="7.125" style="5" customWidth="1"/>
    <col min="9739" max="9739" width="40.5" style="5" customWidth="1"/>
    <col min="9740" max="9740" width="5.25" style="5" customWidth="1"/>
    <col min="9741" max="9741" width="9.375" style="5" customWidth="1"/>
    <col min="9742" max="9742" width="13.5" style="5" customWidth="1"/>
    <col min="9743" max="9743" width="12" style="5" customWidth="1"/>
    <col min="9744" max="9744" width="11.375" style="5" customWidth="1"/>
    <col min="9745" max="9745" width="14" style="5" customWidth="1"/>
    <col min="9746" max="9746" width="15.125" style="5" bestFit="1" customWidth="1"/>
    <col min="9747" max="9747" width="18.375" style="5" bestFit="1" customWidth="1"/>
    <col min="9748" max="9748" width="15.375" style="5" customWidth="1"/>
    <col min="9749" max="9751" width="11" style="5" customWidth="1"/>
    <col min="9752" max="9753" width="15" style="5" bestFit="1" customWidth="1"/>
    <col min="9754" max="9984" width="11" style="5"/>
    <col min="9985" max="9985" width="7.25" style="5" customWidth="1"/>
    <col min="9986" max="9986" width="14.875" style="5" customWidth="1"/>
    <col min="9987" max="9987" width="33.75" style="5" customWidth="1"/>
    <col min="9988" max="9988" width="19.75" style="5" customWidth="1"/>
    <col min="9989" max="9989" width="16.5" style="5" customWidth="1"/>
    <col min="9990" max="9990" width="6.625" style="5" customWidth="1"/>
    <col min="9991" max="9991" width="53.375" style="5" customWidth="1"/>
    <col min="9992" max="9992" width="8.75" style="5" customWidth="1"/>
    <col min="9993" max="9993" width="8.375" style="5" customWidth="1"/>
    <col min="9994" max="9994" width="7.125" style="5" customWidth="1"/>
    <col min="9995" max="9995" width="40.5" style="5" customWidth="1"/>
    <col min="9996" max="9996" width="5.25" style="5" customWidth="1"/>
    <col min="9997" max="9997" width="9.375" style="5" customWidth="1"/>
    <col min="9998" max="9998" width="13.5" style="5" customWidth="1"/>
    <col min="9999" max="9999" width="12" style="5" customWidth="1"/>
    <col min="10000" max="10000" width="11.375" style="5" customWidth="1"/>
    <col min="10001" max="10001" width="14" style="5" customWidth="1"/>
    <col min="10002" max="10002" width="15.125" style="5" bestFit="1" customWidth="1"/>
    <col min="10003" max="10003" width="18.375" style="5" bestFit="1" customWidth="1"/>
    <col min="10004" max="10004" width="15.375" style="5" customWidth="1"/>
    <col min="10005" max="10007" width="11" style="5" customWidth="1"/>
    <col min="10008" max="10009" width="15" style="5" bestFit="1" customWidth="1"/>
    <col min="10010" max="10240" width="11" style="5"/>
    <col min="10241" max="10241" width="7.25" style="5" customWidth="1"/>
    <col min="10242" max="10242" width="14.875" style="5" customWidth="1"/>
    <col min="10243" max="10243" width="33.75" style="5" customWidth="1"/>
    <col min="10244" max="10244" width="19.75" style="5" customWidth="1"/>
    <col min="10245" max="10245" width="16.5" style="5" customWidth="1"/>
    <col min="10246" max="10246" width="6.625" style="5" customWidth="1"/>
    <col min="10247" max="10247" width="53.375" style="5" customWidth="1"/>
    <col min="10248" max="10248" width="8.75" style="5" customWidth="1"/>
    <col min="10249" max="10249" width="8.375" style="5" customWidth="1"/>
    <col min="10250" max="10250" width="7.125" style="5" customWidth="1"/>
    <col min="10251" max="10251" width="40.5" style="5" customWidth="1"/>
    <col min="10252" max="10252" width="5.25" style="5" customWidth="1"/>
    <col min="10253" max="10253" width="9.375" style="5" customWidth="1"/>
    <col min="10254" max="10254" width="13.5" style="5" customWidth="1"/>
    <col min="10255" max="10255" width="12" style="5" customWidth="1"/>
    <col min="10256" max="10256" width="11.375" style="5" customWidth="1"/>
    <col min="10257" max="10257" width="14" style="5" customWidth="1"/>
    <col min="10258" max="10258" width="15.125" style="5" bestFit="1" customWidth="1"/>
    <col min="10259" max="10259" width="18.375" style="5" bestFit="1" customWidth="1"/>
    <col min="10260" max="10260" width="15.375" style="5" customWidth="1"/>
    <col min="10261" max="10263" width="11" style="5" customWidth="1"/>
    <col min="10264" max="10265" width="15" style="5" bestFit="1" customWidth="1"/>
    <col min="10266" max="10496" width="11" style="5"/>
    <col min="10497" max="10497" width="7.25" style="5" customWidth="1"/>
    <col min="10498" max="10498" width="14.875" style="5" customWidth="1"/>
    <col min="10499" max="10499" width="33.75" style="5" customWidth="1"/>
    <col min="10500" max="10500" width="19.75" style="5" customWidth="1"/>
    <col min="10501" max="10501" width="16.5" style="5" customWidth="1"/>
    <col min="10502" max="10502" width="6.625" style="5" customWidth="1"/>
    <col min="10503" max="10503" width="53.375" style="5" customWidth="1"/>
    <col min="10504" max="10504" width="8.75" style="5" customWidth="1"/>
    <col min="10505" max="10505" width="8.375" style="5" customWidth="1"/>
    <col min="10506" max="10506" width="7.125" style="5" customWidth="1"/>
    <col min="10507" max="10507" width="40.5" style="5" customWidth="1"/>
    <col min="10508" max="10508" width="5.25" style="5" customWidth="1"/>
    <col min="10509" max="10509" width="9.375" style="5" customWidth="1"/>
    <col min="10510" max="10510" width="13.5" style="5" customWidth="1"/>
    <col min="10511" max="10511" width="12" style="5" customWidth="1"/>
    <col min="10512" max="10512" width="11.375" style="5" customWidth="1"/>
    <col min="10513" max="10513" width="14" style="5" customWidth="1"/>
    <col min="10514" max="10514" width="15.125" style="5" bestFit="1" customWidth="1"/>
    <col min="10515" max="10515" width="18.375" style="5" bestFit="1" customWidth="1"/>
    <col min="10516" max="10516" width="15.375" style="5" customWidth="1"/>
    <col min="10517" max="10519" width="11" style="5" customWidth="1"/>
    <col min="10520" max="10521" width="15" style="5" bestFit="1" customWidth="1"/>
    <col min="10522" max="10752" width="11" style="5"/>
    <col min="10753" max="10753" width="7.25" style="5" customWidth="1"/>
    <col min="10754" max="10754" width="14.875" style="5" customWidth="1"/>
    <col min="10755" max="10755" width="33.75" style="5" customWidth="1"/>
    <col min="10756" max="10756" width="19.75" style="5" customWidth="1"/>
    <col min="10757" max="10757" width="16.5" style="5" customWidth="1"/>
    <col min="10758" max="10758" width="6.625" style="5" customWidth="1"/>
    <col min="10759" max="10759" width="53.375" style="5" customWidth="1"/>
    <col min="10760" max="10760" width="8.75" style="5" customWidth="1"/>
    <col min="10761" max="10761" width="8.375" style="5" customWidth="1"/>
    <col min="10762" max="10762" width="7.125" style="5" customWidth="1"/>
    <col min="10763" max="10763" width="40.5" style="5" customWidth="1"/>
    <col min="10764" max="10764" width="5.25" style="5" customWidth="1"/>
    <col min="10765" max="10765" width="9.375" style="5" customWidth="1"/>
    <col min="10766" max="10766" width="13.5" style="5" customWidth="1"/>
    <col min="10767" max="10767" width="12" style="5" customWidth="1"/>
    <col min="10768" max="10768" width="11.375" style="5" customWidth="1"/>
    <col min="10769" max="10769" width="14" style="5" customWidth="1"/>
    <col min="10770" max="10770" width="15.125" style="5" bestFit="1" customWidth="1"/>
    <col min="10771" max="10771" width="18.375" style="5" bestFit="1" customWidth="1"/>
    <col min="10772" max="10772" width="15.375" style="5" customWidth="1"/>
    <col min="10773" max="10775" width="11" style="5" customWidth="1"/>
    <col min="10776" max="10777" width="15" style="5" bestFit="1" customWidth="1"/>
    <col min="10778" max="11008" width="11" style="5"/>
    <col min="11009" max="11009" width="7.25" style="5" customWidth="1"/>
    <col min="11010" max="11010" width="14.875" style="5" customWidth="1"/>
    <col min="11011" max="11011" width="33.75" style="5" customWidth="1"/>
    <col min="11012" max="11012" width="19.75" style="5" customWidth="1"/>
    <col min="11013" max="11013" width="16.5" style="5" customWidth="1"/>
    <col min="11014" max="11014" width="6.625" style="5" customWidth="1"/>
    <col min="11015" max="11015" width="53.375" style="5" customWidth="1"/>
    <col min="11016" max="11016" width="8.75" style="5" customWidth="1"/>
    <col min="11017" max="11017" width="8.375" style="5" customWidth="1"/>
    <col min="11018" max="11018" width="7.125" style="5" customWidth="1"/>
    <col min="11019" max="11019" width="40.5" style="5" customWidth="1"/>
    <col min="11020" max="11020" width="5.25" style="5" customWidth="1"/>
    <col min="11021" max="11021" width="9.375" style="5" customWidth="1"/>
    <col min="11022" max="11022" width="13.5" style="5" customWidth="1"/>
    <col min="11023" max="11023" width="12" style="5" customWidth="1"/>
    <col min="11024" max="11024" width="11.375" style="5" customWidth="1"/>
    <col min="11025" max="11025" width="14" style="5" customWidth="1"/>
    <col min="11026" max="11026" width="15.125" style="5" bestFit="1" customWidth="1"/>
    <col min="11027" max="11027" width="18.375" style="5" bestFit="1" customWidth="1"/>
    <col min="11028" max="11028" width="15.375" style="5" customWidth="1"/>
    <col min="11029" max="11031" width="11" style="5" customWidth="1"/>
    <col min="11032" max="11033" width="15" style="5" bestFit="1" customWidth="1"/>
    <col min="11034" max="11264" width="11" style="5"/>
    <col min="11265" max="11265" width="7.25" style="5" customWidth="1"/>
    <col min="11266" max="11266" width="14.875" style="5" customWidth="1"/>
    <col min="11267" max="11267" width="33.75" style="5" customWidth="1"/>
    <col min="11268" max="11268" width="19.75" style="5" customWidth="1"/>
    <col min="11269" max="11269" width="16.5" style="5" customWidth="1"/>
    <col min="11270" max="11270" width="6.625" style="5" customWidth="1"/>
    <col min="11271" max="11271" width="53.375" style="5" customWidth="1"/>
    <col min="11272" max="11272" width="8.75" style="5" customWidth="1"/>
    <col min="11273" max="11273" width="8.375" style="5" customWidth="1"/>
    <col min="11274" max="11274" width="7.125" style="5" customWidth="1"/>
    <col min="11275" max="11275" width="40.5" style="5" customWidth="1"/>
    <col min="11276" max="11276" width="5.25" style="5" customWidth="1"/>
    <col min="11277" max="11277" width="9.375" style="5" customWidth="1"/>
    <col min="11278" max="11278" width="13.5" style="5" customWidth="1"/>
    <col min="11279" max="11279" width="12" style="5" customWidth="1"/>
    <col min="11280" max="11280" width="11.375" style="5" customWidth="1"/>
    <col min="11281" max="11281" width="14" style="5" customWidth="1"/>
    <col min="11282" max="11282" width="15.125" style="5" bestFit="1" customWidth="1"/>
    <col min="11283" max="11283" width="18.375" style="5" bestFit="1" customWidth="1"/>
    <col min="11284" max="11284" width="15.375" style="5" customWidth="1"/>
    <col min="11285" max="11287" width="11" style="5" customWidth="1"/>
    <col min="11288" max="11289" width="15" style="5" bestFit="1" customWidth="1"/>
    <col min="11290" max="11520" width="11" style="5"/>
    <col min="11521" max="11521" width="7.25" style="5" customWidth="1"/>
    <col min="11522" max="11522" width="14.875" style="5" customWidth="1"/>
    <col min="11523" max="11523" width="33.75" style="5" customWidth="1"/>
    <col min="11524" max="11524" width="19.75" style="5" customWidth="1"/>
    <col min="11525" max="11525" width="16.5" style="5" customWidth="1"/>
    <col min="11526" max="11526" width="6.625" style="5" customWidth="1"/>
    <col min="11527" max="11527" width="53.375" style="5" customWidth="1"/>
    <col min="11528" max="11528" width="8.75" style="5" customWidth="1"/>
    <col min="11529" max="11529" width="8.375" style="5" customWidth="1"/>
    <col min="11530" max="11530" width="7.125" style="5" customWidth="1"/>
    <col min="11531" max="11531" width="40.5" style="5" customWidth="1"/>
    <col min="11532" max="11532" width="5.25" style="5" customWidth="1"/>
    <col min="11533" max="11533" width="9.375" style="5" customWidth="1"/>
    <col min="11534" max="11534" width="13.5" style="5" customWidth="1"/>
    <col min="11535" max="11535" width="12" style="5" customWidth="1"/>
    <col min="11536" max="11536" width="11.375" style="5" customWidth="1"/>
    <col min="11537" max="11537" width="14" style="5" customWidth="1"/>
    <col min="11538" max="11538" width="15.125" style="5" bestFit="1" customWidth="1"/>
    <col min="11539" max="11539" width="18.375" style="5" bestFit="1" customWidth="1"/>
    <col min="11540" max="11540" width="15.375" style="5" customWidth="1"/>
    <col min="11541" max="11543" width="11" style="5" customWidth="1"/>
    <col min="11544" max="11545" width="15" style="5" bestFit="1" customWidth="1"/>
    <col min="11546" max="11776" width="11" style="5"/>
    <col min="11777" max="11777" width="7.25" style="5" customWidth="1"/>
    <col min="11778" max="11778" width="14.875" style="5" customWidth="1"/>
    <col min="11779" max="11779" width="33.75" style="5" customWidth="1"/>
    <col min="11780" max="11780" width="19.75" style="5" customWidth="1"/>
    <col min="11781" max="11781" width="16.5" style="5" customWidth="1"/>
    <col min="11782" max="11782" width="6.625" style="5" customWidth="1"/>
    <col min="11783" max="11783" width="53.375" style="5" customWidth="1"/>
    <col min="11784" max="11784" width="8.75" style="5" customWidth="1"/>
    <col min="11785" max="11785" width="8.375" style="5" customWidth="1"/>
    <col min="11786" max="11786" width="7.125" style="5" customWidth="1"/>
    <col min="11787" max="11787" width="40.5" style="5" customWidth="1"/>
    <col min="11788" max="11788" width="5.25" style="5" customWidth="1"/>
    <col min="11789" max="11789" width="9.375" style="5" customWidth="1"/>
    <col min="11790" max="11790" width="13.5" style="5" customWidth="1"/>
    <col min="11791" max="11791" width="12" style="5" customWidth="1"/>
    <col min="11792" max="11792" width="11.375" style="5" customWidth="1"/>
    <col min="11793" max="11793" width="14" style="5" customWidth="1"/>
    <col min="11794" max="11794" width="15.125" style="5" bestFit="1" customWidth="1"/>
    <col min="11795" max="11795" width="18.375" style="5" bestFit="1" customWidth="1"/>
    <col min="11796" max="11796" width="15.375" style="5" customWidth="1"/>
    <col min="11797" max="11799" width="11" style="5" customWidth="1"/>
    <col min="11800" max="11801" width="15" style="5" bestFit="1" customWidth="1"/>
    <col min="11802" max="12032" width="11" style="5"/>
    <col min="12033" max="12033" width="7.25" style="5" customWidth="1"/>
    <col min="12034" max="12034" width="14.875" style="5" customWidth="1"/>
    <col min="12035" max="12035" width="33.75" style="5" customWidth="1"/>
    <col min="12036" max="12036" width="19.75" style="5" customWidth="1"/>
    <col min="12037" max="12037" width="16.5" style="5" customWidth="1"/>
    <col min="12038" max="12038" width="6.625" style="5" customWidth="1"/>
    <col min="12039" max="12039" width="53.375" style="5" customWidth="1"/>
    <col min="12040" max="12040" width="8.75" style="5" customWidth="1"/>
    <col min="12041" max="12041" width="8.375" style="5" customWidth="1"/>
    <col min="12042" max="12042" width="7.125" style="5" customWidth="1"/>
    <col min="12043" max="12043" width="40.5" style="5" customWidth="1"/>
    <col min="12044" max="12044" width="5.25" style="5" customWidth="1"/>
    <col min="12045" max="12045" width="9.375" style="5" customWidth="1"/>
    <col min="12046" max="12046" width="13.5" style="5" customWidth="1"/>
    <col min="12047" max="12047" width="12" style="5" customWidth="1"/>
    <col min="12048" max="12048" width="11.375" style="5" customWidth="1"/>
    <col min="12049" max="12049" width="14" style="5" customWidth="1"/>
    <col min="12050" max="12050" width="15.125" style="5" bestFit="1" customWidth="1"/>
    <col min="12051" max="12051" width="18.375" style="5" bestFit="1" customWidth="1"/>
    <col min="12052" max="12052" width="15.375" style="5" customWidth="1"/>
    <col min="12053" max="12055" width="11" style="5" customWidth="1"/>
    <col min="12056" max="12057" width="15" style="5" bestFit="1" customWidth="1"/>
    <col min="12058" max="12288" width="11" style="5"/>
    <col min="12289" max="12289" width="7.25" style="5" customWidth="1"/>
    <col min="12290" max="12290" width="14.875" style="5" customWidth="1"/>
    <col min="12291" max="12291" width="33.75" style="5" customWidth="1"/>
    <col min="12292" max="12292" width="19.75" style="5" customWidth="1"/>
    <col min="12293" max="12293" width="16.5" style="5" customWidth="1"/>
    <col min="12294" max="12294" width="6.625" style="5" customWidth="1"/>
    <col min="12295" max="12295" width="53.375" style="5" customWidth="1"/>
    <col min="12296" max="12296" width="8.75" style="5" customWidth="1"/>
    <col min="12297" max="12297" width="8.375" style="5" customWidth="1"/>
    <col min="12298" max="12298" width="7.125" style="5" customWidth="1"/>
    <col min="12299" max="12299" width="40.5" style="5" customWidth="1"/>
    <col min="12300" max="12300" width="5.25" style="5" customWidth="1"/>
    <col min="12301" max="12301" width="9.375" style="5" customWidth="1"/>
    <col min="12302" max="12302" width="13.5" style="5" customWidth="1"/>
    <col min="12303" max="12303" width="12" style="5" customWidth="1"/>
    <col min="12304" max="12304" width="11.375" style="5" customWidth="1"/>
    <col min="12305" max="12305" width="14" style="5" customWidth="1"/>
    <col min="12306" max="12306" width="15.125" style="5" bestFit="1" customWidth="1"/>
    <col min="12307" max="12307" width="18.375" style="5" bestFit="1" customWidth="1"/>
    <col min="12308" max="12308" width="15.375" style="5" customWidth="1"/>
    <col min="12309" max="12311" width="11" style="5" customWidth="1"/>
    <col min="12312" max="12313" width="15" style="5" bestFit="1" customWidth="1"/>
    <col min="12314" max="12544" width="11" style="5"/>
    <col min="12545" max="12545" width="7.25" style="5" customWidth="1"/>
    <col min="12546" max="12546" width="14.875" style="5" customWidth="1"/>
    <col min="12547" max="12547" width="33.75" style="5" customWidth="1"/>
    <col min="12548" max="12548" width="19.75" style="5" customWidth="1"/>
    <col min="12549" max="12549" width="16.5" style="5" customWidth="1"/>
    <col min="12550" max="12550" width="6.625" style="5" customWidth="1"/>
    <col min="12551" max="12551" width="53.375" style="5" customWidth="1"/>
    <col min="12552" max="12552" width="8.75" style="5" customWidth="1"/>
    <col min="12553" max="12553" width="8.375" style="5" customWidth="1"/>
    <col min="12554" max="12554" width="7.125" style="5" customWidth="1"/>
    <col min="12555" max="12555" width="40.5" style="5" customWidth="1"/>
    <col min="12556" max="12556" width="5.25" style="5" customWidth="1"/>
    <col min="12557" max="12557" width="9.375" style="5" customWidth="1"/>
    <col min="12558" max="12558" width="13.5" style="5" customWidth="1"/>
    <col min="12559" max="12559" width="12" style="5" customWidth="1"/>
    <col min="12560" max="12560" width="11.375" style="5" customWidth="1"/>
    <col min="12561" max="12561" width="14" style="5" customWidth="1"/>
    <col min="12562" max="12562" width="15.125" style="5" bestFit="1" customWidth="1"/>
    <col min="12563" max="12563" width="18.375" style="5" bestFit="1" customWidth="1"/>
    <col min="12564" max="12564" width="15.375" style="5" customWidth="1"/>
    <col min="12565" max="12567" width="11" style="5" customWidth="1"/>
    <col min="12568" max="12569" width="15" style="5" bestFit="1" customWidth="1"/>
    <col min="12570" max="12800" width="11" style="5"/>
    <col min="12801" max="12801" width="7.25" style="5" customWidth="1"/>
    <col min="12802" max="12802" width="14.875" style="5" customWidth="1"/>
    <col min="12803" max="12803" width="33.75" style="5" customWidth="1"/>
    <col min="12804" max="12804" width="19.75" style="5" customWidth="1"/>
    <col min="12805" max="12805" width="16.5" style="5" customWidth="1"/>
    <col min="12806" max="12806" width="6.625" style="5" customWidth="1"/>
    <col min="12807" max="12807" width="53.375" style="5" customWidth="1"/>
    <col min="12808" max="12808" width="8.75" style="5" customWidth="1"/>
    <col min="12809" max="12809" width="8.375" style="5" customWidth="1"/>
    <col min="12810" max="12810" width="7.125" style="5" customWidth="1"/>
    <col min="12811" max="12811" width="40.5" style="5" customWidth="1"/>
    <col min="12812" max="12812" width="5.25" style="5" customWidth="1"/>
    <col min="12813" max="12813" width="9.375" style="5" customWidth="1"/>
    <col min="12814" max="12814" width="13.5" style="5" customWidth="1"/>
    <col min="12815" max="12815" width="12" style="5" customWidth="1"/>
    <col min="12816" max="12816" width="11.375" style="5" customWidth="1"/>
    <col min="12817" max="12817" width="14" style="5" customWidth="1"/>
    <col min="12818" max="12818" width="15.125" style="5" bestFit="1" customWidth="1"/>
    <col min="12819" max="12819" width="18.375" style="5" bestFit="1" customWidth="1"/>
    <col min="12820" max="12820" width="15.375" style="5" customWidth="1"/>
    <col min="12821" max="12823" width="11" style="5" customWidth="1"/>
    <col min="12824" max="12825" width="15" style="5" bestFit="1" customWidth="1"/>
    <col min="12826" max="13056" width="11" style="5"/>
    <col min="13057" max="13057" width="7.25" style="5" customWidth="1"/>
    <col min="13058" max="13058" width="14.875" style="5" customWidth="1"/>
    <col min="13059" max="13059" width="33.75" style="5" customWidth="1"/>
    <col min="13060" max="13060" width="19.75" style="5" customWidth="1"/>
    <col min="13061" max="13061" width="16.5" style="5" customWidth="1"/>
    <col min="13062" max="13062" width="6.625" style="5" customWidth="1"/>
    <col min="13063" max="13063" width="53.375" style="5" customWidth="1"/>
    <col min="13064" max="13064" width="8.75" style="5" customWidth="1"/>
    <col min="13065" max="13065" width="8.375" style="5" customWidth="1"/>
    <col min="13066" max="13066" width="7.125" style="5" customWidth="1"/>
    <col min="13067" max="13067" width="40.5" style="5" customWidth="1"/>
    <col min="13068" max="13068" width="5.25" style="5" customWidth="1"/>
    <col min="13069" max="13069" width="9.375" style="5" customWidth="1"/>
    <col min="13070" max="13070" width="13.5" style="5" customWidth="1"/>
    <col min="13071" max="13071" width="12" style="5" customWidth="1"/>
    <col min="13072" max="13072" width="11.375" style="5" customWidth="1"/>
    <col min="13073" max="13073" width="14" style="5" customWidth="1"/>
    <col min="13074" max="13074" width="15.125" style="5" bestFit="1" customWidth="1"/>
    <col min="13075" max="13075" width="18.375" style="5" bestFit="1" customWidth="1"/>
    <col min="13076" max="13076" width="15.375" style="5" customWidth="1"/>
    <col min="13077" max="13079" width="11" style="5" customWidth="1"/>
    <col min="13080" max="13081" width="15" style="5" bestFit="1" customWidth="1"/>
    <col min="13082" max="13312" width="11" style="5"/>
    <col min="13313" max="13313" width="7.25" style="5" customWidth="1"/>
    <col min="13314" max="13314" width="14.875" style="5" customWidth="1"/>
    <col min="13315" max="13315" width="33.75" style="5" customWidth="1"/>
    <col min="13316" max="13316" width="19.75" style="5" customWidth="1"/>
    <col min="13317" max="13317" width="16.5" style="5" customWidth="1"/>
    <col min="13318" max="13318" width="6.625" style="5" customWidth="1"/>
    <col min="13319" max="13319" width="53.375" style="5" customWidth="1"/>
    <col min="13320" max="13320" width="8.75" style="5" customWidth="1"/>
    <col min="13321" max="13321" width="8.375" style="5" customWidth="1"/>
    <col min="13322" max="13322" width="7.125" style="5" customWidth="1"/>
    <col min="13323" max="13323" width="40.5" style="5" customWidth="1"/>
    <col min="13324" max="13324" width="5.25" style="5" customWidth="1"/>
    <col min="13325" max="13325" width="9.375" style="5" customWidth="1"/>
    <col min="13326" max="13326" width="13.5" style="5" customWidth="1"/>
    <col min="13327" max="13327" width="12" style="5" customWidth="1"/>
    <col min="13328" max="13328" width="11.375" style="5" customWidth="1"/>
    <col min="13329" max="13329" width="14" style="5" customWidth="1"/>
    <col min="13330" max="13330" width="15.125" style="5" bestFit="1" customWidth="1"/>
    <col min="13331" max="13331" width="18.375" style="5" bestFit="1" customWidth="1"/>
    <col min="13332" max="13332" width="15.375" style="5" customWidth="1"/>
    <col min="13333" max="13335" width="11" style="5" customWidth="1"/>
    <col min="13336" max="13337" width="15" style="5" bestFit="1" customWidth="1"/>
    <col min="13338" max="13568" width="11" style="5"/>
    <col min="13569" max="13569" width="7.25" style="5" customWidth="1"/>
    <col min="13570" max="13570" width="14.875" style="5" customWidth="1"/>
    <col min="13571" max="13571" width="33.75" style="5" customWidth="1"/>
    <col min="13572" max="13572" width="19.75" style="5" customWidth="1"/>
    <col min="13573" max="13573" width="16.5" style="5" customWidth="1"/>
    <col min="13574" max="13574" width="6.625" style="5" customWidth="1"/>
    <col min="13575" max="13575" width="53.375" style="5" customWidth="1"/>
    <col min="13576" max="13576" width="8.75" style="5" customWidth="1"/>
    <col min="13577" max="13577" width="8.375" style="5" customWidth="1"/>
    <col min="13578" max="13578" width="7.125" style="5" customWidth="1"/>
    <col min="13579" max="13579" width="40.5" style="5" customWidth="1"/>
    <col min="13580" max="13580" width="5.25" style="5" customWidth="1"/>
    <col min="13581" max="13581" width="9.375" style="5" customWidth="1"/>
    <col min="13582" max="13582" width="13.5" style="5" customWidth="1"/>
    <col min="13583" max="13583" width="12" style="5" customWidth="1"/>
    <col min="13584" max="13584" width="11.375" style="5" customWidth="1"/>
    <col min="13585" max="13585" width="14" style="5" customWidth="1"/>
    <col min="13586" max="13586" width="15.125" style="5" bestFit="1" customWidth="1"/>
    <col min="13587" max="13587" width="18.375" style="5" bestFit="1" customWidth="1"/>
    <col min="13588" max="13588" width="15.375" style="5" customWidth="1"/>
    <col min="13589" max="13591" width="11" style="5" customWidth="1"/>
    <col min="13592" max="13593" width="15" style="5" bestFit="1" customWidth="1"/>
    <col min="13594" max="13824" width="11" style="5"/>
    <col min="13825" max="13825" width="7.25" style="5" customWidth="1"/>
    <col min="13826" max="13826" width="14.875" style="5" customWidth="1"/>
    <col min="13827" max="13827" width="33.75" style="5" customWidth="1"/>
    <col min="13828" max="13828" width="19.75" style="5" customWidth="1"/>
    <col min="13829" max="13829" width="16.5" style="5" customWidth="1"/>
    <col min="13830" max="13830" width="6.625" style="5" customWidth="1"/>
    <col min="13831" max="13831" width="53.375" style="5" customWidth="1"/>
    <col min="13832" max="13832" width="8.75" style="5" customWidth="1"/>
    <col min="13833" max="13833" width="8.375" style="5" customWidth="1"/>
    <col min="13834" max="13834" width="7.125" style="5" customWidth="1"/>
    <col min="13835" max="13835" width="40.5" style="5" customWidth="1"/>
    <col min="13836" max="13836" width="5.25" style="5" customWidth="1"/>
    <col min="13837" max="13837" width="9.375" style="5" customWidth="1"/>
    <col min="13838" max="13838" width="13.5" style="5" customWidth="1"/>
    <col min="13839" max="13839" width="12" style="5" customWidth="1"/>
    <col min="13840" max="13840" width="11.375" style="5" customWidth="1"/>
    <col min="13841" max="13841" width="14" style="5" customWidth="1"/>
    <col min="13842" max="13842" width="15.125" style="5" bestFit="1" customWidth="1"/>
    <col min="13843" max="13843" width="18.375" style="5" bestFit="1" customWidth="1"/>
    <col min="13844" max="13844" width="15.375" style="5" customWidth="1"/>
    <col min="13845" max="13847" width="11" style="5" customWidth="1"/>
    <col min="13848" max="13849" width="15" style="5" bestFit="1" customWidth="1"/>
    <col min="13850" max="14080" width="11" style="5"/>
    <col min="14081" max="14081" width="7.25" style="5" customWidth="1"/>
    <col min="14082" max="14082" width="14.875" style="5" customWidth="1"/>
    <col min="14083" max="14083" width="33.75" style="5" customWidth="1"/>
    <col min="14084" max="14084" width="19.75" style="5" customWidth="1"/>
    <col min="14085" max="14085" width="16.5" style="5" customWidth="1"/>
    <col min="14086" max="14086" width="6.625" style="5" customWidth="1"/>
    <col min="14087" max="14087" width="53.375" style="5" customWidth="1"/>
    <col min="14088" max="14088" width="8.75" style="5" customWidth="1"/>
    <col min="14089" max="14089" width="8.375" style="5" customWidth="1"/>
    <col min="14090" max="14090" width="7.125" style="5" customWidth="1"/>
    <col min="14091" max="14091" width="40.5" style="5" customWidth="1"/>
    <col min="14092" max="14092" width="5.25" style="5" customWidth="1"/>
    <col min="14093" max="14093" width="9.375" style="5" customWidth="1"/>
    <col min="14094" max="14094" width="13.5" style="5" customWidth="1"/>
    <col min="14095" max="14095" width="12" style="5" customWidth="1"/>
    <col min="14096" max="14096" width="11.375" style="5" customWidth="1"/>
    <col min="14097" max="14097" width="14" style="5" customWidth="1"/>
    <col min="14098" max="14098" width="15.125" style="5" bestFit="1" customWidth="1"/>
    <col min="14099" max="14099" width="18.375" style="5" bestFit="1" customWidth="1"/>
    <col min="14100" max="14100" width="15.375" style="5" customWidth="1"/>
    <col min="14101" max="14103" width="11" style="5" customWidth="1"/>
    <col min="14104" max="14105" width="15" style="5" bestFit="1" customWidth="1"/>
    <col min="14106" max="14336" width="11" style="5"/>
    <col min="14337" max="14337" width="7.25" style="5" customWidth="1"/>
    <col min="14338" max="14338" width="14.875" style="5" customWidth="1"/>
    <col min="14339" max="14339" width="33.75" style="5" customWidth="1"/>
    <col min="14340" max="14340" width="19.75" style="5" customWidth="1"/>
    <col min="14341" max="14341" width="16.5" style="5" customWidth="1"/>
    <col min="14342" max="14342" width="6.625" style="5" customWidth="1"/>
    <col min="14343" max="14343" width="53.375" style="5" customWidth="1"/>
    <col min="14344" max="14344" width="8.75" style="5" customWidth="1"/>
    <col min="14345" max="14345" width="8.375" style="5" customWidth="1"/>
    <col min="14346" max="14346" width="7.125" style="5" customWidth="1"/>
    <col min="14347" max="14347" width="40.5" style="5" customWidth="1"/>
    <col min="14348" max="14348" width="5.25" style="5" customWidth="1"/>
    <col min="14349" max="14349" width="9.375" style="5" customWidth="1"/>
    <col min="14350" max="14350" width="13.5" style="5" customWidth="1"/>
    <col min="14351" max="14351" width="12" style="5" customWidth="1"/>
    <col min="14352" max="14352" width="11.375" style="5" customWidth="1"/>
    <col min="14353" max="14353" width="14" style="5" customWidth="1"/>
    <col min="14354" max="14354" width="15.125" style="5" bestFit="1" customWidth="1"/>
    <col min="14355" max="14355" width="18.375" style="5" bestFit="1" customWidth="1"/>
    <col min="14356" max="14356" width="15.375" style="5" customWidth="1"/>
    <col min="14357" max="14359" width="11" style="5" customWidth="1"/>
    <col min="14360" max="14361" width="15" style="5" bestFit="1" customWidth="1"/>
    <col min="14362" max="14592" width="11" style="5"/>
    <col min="14593" max="14593" width="7.25" style="5" customWidth="1"/>
    <col min="14594" max="14594" width="14.875" style="5" customWidth="1"/>
    <col min="14595" max="14595" width="33.75" style="5" customWidth="1"/>
    <col min="14596" max="14596" width="19.75" style="5" customWidth="1"/>
    <col min="14597" max="14597" width="16.5" style="5" customWidth="1"/>
    <col min="14598" max="14598" width="6.625" style="5" customWidth="1"/>
    <col min="14599" max="14599" width="53.375" style="5" customWidth="1"/>
    <col min="14600" max="14600" width="8.75" style="5" customWidth="1"/>
    <col min="14601" max="14601" width="8.375" style="5" customWidth="1"/>
    <col min="14602" max="14602" width="7.125" style="5" customWidth="1"/>
    <col min="14603" max="14603" width="40.5" style="5" customWidth="1"/>
    <col min="14604" max="14604" width="5.25" style="5" customWidth="1"/>
    <col min="14605" max="14605" width="9.375" style="5" customWidth="1"/>
    <col min="14606" max="14606" width="13.5" style="5" customWidth="1"/>
    <col min="14607" max="14607" width="12" style="5" customWidth="1"/>
    <col min="14608" max="14608" width="11.375" style="5" customWidth="1"/>
    <col min="14609" max="14609" width="14" style="5" customWidth="1"/>
    <col min="14610" max="14610" width="15.125" style="5" bestFit="1" customWidth="1"/>
    <col min="14611" max="14611" width="18.375" style="5" bestFit="1" customWidth="1"/>
    <col min="14612" max="14612" width="15.375" style="5" customWidth="1"/>
    <col min="14613" max="14615" width="11" style="5" customWidth="1"/>
    <col min="14616" max="14617" width="15" style="5" bestFit="1" customWidth="1"/>
    <col min="14618" max="14848" width="11" style="5"/>
    <col min="14849" max="14849" width="7.25" style="5" customWidth="1"/>
    <col min="14850" max="14850" width="14.875" style="5" customWidth="1"/>
    <col min="14851" max="14851" width="33.75" style="5" customWidth="1"/>
    <col min="14852" max="14852" width="19.75" style="5" customWidth="1"/>
    <col min="14853" max="14853" width="16.5" style="5" customWidth="1"/>
    <col min="14854" max="14854" width="6.625" style="5" customWidth="1"/>
    <col min="14855" max="14855" width="53.375" style="5" customWidth="1"/>
    <col min="14856" max="14856" width="8.75" style="5" customWidth="1"/>
    <col min="14857" max="14857" width="8.375" style="5" customWidth="1"/>
    <col min="14858" max="14858" width="7.125" style="5" customWidth="1"/>
    <col min="14859" max="14859" width="40.5" style="5" customWidth="1"/>
    <col min="14860" max="14860" width="5.25" style="5" customWidth="1"/>
    <col min="14861" max="14861" width="9.375" style="5" customWidth="1"/>
    <col min="14862" max="14862" width="13.5" style="5" customWidth="1"/>
    <col min="14863" max="14863" width="12" style="5" customWidth="1"/>
    <col min="14864" max="14864" width="11.375" style="5" customWidth="1"/>
    <col min="14865" max="14865" width="14" style="5" customWidth="1"/>
    <col min="14866" max="14866" width="15.125" style="5" bestFit="1" customWidth="1"/>
    <col min="14867" max="14867" width="18.375" style="5" bestFit="1" customWidth="1"/>
    <col min="14868" max="14868" width="15.375" style="5" customWidth="1"/>
    <col min="14869" max="14871" width="11" style="5" customWidth="1"/>
    <col min="14872" max="14873" width="15" style="5" bestFit="1" customWidth="1"/>
    <col min="14874" max="15104" width="11" style="5"/>
    <col min="15105" max="15105" width="7.25" style="5" customWidth="1"/>
    <col min="15106" max="15106" width="14.875" style="5" customWidth="1"/>
    <col min="15107" max="15107" width="33.75" style="5" customWidth="1"/>
    <col min="15108" max="15108" width="19.75" style="5" customWidth="1"/>
    <col min="15109" max="15109" width="16.5" style="5" customWidth="1"/>
    <col min="15110" max="15110" width="6.625" style="5" customWidth="1"/>
    <col min="15111" max="15111" width="53.375" style="5" customWidth="1"/>
    <col min="15112" max="15112" width="8.75" style="5" customWidth="1"/>
    <col min="15113" max="15113" width="8.375" style="5" customWidth="1"/>
    <col min="15114" max="15114" width="7.125" style="5" customWidth="1"/>
    <col min="15115" max="15115" width="40.5" style="5" customWidth="1"/>
    <col min="15116" max="15116" width="5.25" style="5" customWidth="1"/>
    <col min="15117" max="15117" width="9.375" style="5" customWidth="1"/>
    <col min="15118" max="15118" width="13.5" style="5" customWidth="1"/>
    <col min="15119" max="15119" width="12" style="5" customWidth="1"/>
    <col min="15120" max="15120" width="11.375" style="5" customWidth="1"/>
    <col min="15121" max="15121" width="14" style="5" customWidth="1"/>
    <col min="15122" max="15122" width="15.125" style="5" bestFit="1" customWidth="1"/>
    <col min="15123" max="15123" width="18.375" style="5" bestFit="1" customWidth="1"/>
    <col min="15124" max="15124" width="15.375" style="5" customWidth="1"/>
    <col min="15125" max="15127" width="11" style="5" customWidth="1"/>
    <col min="15128" max="15129" width="15" style="5" bestFit="1" customWidth="1"/>
    <col min="15130" max="15360" width="11" style="5"/>
    <col min="15361" max="15361" width="7.25" style="5" customWidth="1"/>
    <col min="15362" max="15362" width="14.875" style="5" customWidth="1"/>
    <col min="15363" max="15363" width="33.75" style="5" customWidth="1"/>
    <col min="15364" max="15364" width="19.75" style="5" customWidth="1"/>
    <col min="15365" max="15365" width="16.5" style="5" customWidth="1"/>
    <col min="15366" max="15366" width="6.625" style="5" customWidth="1"/>
    <col min="15367" max="15367" width="53.375" style="5" customWidth="1"/>
    <col min="15368" max="15368" width="8.75" style="5" customWidth="1"/>
    <col min="15369" max="15369" width="8.375" style="5" customWidth="1"/>
    <col min="15370" max="15370" width="7.125" style="5" customWidth="1"/>
    <col min="15371" max="15371" width="40.5" style="5" customWidth="1"/>
    <col min="15372" max="15372" width="5.25" style="5" customWidth="1"/>
    <col min="15373" max="15373" width="9.375" style="5" customWidth="1"/>
    <col min="15374" max="15374" width="13.5" style="5" customWidth="1"/>
    <col min="15375" max="15375" width="12" style="5" customWidth="1"/>
    <col min="15376" max="15376" width="11.375" style="5" customWidth="1"/>
    <col min="15377" max="15377" width="14" style="5" customWidth="1"/>
    <col min="15378" max="15378" width="15.125" style="5" bestFit="1" customWidth="1"/>
    <col min="15379" max="15379" width="18.375" style="5" bestFit="1" customWidth="1"/>
    <col min="15380" max="15380" width="15.375" style="5" customWidth="1"/>
    <col min="15381" max="15383" width="11" style="5" customWidth="1"/>
    <col min="15384" max="15385" width="15" style="5" bestFit="1" customWidth="1"/>
    <col min="15386" max="15616" width="11" style="5"/>
    <col min="15617" max="15617" width="7.25" style="5" customWidth="1"/>
    <col min="15618" max="15618" width="14.875" style="5" customWidth="1"/>
    <col min="15619" max="15619" width="33.75" style="5" customWidth="1"/>
    <col min="15620" max="15620" width="19.75" style="5" customWidth="1"/>
    <col min="15621" max="15621" width="16.5" style="5" customWidth="1"/>
    <col min="15622" max="15622" width="6.625" style="5" customWidth="1"/>
    <col min="15623" max="15623" width="53.375" style="5" customWidth="1"/>
    <col min="15624" max="15624" width="8.75" style="5" customWidth="1"/>
    <col min="15625" max="15625" width="8.375" style="5" customWidth="1"/>
    <col min="15626" max="15626" width="7.125" style="5" customWidth="1"/>
    <col min="15627" max="15627" width="40.5" style="5" customWidth="1"/>
    <col min="15628" max="15628" width="5.25" style="5" customWidth="1"/>
    <col min="15629" max="15629" width="9.375" style="5" customWidth="1"/>
    <col min="15630" max="15630" width="13.5" style="5" customWidth="1"/>
    <col min="15631" max="15631" width="12" style="5" customWidth="1"/>
    <col min="15632" max="15632" width="11.375" style="5" customWidth="1"/>
    <col min="15633" max="15633" width="14" style="5" customWidth="1"/>
    <col min="15634" max="15634" width="15.125" style="5" bestFit="1" customWidth="1"/>
    <col min="15635" max="15635" width="18.375" style="5" bestFit="1" customWidth="1"/>
    <col min="15636" max="15636" width="15.375" style="5" customWidth="1"/>
    <col min="15637" max="15639" width="11" style="5" customWidth="1"/>
    <col min="15640" max="15641" width="15" style="5" bestFit="1" customWidth="1"/>
    <col min="15642" max="15872" width="11" style="5"/>
    <col min="15873" max="15873" width="7.25" style="5" customWidth="1"/>
    <col min="15874" max="15874" width="14.875" style="5" customWidth="1"/>
    <col min="15875" max="15875" width="33.75" style="5" customWidth="1"/>
    <col min="15876" max="15876" width="19.75" style="5" customWidth="1"/>
    <col min="15877" max="15877" width="16.5" style="5" customWidth="1"/>
    <col min="15878" max="15878" width="6.625" style="5" customWidth="1"/>
    <col min="15879" max="15879" width="53.375" style="5" customWidth="1"/>
    <col min="15880" max="15880" width="8.75" style="5" customWidth="1"/>
    <col min="15881" max="15881" width="8.375" style="5" customWidth="1"/>
    <col min="15882" max="15882" width="7.125" style="5" customWidth="1"/>
    <col min="15883" max="15883" width="40.5" style="5" customWidth="1"/>
    <col min="15884" max="15884" width="5.25" style="5" customWidth="1"/>
    <col min="15885" max="15885" width="9.375" style="5" customWidth="1"/>
    <col min="15886" max="15886" width="13.5" style="5" customWidth="1"/>
    <col min="15887" max="15887" width="12" style="5" customWidth="1"/>
    <col min="15888" max="15888" width="11.375" style="5" customWidth="1"/>
    <col min="15889" max="15889" width="14" style="5" customWidth="1"/>
    <col min="15890" max="15890" width="15.125" style="5" bestFit="1" customWidth="1"/>
    <col min="15891" max="15891" width="18.375" style="5" bestFit="1" customWidth="1"/>
    <col min="15892" max="15892" width="15.375" style="5" customWidth="1"/>
    <col min="15893" max="15895" width="11" style="5" customWidth="1"/>
    <col min="15896" max="15897" width="15" style="5" bestFit="1" customWidth="1"/>
    <col min="15898" max="16128" width="11" style="5"/>
    <col min="16129" max="16129" width="7.25" style="5" customWidth="1"/>
    <col min="16130" max="16130" width="14.875" style="5" customWidth="1"/>
    <col min="16131" max="16131" width="33.75" style="5" customWidth="1"/>
    <col min="16132" max="16132" width="19.75" style="5" customWidth="1"/>
    <col min="16133" max="16133" width="16.5" style="5" customWidth="1"/>
    <col min="16134" max="16134" width="6.625" style="5" customWidth="1"/>
    <col min="16135" max="16135" width="53.375" style="5" customWidth="1"/>
    <col min="16136" max="16136" width="8.75" style="5" customWidth="1"/>
    <col min="16137" max="16137" width="8.375" style="5" customWidth="1"/>
    <col min="16138" max="16138" width="7.125" style="5" customWidth="1"/>
    <col min="16139" max="16139" width="40.5" style="5" customWidth="1"/>
    <col min="16140" max="16140" width="5.25" style="5" customWidth="1"/>
    <col min="16141" max="16141" width="9.375" style="5" customWidth="1"/>
    <col min="16142" max="16142" width="13.5" style="5" customWidth="1"/>
    <col min="16143" max="16143" width="12" style="5" customWidth="1"/>
    <col min="16144" max="16144" width="11.375" style="5" customWidth="1"/>
    <col min="16145" max="16145" width="14" style="5" customWidth="1"/>
    <col min="16146" max="16146" width="15.125" style="5" bestFit="1" customWidth="1"/>
    <col min="16147" max="16147" width="18.375" style="5" bestFit="1" customWidth="1"/>
    <col min="16148" max="16148" width="15.375" style="5" customWidth="1"/>
    <col min="16149" max="16151" width="11" style="5" customWidth="1"/>
    <col min="16152" max="16153" width="15" style="5" bestFit="1" customWidth="1"/>
    <col min="16154" max="16384" width="11" style="5"/>
  </cols>
  <sheetData>
    <row r="4" spans="1:22" x14ac:dyDescent="0.3">
      <c r="B4" s="2" t="s">
        <v>0</v>
      </c>
      <c r="C4" s="2"/>
      <c r="D4" s="2"/>
      <c r="E4" s="2"/>
      <c r="F4" s="3"/>
      <c r="G4" s="3"/>
      <c r="J4" s="3"/>
      <c r="L4" s="3"/>
      <c r="S4" s="4"/>
    </row>
    <row r="5" spans="1:22" x14ac:dyDescent="0.3">
      <c r="B5" s="2" t="s">
        <v>1</v>
      </c>
      <c r="C5" s="3"/>
      <c r="D5" s="3"/>
      <c r="E5" s="3"/>
      <c r="F5" s="3"/>
      <c r="G5" s="3"/>
      <c r="J5" s="3"/>
      <c r="L5" s="3"/>
      <c r="Q5" s="6"/>
      <c r="S5" s="4"/>
    </row>
    <row r="6" spans="1:22" x14ac:dyDescent="0.3">
      <c r="H6" s="6" t="s">
        <v>2</v>
      </c>
      <c r="I6" s="6"/>
      <c r="J6" s="10"/>
      <c r="Q6" s="6"/>
      <c r="S6" s="11"/>
    </row>
    <row r="7" spans="1:22" ht="16.5" customHeight="1" x14ac:dyDescent="0.3">
      <c r="B7" s="2" t="s">
        <v>3</v>
      </c>
      <c r="H7" s="6" t="s">
        <v>4</v>
      </c>
      <c r="I7" s="288" t="s">
        <v>5</v>
      </c>
      <c r="J7" s="288"/>
      <c r="K7" s="288"/>
      <c r="L7" s="288"/>
      <c r="M7" s="288"/>
      <c r="Q7" s="6"/>
      <c r="S7" s="11"/>
    </row>
    <row r="8" spans="1:22" ht="18" x14ac:dyDescent="0.3">
      <c r="B8" s="12" t="s">
        <v>6</v>
      </c>
      <c r="C8" s="12"/>
      <c r="D8" s="13">
        <v>41275</v>
      </c>
      <c r="H8" s="6"/>
      <c r="I8" s="288"/>
      <c r="J8" s="288"/>
      <c r="K8" s="288"/>
      <c r="L8" s="288"/>
      <c r="M8" s="288"/>
    </row>
    <row r="9" spans="1:22" ht="17.25" thickBot="1" x14ac:dyDescent="0.35">
      <c r="B9" s="12" t="s">
        <v>7</v>
      </c>
      <c r="D9" s="15" t="s">
        <v>8</v>
      </c>
      <c r="H9" s="6"/>
      <c r="I9" s="6"/>
      <c r="J9" s="10"/>
      <c r="N9" s="6"/>
    </row>
    <row r="10" spans="1:22" s="19" customFormat="1" ht="24.75" thickTop="1" thickBot="1" x14ac:dyDescent="0.35">
      <c r="A10" s="1"/>
      <c r="B10" s="16" t="s">
        <v>9</v>
      </c>
      <c r="C10" s="16"/>
      <c r="D10" s="289">
        <f>+S964</f>
        <v>22627581.451900017</v>
      </c>
      <c r="E10" s="289"/>
      <c r="F10" s="1"/>
      <c r="G10" s="17"/>
      <c r="H10" s="1"/>
      <c r="I10" s="1"/>
      <c r="J10" s="7"/>
      <c r="K10" s="1"/>
      <c r="L10" s="7"/>
      <c r="M10" s="18"/>
      <c r="N10" s="284" t="s">
        <v>10</v>
      </c>
      <c r="O10" s="284"/>
      <c r="P10" s="284"/>
      <c r="Q10" s="284" t="s">
        <v>11</v>
      </c>
      <c r="R10" s="284"/>
      <c r="S10" s="285"/>
    </row>
    <row r="11" spans="1:22" s="30" customFormat="1" ht="63.75" customHeight="1" thickTop="1" thickBot="1" x14ac:dyDescent="0.25">
      <c r="A11" s="20" t="s">
        <v>12</v>
      </c>
      <c r="B11" s="21" t="s">
        <v>13</v>
      </c>
      <c r="C11" s="22" t="s">
        <v>14</v>
      </c>
      <c r="D11" s="20" t="s">
        <v>15</v>
      </c>
      <c r="E11" s="22" t="s">
        <v>16</v>
      </c>
      <c r="F11" s="23" t="s">
        <v>17</v>
      </c>
      <c r="G11" s="24" t="s">
        <v>18</v>
      </c>
      <c r="H11" s="70" t="s">
        <v>19</v>
      </c>
      <c r="I11" s="25" t="s">
        <v>20</v>
      </c>
      <c r="J11" s="25" t="s">
        <v>21</v>
      </c>
      <c r="K11" s="26" t="s">
        <v>22</v>
      </c>
      <c r="L11" s="27" t="s">
        <v>23</v>
      </c>
      <c r="M11" s="28" t="s">
        <v>24</v>
      </c>
      <c r="N11" s="26" t="s">
        <v>25</v>
      </c>
      <c r="O11" s="27" t="s">
        <v>26</v>
      </c>
      <c r="P11" s="28" t="s">
        <v>27</v>
      </c>
      <c r="Q11" s="26" t="s">
        <v>25</v>
      </c>
      <c r="R11" s="27" t="s">
        <v>26</v>
      </c>
      <c r="S11" s="29" t="s">
        <v>28</v>
      </c>
      <c r="V11" s="30" t="s">
        <v>29</v>
      </c>
    </row>
    <row r="12" spans="1:22" ht="41.25" thickBot="1" x14ac:dyDescent="0.35">
      <c r="A12" s="71" t="s">
        <v>30</v>
      </c>
      <c r="B12" s="72" t="s">
        <v>31</v>
      </c>
      <c r="C12" s="73" t="s">
        <v>32</v>
      </c>
      <c r="D12" s="73" t="s">
        <v>33</v>
      </c>
      <c r="E12" s="74" t="s">
        <v>34</v>
      </c>
      <c r="F12" s="72">
        <v>2013</v>
      </c>
      <c r="G12" s="75" t="s">
        <v>35</v>
      </c>
      <c r="H12" s="76" t="s">
        <v>35</v>
      </c>
      <c r="I12" s="77">
        <v>100</v>
      </c>
      <c r="J12" s="77">
        <v>100</v>
      </c>
      <c r="K12" s="76" t="s">
        <v>36</v>
      </c>
      <c r="L12" s="78" t="s">
        <v>37</v>
      </c>
      <c r="M12" s="79">
        <v>1.26</v>
      </c>
      <c r="N12" s="79">
        <v>38900</v>
      </c>
      <c r="O12" s="79"/>
      <c r="P12" s="80">
        <f t="shared" ref="P12:P221" si="0">+N12+O12</f>
        <v>38900</v>
      </c>
      <c r="Q12" s="80">
        <f>+N12*M12</f>
        <v>49014</v>
      </c>
      <c r="R12" s="79">
        <f>+O12*M12</f>
        <v>0</v>
      </c>
      <c r="S12" s="81">
        <f>+R12+Q12</f>
        <v>49014</v>
      </c>
      <c r="U12" s="31">
        <f t="shared" ref="U12:U75" si="1">$S$964</f>
        <v>22627581.451900017</v>
      </c>
      <c r="V12" s="5">
        <v>100</v>
      </c>
    </row>
    <row r="13" spans="1:22" x14ac:dyDescent="0.3">
      <c r="A13" s="82" t="s">
        <v>30</v>
      </c>
      <c r="B13" s="83" t="s">
        <v>31</v>
      </c>
      <c r="C13" s="84" t="s">
        <v>130</v>
      </c>
      <c r="D13" s="84" t="s">
        <v>38</v>
      </c>
      <c r="E13" s="85" t="s">
        <v>39</v>
      </c>
      <c r="F13" s="83">
        <v>2013</v>
      </c>
      <c r="G13" s="224" t="s">
        <v>40</v>
      </c>
      <c r="H13" s="86" t="s">
        <v>40</v>
      </c>
      <c r="I13" s="227">
        <v>24</v>
      </c>
      <c r="J13" s="230">
        <v>24</v>
      </c>
      <c r="K13" s="86" t="s">
        <v>41</v>
      </c>
      <c r="L13" s="87" t="s">
        <v>42</v>
      </c>
      <c r="M13" s="88">
        <v>3943929.42</v>
      </c>
      <c r="N13" s="88">
        <v>1</v>
      </c>
      <c r="O13" s="88"/>
      <c r="P13" s="89">
        <f t="shared" si="0"/>
        <v>1</v>
      </c>
      <c r="Q13" s="89">
        <f t="shared" ref="Q13:Q79" si="2">+N13*M13</f>
        <v>3943929.42</v>
      </c>
      <c r="R13" s="88">
        <f t="shared" ref="R13:R79" si="3">+O13*M13</f>
        <v>0</v>
      </c>
      <c r="S13" s="90">
        <f>+R13+Q13</f>
        <v>3943929.42</v>
      </c>
      <c r="U13" s="31">
        <f t="shared" si="1"/>
        <v>22627581.451900017</v>
      </c>
      <c r="V13" s="5">
        <v>27.8</v>
      </c>
    </row>
    <row r="14" spans="1:22" x14ac:dyDescent="0.3">
      <c r="A14" s="91" t="s">
        <v>30</v>
      </c>
      <c r="B14" s="92" t="s">
        <v>31</v>
      </c>
      <c r="C14" s="93" t="s">
        <v>130</v>
      </c>
      <c r="D14" s="93" t="s">
        <v>38</v>
      </c>
      <c r="E14" s="94" t="s">
        <v>39</v>
      </c>
      <c r="F14" s="92">
        <v>2013</v>
      </c>
      <c r="G14" s="225"/>
      <c r="H14" s="95" t="s">
        <v>40</v>
      </c>
      <c r="I14" s="228"/>
      <c r="J14" s="231"/>
      <c r="K14" s="95" t="s">
        <v>43</v>
      </c>
      <c r="L14" s="96" t="s">
        <v>42</v>
      </c>
      <c r="M14" s="97">
        <v>915752.75</v>
      </c>
      <c r="N14" s="97">
        <v>1</v>
      </c>
      <c r="O14" s="97"/>
      <c r="P14" s="98">
        <f t="shared" si="0"/>
        <v>1</v>
      </c>
      <c r="Q14" s="98">
        <f t="shared" si="2"/>
        <v>915752.75</v>
      </c>
      <c r="R14" s="97">
        <f t="shared" si="3"/>
        <v>0</v>
      </c>
      <c r="S14" s="99">
        <f>+R14+Q14</f>
        <v>915752.75</v>
      </c>
      <c r="U14" s="31">
        <f t="shared" si="1"/>
        <v>22627581.451900017</v>
      </c>
    </row>
    <row r="15" spans="1:22" ht="17.25" thickBot="1" x14ac:dyDescent="0.35">
      <c r="A15" s="100" t="s">
        <v>30</v>
      </c>
      <c r="B15" s="101" t="s">
        <v>31</v>
      </c>
      <c r="C15" s="102" t="s">
        <v>130</v>
      </c>
      <c r="D15" s="102" t="s">
        <v>38</v>
      </c>
      <c r="E15" s="103" t="s">
        <v>39</v>
      </c>
      <c r="F15" s="101">
        <v>2013</v>
      </c>
      <c r="G15" s="226"/>
      <c r="H15" s="104" t="s">
        <v>40</v>
      </c>
      <c r="I15" s="229"/>
      <c r="J15" s="232"/>
      <c r="K15" s="104" t="s">
        <v>44</v>
      </c>
      <c r="L15" s="105" t="s">
        <v>42</v>
      </c>
      <c r="M15" s="106">
        <v>648575.74</v>
      </c>
      <c r="N15" s="106">
        <v>1</v>
      </c>
      <c r="O15" s="106"/>
      <c r="P15" s="107">
        <f t="shared" si="0"/>
        <v>1</v>
      </c>
      <c r="Q15" s="107">
        <f t="shared" si="2"/>
        <v>648575.74</v>
      </c>
      <c r="R15" s="106">
        <f t="shared" si="3"/>
        <v>0</v>
      </c>
      <c r="S15" s="108">
        <f>+R15+Q15</f>
        <v>648575.74</v>
      </c>
      <c r="U15" s="31">
        <f t="shared" si="1"/>
        <v>22627581.451900017</v>
      </c>
    </row>
    <row r="16" spans="1:22" x14ac:dyDescent="0.3">
      <c r="A16" s="82" t="s">
        <v>30</v>
      </c>
      <c r="B16" s="83" t="s">
        <v>31</v>
      </c>
      <c r="C16" s="84" t="s">
        <v>130</v>
      </c>
      <c r="D16" s="84" t="s">
        <v>38</v>
      </c>
      <c r="E16" s="85" t="s">
        <v>45</v>
      </c>
      <c r="F16" s="83">
        <v>2013</v>
      </c>
      <c r="G16" s="286" t="s">
        <v>46</v>
      </c>
      <c r="H16" s="86" t="s">
        <v>46</v>
      </c>
      <c r="I16" s="227">
        <v>27.8</v>
      </c>
      <c r="J16" s="230">
        <v>27.8</v>
      </c>
      <c r="K16" s="86" t="s">
        <v>47</v>
      </c>
      <c r="L16" s="87" t="s">
        <v>42</v>
      </c>
      <c r="M16" s="88">
        <v>22100</v>
      </c>
      <c r="N16" s="88">
        <v>1</v>
      </c>
      <c r="O16" s="88"/>
      <c r="P16" s="88">
        <f t="shared" si="0"/>
        <v>1</v>
      </c>
      <c r="Q16" s="88">
        <f t="shared" si="2"/>
        <v>22100</v>
      </c>
      <c r="R16" s="88">
        <f t="shared" si="3"/>
        <v>0</v>
      </c>
      <c r="S16" s="109">
        <f t="shared" ref="S16:S86" si="4">+R16+Q16</f>
        <v>22100</v>
      </c>
      <c r="U16" s="31">
        <f t="shared" si="1"/>
        <v>22627581.451900017</v>
      </c>
      <c r="V16" s="5">
        <v>27.8</v>
      </c>
    </row>
    <row r="17" spans="1:22" ht="17.25" thickBot="1" x14ac:dyDescent="0.35">
      <c r="A17" s="100" t="s">
        <v>30</v>
      </c>
      <c r="B17" s="101" t="s">
        <v>31</v>
      </c>
      <c r="C17" s="102" t="s">
        <v>130</v>
      </c>
      <c r="D17" s="102" t="s">
        <v>38</v>
      </c>
      <c r="E17" s="103" t="s">
        <v>45</v>
      </c>
      <c r="F17" s="101">
        <v>2013</v>
      </c>
      <c r="G17" s="287"/>
      <c r="H17" s="104" t="s">
        <v>48</v>
      </c>
      <c r="I17" s="229"/>
      <c r="J17" s="232"/>
      <c r="K17" s="104" t="s">
        <v>49</v>
      </c>
      <c r="L17" s="105" t="s">
        <v>42</v>
      </c>
      <c r="M17" s="106">
        <v>30000</v>
      </c>
      <c r="N17" s="106">
        <v>1</v>
      </c>
      <c r="O17" s="106"/>
      <c r="P17" s="106">
        <f t="shared" si="0"/>
        <v>1</v>
      </c>
      <c r="Q17" s="106">
        <f t="shared" si="2"/>
        <v>30000</v>
      </c>
      <c r="R17" s="106">
        <f t="shared" si="3"/>
        <v>0</v>
      </c>
      <c r="S17" s="110">
        <f t="shared" si="4"/>
        <v>30000</v>
      </c>
      <c r="U17" s="31">
        <f t="shared" si="1"/>
        <v>22627581.451900017</v>
      </c>
      <c r="V17" s="5">
        <v>27.8</v>
      </c>
    </row>
    <row r="18" spans="1:22" x14ac:dyDescent="0.3">
      <c r="A18" s="82" t="s">
        <v>30</v>
      </c>
      <c r="B18" s="83" t="s">
        <v>31</v>
      </c>
      <c r="C18" s="84" t="s">
        <v>50</v>
      </c>
      <c r="D18" s="84" t="s">
        <v>51</v>
      </c>
      <c r="E18" s="85" t="s">
        <v>52</v>
      </c>
      <c r="F18" s="83">
        <v>2013</v>
      </c>
      <c r="G18" s="224" t="s">
        <v>53</v>
      </c>
      <c r="H18" s="86" t="s">
        <v>53</v>
      </c>
      <c r="I18" s="227">
        <v>20</v>
      </c>
      <c r="J18" s="230">
        <v>20</v>
      </c>
      <c r="K18" s="111" t="s">
        <v>54</v>
      </c>
      <c r="L18" s="112" t="s">
        <v>55</v>
      </c>
      <c r="M18" s="111">
        <v>960.57</v>
      </c>
      <c r="N18" s="88">
        <v>0</v>
      </c>
      <c r="O18" s="88"/>
      <c r="P18" s="113">
        <f t="shared" si="0"/>
        <v>0</v>
      </c>
      <c r="Q18" s="88">
        <f t="shared" si="2"/>
        <v>0</v>
      </c>
      <c r="R18" s="88">
        <f t="shared" si="3"/>
        <v>0</v>
      </c>
      <c r="S18" s="114">
        <f t="shared" si="4"/>
        <v>0</v>
      </c>
      <c r="U18" s="31">
        <f t="shared" si="1"/>
        <v>22627581.451900017</v>
      </c>
      <c r="V18" s="5">
        <v>20</v>
      </c>
    </row>
    <row r="19" spans="1:22" x14ac:dyDescent="0.3">
      <c r="A19" s="91" t="s">
        <v>30</v>
      </c>
      <c r="B19" s="92" t="s">
        <v>31</v>
      </c>
      <c r="C19" s="93" t="s">
        <v>50</v>
      </c>
      <c r="D19" s="93" t="s">
        <v>51</v>
      </c>
      <c r="E19" s="94" t="s">
        <v>52</v>
      </c>
      <c r="F19" s="92">
        <v>2013</v>
      </c>
      <c r="G19" s="225"/>
      <c r="H19" s="95" t="s">
        <v>53</v>
      </c>
      <c r="I19" s="228"/>
      <c r="J19" s="231"/>
      <c r="K19" s="115" t="s">
        <v>56</v>
      </c>
      <c r="L19" s="116" t="s">
        <v>37</v>
      </c>
      <c r="M19" s="115">
        <v>16.57</v>
      </c>
      <c r="N19" s="97">
        <v>146.08000000000001</v>
      </c>
      <c r="O19" s="97"/>
      <c r="P19" s="117">
        <f t="shared" si="0"/>
        <v>146.08000000000001</v>
      </c>
      <c r="Q19" s="97">
        <f t="shared" si="2"/>
        <v>2420.5456000000004</v>
      </c>
      <c r="R19" s="97">
        <f t="shared" si="3"/>
        <v>0</v>
      </c>
      <c r="S19" s="118">
        <f t="shared" si="4"/>
        <v>2420.5456000000004</v>
      </c>
      <c r="U19" s="31">
        <f t="shared" si="1"/>
        <v>22627581.451900017</v>
      </c>
      <c r="V19" s="5">
        <f>+V18</f>
        <v>20</v>
      </c>
    </row>
    <row r="20" spans="1:22" x14ac:dyDescent="0.3">
      <c r="A20" s="91" t="s">
        <v>30</v>
      </c>
      <c r="B20" s="92" t="s">
        <v>31</v>
      </c>
      <c r="C20" s="93" t="s">
        <v>50</v>
      </c>
      <c r="D20" s="93" t="s">
        <v>51</v>
      </c>
      <c r="E20" s="94" t="s">
        <v>52</v>
      </c>
      <c r="F20" s="92">
        <v>2013</v>
      </c>
      <c r="G20" s="225"/>
      <c r="H20" s="95" t="s">
        <v>53</v>
      </c>
      <c r="I20" s="228"/>
      <c r="J20" s="231"/>
      <c r="K20" s="115" t="s">
        <v>57</v>
      </c>
      <c r="L20" s="116" t="s">
        <v>37</v>
      </c>
      <c r="M20" s="115">
        <v>1.18</v>
      </c>
      <c r="N20" s="97">
        <v>619.51</v>
      </c>
      <c r="O20" s="97"/>
      <c r="P20" s="117">
        <f t="shared" si="0"/>
        <v>619.51</v>
      </c>
      <c r="Q20" s="97">
        <f t="shared" si="2"/>
        <v>731.02179999999998</v>
      </c>
      <c r="R20" s="97">
        <f t="shared" si="3"/>
        <v>0</v>
      </c>
      <c r="S20" s="118">
        <f t="shared" si="4"/>
        <v>731.02179999999998</v>
      </c>
      <c r="U20" s="31">
        <f t="shared" si="1"/>
        <v>22627581.451900017</v>
      </c>
    </row>
    <row r="21" spans="1:22" x14ac:dyDescent="0.3">
      <c r="A21" s="91" t="s">
        <v>30</v>
      </c>
      <c r="B21" s="92" t="s">
        <v>31</v>
      </c>
      <c r="C21" s="93" t="s">
        <v>50</v>
      </c>
      <c r="D21" s="93" t="s">
        <v>51</v>
      </c>
      <c r="E21" s="94" t="s">
        <v>52</v>
      </c>
      <c r="F21" s="92">
        <v>2013</v>
      </c>
      <c r="G21" s="225"/>
      <c r="H21" s="95" t="s">
        <v>53</v>
      </c>
      <c r="I21" s="228"/>
      <c r="J21" s="231"/>
      <c r="K21" s="115" t="s">
        <v>58</v>
      </c>
      <c r="L21" s="116" t="s">
        <v>59</v>
      </c>
      <c r="M21" s="115">
        <v>0.35</v>
      </c>
      <c r="N21" s="97">
        <v>0</v>
      </c>
      <c r="O21" s="97"/>
      <c r="P21" s="117">
        <f t="shared" si="0"/>
        <v>0</v>
      </c>
      <c r="Q21" s="97">
        <f t="shared" si="2"/>
        <v>0</v>
      </c>
      <c r="R21" s="97">
        <f t="shared" si="3"/>
        <v>0</v>
      </c>
      <c r="S21" s="118">
        <f t="shared" si="4"/>
        <v>0</v>
      </c>
      <c r="U21" s="31">
        <f t="shared" si="1"/>
        <v>22627581.451900017</v>
      </c>
    </row>
    <row r="22" spans="1:22" x14ac:dyDescent="0.3">
      <c r="A22" s="91" t="s">
        <v>30</v>
      </c>
      <c r="B22" s="92" t="s">
        <v>31</v>
      </c>
      <c r="C22" s="93" t="s">
        <v>50</v>
      </c>
      <c r="D22" s="93" t="s">
        <v>51</v>
      </c>
      <c r="E22" s="94" t="s">
        <v>52</v>
      </c>
      <c r="F22" s="92">
        <v>2013</v>
      </c>
      <c r="G22" s="225"/>
      <c r="H22" s="95" t="s">
        <v>53</v>
      </c>
      <c r="I22" s="228"/>
      <c r="J22" s="231"/>
      <c r="K22" s="115" t="s">
        <v>60</v>
      </c>
      <c r="L22" s="116" t="s">
        <v>61</v>
      </c>
      <c r="M22" s="115">
        <v>0.34</v>
      </c>
      <c r="N22" s="97">
        <v>181814.7</v>
      </c>
      <c r="O22" s="97"/>
      <c r="P22" s="117">
        <f t="shared" si="0"/>
        <v>181814.7</v>
      </c>
      <c r="Q22" s="97">
        <f t="shared" si="2"/>
        <v>61816.998000000007</v>
      </c>
      <c r="R22" s="97">
        <f t="shared" si="3"/>
        <v>0</v>
      </c>
      <c r="S22" s="118">
        <f t="shared" si="4"/>
        <v>61816.998000000007</v>
      </c>
      <c r="U22" s="31">
        <f t="shared" si="1"/>
        <v>22627581.451900017</v>
      </c>
    </row>
    <row r="23" spans="1:22" x14ac:dyDescent="0.3">
      <c r="A23" s="91" t="s">
        <v>30</v>
      </c>
      <c r="B23" s="92" t="s">
        <v>31</v>
      </c>
      <c r="C23" s="93" t="s">
        <v>50</v>
      </c>
      <c r="D23" s="93" t="s">
        <v>51</v>
      </c>
      <c r="E23" s="94" t="s">
        <v>52</v>
      </c>
      <c r="F23" s="92">
        <v>2013</v>
      </c>
      <c r="G23" s="225"/>
      <c r="H23" s="95" t="s">
        <v>53</v>
      </c>
      <c r="I23" s="228"/>
      <c r="J23" s="231"/>
      <c r="K23" s="115" t="s">
        <v>62</v>
      </c>
      <c r="L23" s="116" t="s">
        <v>37</v>
      </c>
      <c r="M23" s="115">
        <v>4.43</v>
      </c>
      <c r="N23" s="97">
        <v>6465.6500000000005</v>
      </c>
      <c r="O23" s="97"/>
      <c r="P23" s="117">
        <f t="shared" si="0"/>
        <v>6465.6500000000005</v>
      </c>
      <c r="Q23" s="97">
        <f t="shared" si="2"/>
        <v>28642.8295</v>
      </c>
      <c r="R23" s="97">
        <f t="shared" si="3"/>
        <v>0</v>
      </c>
      <c r="S23" s="118">
        <f t="shared" si="4"/>
        <v>28642.8295</v>
      </c>
      <c r="U23" s="31">
        <f t="shared" si="1"/>
        <v>22627581.451900017</v>
      </c>
    </row>
    <row r="24" spans="1:22" ht="17.25" thickBot="1" x14ac:dyDescent="0.35">
      <c r="A24" s="100" t="s">
        <v>30</v>
      </c>
      <c r="B24" s="101" t="s">
        <v>31</v>
      </c>
      <c r="C24" s="102" t="s">
        <v>50</v>
      </c>
      <c r="D24" s="102" t="s">
        <v>51</v>
      </c>
      <c r="E24" s="103" t="s">
        <v>52</v>
      </c>
      <c r="F24" s="101">
        <v>2013</v>
      </c>
      <c r="G24" s="226"/>
      <c r="H24" s="104" t="s">
        <v>53</v>
      </c>
      <c r="I24" s="229"/>
      <c r="J24" s="232"/>
      <c r="K24" s="119" t="s">
        <v>63</v>
      </c>
      <c r="L24" s="120" t="s">
        <v>59</v>
      </c>
      <c r="M24" s="119">
        <v>0.35</v>
      </c>
      <c r="N24" s="106">
        <v>55950.6</v>
      </c>
      <c r="O24" s="106"/>
      <c r="P24" s="121">
        <f t="shared" si="0"/>
        <v>55950.6</v>
      </c>
      <c r="Q24" s="106">
        <f t="shared" si="2"/>
        <v>19582.71</v>
      </c>
      <c r="R24" s="106">
        <f t="shared" si="3"/>
        <v>0</v>
      </c>
      <c r="S24" s="122">
        <f t="shared" si="4"/>
        <v>19582.71</v>
      </c>
      <c r="U24" s="31">
        <f t="shared" si="1"/>
        <v>22627581.451900017</v>
      </c>
    </row>
    <row r="25" spans="1:22" x14ac:dyDescent="0.3">
      <c r="A25" s="82" t="s">
        <v>30</v>
      </c>
      <c r="B25" s="83" t="s">
        <v>31</v>
      </c>
      <c r="C25" s="84" t="s">
        <v>50</v>
      </c>
      <c r="D25" s="84" t="s">
        <v>51</v>
      </c>
      <c r="E25" s="85" t="s">
        <v>66</v>
      </c>
      <c r="F25" s="83">
        <v>2013</v>
      </c>
      <c r="G25" s="224" t="s">
        <v>703</v>
      </c>
      <c r="H25" s="86" t="s">
        <v>53</v>
      </c>
      <c r="I25" s="227">
        <v>0</v>
      </c>
      <c r="J25" s="230">
        <v>0</v>
      </c>
      <c r="K25" s="111" t="s">
        <v>64</v>
      </c>
      <c r="L25" s="112" t="s">
        <v>37</v>
      </c>
      <c r="M25" s="111">
        <v>4.99</v>
      </c>
      <c r="N25" s="88">
        <v>0</v>
      </c>
      <c r="O25" s="88"/>
      <c r="P25" s="113">
        <f t="shared" si="0"/>
        <v>0</v>
      </c>
      <c r="Q25" s="88">
        <f t="shared" si="2"/>
        <v>0</v>
      </c>
      <c r="R25" s="88">
        <f t="shared" si="3"/>
        <v>0</v>
      </c>
      <c r="S25" s="114">
        <f t="shared" si="4"/>
        <v>0</v>
      </c>
      <c r="U25" s="31">
        <f t="shared" si="1"/>
        <v>22627581.451900017</v>
      </c>
    </row>
    <row r="26" spans="1:22" x14ac:dyDescent="0.3">
      <c r="A26" s="91" t="s">
        <v>30</v>
      </c>
      <c r="B26" s="92" t="s">
        <v>31</v>
      </c>
      <c r="C26" s="93" t="s">
        <v>50</v>
      </c>
      <c r="D26" s="93" t="s">
        <v>51</v>
      </c>
      <c r="E26" s="94" t="s">
        <v>66</v>
      </c>
      <c r="F26" s="92">
        <v>2013</v>
      </c>
      <c r="G26" s="225"/>
      <c r="H26" s="95" t="s">
        <v>53</v>
      </c>
      <c r="I26" s="228"/>
      <c r="J26" s="231"/>
      <c r="K26" s="115" t="s">
        <v>65</v>
      </c>
      <c r="L26" s="116" t="s">
        <v>37</v>
      </c>
      <c r="M26" s="115">
        <v>133.43</v>
      </c>
      <c r="N26" s="97">
        <v>0</v>
      </c>
      <c r="O26" s="97"/>
      <c r="P26" s="117">
        <f t="shared" si="0"/>
        <v>0</v>
      </c>
      <c r="Q26" s="97">
        <f t="shared" si="2"/>
        <v>0</v>
      </c>
      <c r="R26" s="97">
        <f t="shared" si="3"/>
        <v>0</v>
      </c>
      <c r="S26" s="118">
        <f t="shared" si="4"/>
        <v>0</v>
      </c>
      <c r="U26" s="31">
        <f t="shared" si="1"/>
        <v>22627581.451900017</v>
      </c>
    </row>
    <row r="27" spans="1:22" x14ac:dyDescent="0.3">
      <c r="A27" s="91" t="s">
        <v>30</v>
      </c>
      <c r="B27" s="92" t="s">
        <v>31</v>
      </c>
      <c r="C27" s="93" t="s">
        <v>50</v>
      </c>
      <c r="D27" s="93" t="s">
        <v>51</v>
      </c>
      <c r="E27" s="94" t="s">
        <v>66</v>
      </c>
      <c r="F27" s="92">
        <v>2013</v>
      </c>
      <c r="G27" s="225"/>
      <c r="H27" s="95" t="s">
        <v>53</v>
      </c>
      <c r="I27" s="228"/>
      <c r="J27" s="231"/>
      <c r="K27" s="115" t="s">
        <v>67</v>
      </c>
      <c r="L27" s="116" t="s">
        <v>68</v>
      </c>
      <c r="M27" s="115">
        <v>205.55</v>
      </c>
      <c r="N27" s="97">
        <v>0</v>
      </c>
      <c r="O27" s="97"/>
      <c r="P27" s="117">
        <f t="shared" si="0"/>
        <v>0</v>
      </c>
      <c r="Q27" s="97">
        <f t="shared" si="2"/>
        <v>0</v>
      </c>
      <c r="R27" s="97">
        <f t="shared" si="3"/>
        <v>0</v>
      </c>
      <c r="S27" s="118">
        <f t="shared" si="4"/>
        <v>0</v>
      </c>
      <c r="U27" s="31">
        <f t="shared" si="1"/>
        <v>22627581.451900017</v>
      </c>
    </row>
    <row r="28" spans="1:22" x14ac:dyDescent="0.3">
      <c r="A28" s="91" t="s">
        <v>30</v>
      </c>
      <c r="B28" s="92" t="s">
        <v>31</v>
      </c>
      <c r="C28" s="93" t="s">
        <v>50</v>
      </c>
      <c r="D28" s="93" t="s">
        <v>51</v>
      </c>
      <c r="E28" s="94" t="s">
        <v>66</v>
      </c>
      <c r="F28" s="92">
        <v>2013</v>
      </c>
      <c r="G28" s="225"/>
      <c r="H28" s="95" t="s">
        <v>53</v>
      </c>
      <c r="I28" s="228"/>
      <c r="J28" s="231"/>
      <c r="K28" s="115" t="s">
        <v>69</v>
      </c>
      <c r="L28" s="116" t="s">
        <v>68</v>
      </c>
      <c r="M28" s="115">
        <v>309.3</v>
      </c>
      <c r="N28" s="97">
        <v>0</v>
      </c>
      <c r="O28" s="97"/>
      <c r="P28" s="117">
        <f t="shared" si="0"/>
        <v>0</v>
      </c>
      <c r="Q28" s="97">
        <f t="shared" si="2"/>
        <v>0</v>
      </c>
      <c r="R28" s="97">
        <f t="shared" si="3"/>
        <v>0</v>
      </c>
      <c r="S28" s="118">
        <f t="shared" si="4"/>
        <v>0</v>
      </c>
      <c r="U28" s="31">
        <f t="shared" si="1"/>
        <v>22627581.451900017</v>
      </c>
    </row>
    <row r="29" spans="1:22" ht="17.25" thickBot="1" x14ac:dyDescent="0.35">
      <c r="A29" s="100" t="s">
        <v>30</v>
      </c>
      <c r="B29" s="101" t="s">
        <v>31</v>
      </c>
      <c r="C29" s="102" t="s">
        <v>50</v>
      </c>
      <c r="D29" s="102" t="s">
        <v>51</v>
      </c>
      <c r="E29" s="103" t="s">
        <v>66</v>
      </c>
      <c r="F29" s="101">
        <v>2013</v>
      </c>
      <c r="G29" s="226"/>
      <c r="H29" s="104" t="s">
        <v>53</v>
      </c>
      <c r="I29" s="229"/>
      <c r="J29" s="232"/>
      <c r="K29" s="119" t="s">
        <v>70</v>
      </c>
      <c r="L29" s="120" t="s">
        <v>37</v>
      </c>
      <c r="M29" s="119">
        <v>123.61</v>
      </c>
      <c r="N29" s="106">
        <v>0</v>
      </c>
      <c r="O29" s="106"/>
      <c r="P29" s="121">
        <f t="shared" si="0"/>
        <v>0</v>
      </c>
      <c r="Q29" s="106">
        <f t="shared" si="2"/>
        <v>0</v>
      </c>
      <c r="R29" s="106">
        <f t="shared" si="3"/>
        <v>0</v>
      </c>
      <c r="S29" s="122">
        <f t="shared" si="4"/>
        <v>0</v>
      </c>
      <c r="U29" s="31">
        <f t="shared" si="1"/>
        <v>22627581.451900017</v>
      </c>
    </row>
    <row r="30" spans="1:22" ht="17.25" thickBot="1" x14ac:dyDescent="0.35">
      <c r="A30" s="71" t="s">
        <v>30</v>
      </c>
      <c r="B30" s="72" t="s">
        <v>31</v>
      </c>
      <c r="C30" s="73" t="s">
        <v>50</v>
      </c>
      <c r="D30" s="73" t="s">
        <v>33</v>
      </c>
      <c r="E30" s="74" t="s">
        <v>34</v>
      </c>
      <c r="F30" s="72">
        <v>2011</v>
      </c>
      <c r="G30" s="75" t="s">
        <v>53</v>
      </c>
      <c r="H30" s="76" t="s">
        <v>53</v>
      </c>
      <c r="I30" s="123">
        <v>20</v>
      </c>
      <c r="J30" s="123"/>
      <c r="K30" s="76" t="s">
        <v>71</v>
      </c>
      <c r="L30" s="78" t="s">
        <v>42</v>
      </c>
      <c r="M30" s="79">
        <v>0.2</v>
      </c>
      <c r="N30" s="79">
        <v>7920</v>
      </c>
      <c r="O30" s="79"/>
      <c r="P30" s="79">
        <f t="shared" si="0"/>
        <v>7920</v>
      </c>
      <c r="Q30" s="79">
        <f t="shared" si="2"/>
        <v>1584</v>
      </c>
      <c r="R30" s="79">
        <f t="shared" si="3"/>
        <v>0</v>
      </c>
      <c r="S30" s="124">
        <f t="shared" si="4"/>
        <v>1584</v>
      </c>
      <c r="U30" s="31">
        <f t="shared" si="1"/>
        <v>22627581.451900017</v>
      </c>
      <c r="V30" s="5" t="e">
        <f>+#REF!</f>
        <v>#REF!</v>
      </c>
    </row>
    <row r="31" spans="1:22" ht="17.25" thickBot="1" x14ac:dyDescent="0.35">
      <c r="A31" s="71" t="s">
        <v>30</v>
      </c>
      <c r="B31" s="72" t="s">
        <v>31</v>
      </c>
      <c r="C31" s="73" t="s">
        <v>50</v>
      </c>
      <c r="D31" s="73" t="s">
        <v>33</v>
      </c>
      <c r="E31" s="74" t="s">
        <v>34</v>
      </c>
      <c r="F31" s="72">
        <v>2013</v>
      </c>
      <c r="G31" s="75" t="s">
        <v>72</v>
      </c>
      <c r="H31" s="76" t="s">
        <v>72</v>
      </c>
      <c r="I31" s="77">
        <v>22</v>
      </c>
      <c r="J31" s="77">
        <v>22</v>
      </c>
      <c r="K31" s="76" t="s">
        <v>73</v>
      </c>
      <c r="L31" s="78" t="s">
        <v>61</v>
      </c>
      <c r="M31" s="79">
        <v>0.1</v>
      </c>
      <c r="N31" s="79">
        <v>154000</v>
      </c>
      <c r="O31" s="79"/>
      <c r="P31" s="80">
        <f t="shared" si="0"/>
        <v>154000</v>
      </c>
      <c r="Q31" s="80">
        <f t="shared" si="2"/>
        <v>15400</v>
      </c>
      <c r="R31" s="79">
        <f t="shared" si="3"/>
        <v>0</v>
      </c>
      <c r="S31" s="81">
        <f t="shared" si="4"/>
        <v>15400</v>
      </c>
      <c r="U31" s="31">
        <f t="shared" si="1"/>
        <v>22627581.451900017</v>
      </c>
      <c r="V31" s="5">
        <v>22</v>
      </c>
    </row>
    <row r="32" spans="1:22" ht="27" customHeight="1" x14ac:dyDescent="0.3">
      <c r="A32" s="82" t="s">
        <v>30</v>
      </c>
      <c r="B32" s="83" t="s">
        <v>31</v>
      </c>
      <c r="C32" s="84" t="s">
        <v>50</v>
      </c>
      <c r="D32" s="84" t="s">
        <v>33</v>
      </c>
      <c r="E32" s="85" t="s">
        <v>34</v>
      </c>
      <c r="F32" s="83">
        <v>2013</v>
      </c>
      <c r="G32" s="224" t="s">
        <v>74</v>
      </c>
      <c r="H32" s="86" t="str">
        <f>+G32</f>
        <v>MANTENIMIENTO DE LA VIA " CARIAMANGA - YAMBACA -SANGUILLIN", PARROQUIA SANGUILLIN, CANTON CALVAS</v>
      </c>
      <c r="I32" s="227">
        <v>22</v>
      </c>
      <c r="J32" s="230">
        <v>22</v>
      </c>
      <c r="K32" s="86" t="s">
        <v>75</v>
      </c>
      <c r="L32" s="87" t="s">
        <v>37</v>
      </c>
      <c r="M32" s="88">
        <v>1.26</v>
      </c>
      <c r="N32" s="88">
        <v>6912</v>
      </c>
      <c r="O32" s="88"/>
      <c r="P32" s="89">
        <f t="shared" si="0"/>
        <v>6912</v>
      </c>
      <c r="Q32" s="89">
        <f t="shared" si="2"/>
        <v>8709.1200000000008</v>
      </c>
      <c r="R32" s="88">
        <f t="shared" si="3"/>
        <v>0</v>
      </c>
      <c r="S32" s="90">
        <f t="shared" si="4"/>
        <v>8709.1200000000008</v>
      </c>
      <c r="U32" s="31">
        <f t="shared" si="1"/>
        <v>22627581.451900017</v>
      </c>
    </row>
    <row r="33" spans="1:22" x14ac:dyDescent="0.3">
      <c r="A33" s="91" t="s">
        <v>30</v>
      </c>
      <c r="B33" s="92" t="s">
        <v>31</v>
      </c>
      <c r="C33" s="93" t="s">
        <v>50</v>
      </c>
      <c r="D33" s="93" t="s">
        <v>33</v>
      </c>
      <c r="E33" s="94" t="s">
        <v>34</v>
      </c>
      <c r="F33" s="92">
        <v>2013</v>
      </c>
      <c r="G33" s="225"/>
      <c r="H33" s="95">
        <f>+G33</f>
        <v>0</v>
      </c>
      <c r="I33" s="228"/>
      <c r="J33" s="231"/>
      <c r="K33" s="95" t="s">
        <v>76</v>
      </c>
      <c r="L33" s="96" t="s">
        <v>77</v>
      </c>
      <c r="M33" s="97">
        <v>0.35</v>
      </c>
      <c r="N33" s="97">
        <v>89856</v>
      </c>
      <c r="O33" s="97"/>
      <c r="P33" s="98">
        <f t="shared" si="0"/>
        <v>89856</v>
      </c>
      <c r="Q33" s="98">
        <f t="shared" si="2"/>
        <v>31449.599999999999</v>
      </c>
      <c r="R33" s="97">
        <f t="shared" si="3"/>
        <v>0</v>
      </c>
      <c r="S33" s="99">
        <f t="shared" si="4"/>
        <v>31449.599999999999</v>
      </c>
      <c r="U33" s="31">
        <f t="shared" si="1"/>
        <v>22627581.451900017</v>
      </c>
    </row>
    <row r="34" spans="1:22" x14ac:dyDescent="0.3">
      <c r="A34" s="91" t="s">
        <v>30</v>
      </c>
      <c r="B34" s="92" t="s">
        <v>31</v>
      </c>
      <c r="C34" s="93" t="s">
        <v>50</v>
      </c>
      <c r="D34" s="93" t="s">
        <v>33</v>
      </c>
      <c r="E34" s="94" t="s">
        <v>34</v>
      </c>
      <c r="F34" s="92">
        <v>2013</v>
      </c>
      <c r="G34" s="225"/>
      <c r="H34" s="95">
        <f>+G34</f>
        <v>0</v>
      </c>
      <c r="I34" s="228"/>
      <c r="J34" s="231"/>
      <c r="K34" s="95" t="s">
        <v>78</v>
      </c>
      <c r="L34" s="96" t="s">
        <v>61</v>
      </c>
      <c r="M34" s="97">
        <v>1.26</v>
      </c>
      <c r="N34" s="97">
        <v>139867</v>
      </c>
      <c r="O34" s="97"/>
      <c r="P34" s="98">
        <f t="shared" si="0"/>
        <v>139867</v>
      </c>
      <c r="Q34" s="98">
        <f t="shared" si="2"/>
        <v>176232.42</v>
      </c>
      <c r="R34" s="97">
        <f t="shared" si="3"/>
        <v>0</v>
      </c>
      <c r="S34" s="99">
        <f t="shared" si="4"/>
        <v>176232.42</v>
      </c>
      <c r="U34" s="31">
        <f t="shared" si="1"/>
        <v>22627581.451900017</v>
      </c>
    </row>
    <row r="35" spans="1:22" ht="17.25" thickBot="1" x14ac:dyDescent="0.35">
      <c r="A35" s="100" t="s">
        <v>30</v>
      </c>
      <c r="B35" s="101" t="s">
        <v>31</v>
      </c>
      <c r="C35" s="102" t="s">
        <v>50</v>
      </c>
      <c r="D35" s="102" t="s">
        <v>33</v>
      </c>
      <c r="E35" s="103" t="s">
        <v>34</v>
      </c>
      <c r="F35" s="101">
        <v>2013</v>
      </c>
      <c r="G35" s="226"/>
      <c r="H35" s="104">
        <f>+G35</f>
        <v>0</v>
      </c>
      <c r="I35" s="229"/>
      <c r="J35" s="232"/>
      <c r="K35" s="104" t="s">
        <v>79</v>
      </c>
      <c r="L35" s="105" t="s">
        <v>37</v>
      </c>
      <c r="M35" s="106">
        <v>4.43</v>
      </c>
      <c r="N35" s="106">
        <v>6912</v>
      </c>
      <c r="O35" s="106"/>
      <c r="P35" s="107">
        <f t="shared" si="0"/>
        <v>6912</v>
      </c>
      <c r="Q35" s="107">
        <f t="shared" si="2"/>
        <v>30620.159999999996</v>
      </c>
      <c r="R35" s="106">
        <f t="shared" si="3"/>
        <v>0</v>
      </c>
      <c r="S35" s="108">
        <f t="shared" si="4"/>
        <v>30620.159999999996</v>
      </c>
      <c r="U35" s="31">
        <f t="shared" si="1"/>
        <v>22627581.451900017</v>
      </c>
    </row>
    <row r="36" spans="1:22" ht="27" customHeight="1" x14ac:dyDescent="0.3">
      <c r="A36" s="82" t="s">
        <v>30</v>
      </c>
      <c r="B36" s="83" t="s">
        <v>31</v>
      </c>
      <c r="C36" s="84" t="s">
        <v>50</v>
      </c>
      <c r="D36" s="84" t="s">
        <v>33</v>
      </c>
      <c r="E36" s="85" t="s">
        <v>34</v>
      </c>
      <c r="F36" s="83">
        <v>2013</v>
      </c>
      <c r="G36" s="224" t="s">
        <v>914</v>
      </c>
      <c r="H36" s="86" t="str">
        <f>+G36</f>
        <v>MANTENIMIENTO DE LA VIA  SANTA ANA MOLLE</v>
      </c>
      <c r="I36" s="227">
        <v>3.7</v>
      </c>
      <c r="J36" s="230">
        <v>3.7</v>
      </c>
      <c r="K36" s="86" t="s">
        <v>75</v>
      </c>
      <c r="L36" s="87" t="s">
        <v>37</v>
      </c>
      <c r="M36" s="88">
        <v>1.26</v>
      </c>
      <c r="N36" s="88">
        <v>0</v>
      </c>
      <c r="O36" s="88">
        <v>672</v>
      </c>
      <c r="P36" s="88">
        <f>+N36+O36</f>
        <v>672</v>
      </c>
      <c r="Q36" s="88">
        <f>+N36*M36</f>
        <v>0</v>
      </c>
      <c r="R36" s="88">
        <f>+O36*M36</f>
        <v>846.72</v>
      </c>
      <c r="S36" s="109">
        <f>+R36+Q36</f>
        <v>846.72</v>
      </c>
      <c r="U36" s="31">
        <f t="shared" si="1"/>
        <v>22627581.451900017</v>
      </c>
    </row>
    <row r="37" spans="1:22" x14ac:dyDescent="0.3">
      <c r="A37" s="91" t="s">
        <v>30</v>
      </c>
      <c r="B37" s="92" t="s">
        <v>31</v>
      </c>
      <c r="C37" s="93" t="s">
        <v>50</v>
      </c>
      <c r="D37" s="93" t="s">
        <v>33</v>
      </c>
      <c r="E37" s="94" t="s">
        <v>34</v>
      </c>
      <c r="F37" s="92">
        <v>2013</v>
      </c>
      <c r="G37" s="225"/>
      <c r="H37" s="95" t="str">
        <f>H36</f>
        <v>MANTENIMIENTO DE LA VIA  SANTA ANA MOLLE</v>
      </c>
      <c r="I37" s="228"/>
      <c r="J37" s="231"/>
      <c r="K37" s="95" t="s">
        <v>76</v>
      </c>
      <c r="L37" s="96" t="s">
        <v>77</v>
      </c>
      <c r="M37" s="97">
        <v>0.35</v>
      </c>
      <c r="N37" s="97">
        <v>0</v>
      </c>
      <c r="O37" s="97">
        <v>1344</v>
      </c>
      <c r="P37" s="97">
        <f>+N37+O37</f>
        <v>1344</v>
      </c>
      <c r="Q37" s="97">
        <f>+N37*M37</f>
        <v>0</v>
      </c>
      <c r="R37" s="97">
        <f>+O37*M37</f>
        <v>470.4</v>
      </c>
      <c r="S37" s="125">
        <f>+R37+Q37</f>
        <v>470.4</v>
      </c>
      <c r="U37" s="31">
        <f t="shared" si="1"/>
        <v>22627581.451900017</v>
      </c>
    </row>
    <row r="38" spans="1:22" ht="17.25" thickBot="1" x14ac:dyDescent="0.35">
      <c r="A38" s="100" t="s">
        <v>30</v>
      </c>
      <c r="B38" s="101" t="s">
        <v>31</v>
      </c>
      <c r="C38" s="102" t="s">
        <v>50</v>
      </c>
      <c r="D38" s="102" t="s">
        <v>33</v>
      </c>
      <c r="E38" s="103" t="s">
        <v>34</v>
      </c>
      <c r="F38" s="101">
        <v>2013</v>
      </c>
      <c r="G38" s="226"/>
      <c r="H38" s="104" t="str">
        <f>H37</f>
        <v>MANTENIMIENTO DE LA VIA  SANTA ANA MOLLE</v>
      </c>
      <c r="I38" s="229"/>
      <c r="J38" s="232"/>
      <c r="K38" s="104" t="s">
        <v>78</v>
      </c>
      <c r="L38" s="105" t="s">
        <v>61</v>
      </c>
      <c r="M38" s="106">
        <v>1.26</v>
      </c>
      <c r="N38" s="106">
        <v>0</v>
      </c>
      <c r="O38" s="106">
        <v>18600</v>
      </c>
      <c r="P38" s="106">
        <f>+N38+O38</f>
        <v>18600</v>
      </c>
      <c r="Q38" s="106">
        <f>+N38*M38</f>
        <v>0</v>
      </c>
      <c r="R38" s="106">
        <f>+O38*M38</f>
        <v>23436</v>
      </c>
      <c r="S38" s="110">
        <f>+R38+Q38</f>
        <v>23436</v>
      </c>
      <c r="U38" s="31">
        <f t="shared" si="1"/>
        <v>22627581.451900017</v>
      </c>
    </row>
    <row r="39" spans="1:22" ht="17.25" thickBot="1" x14ac:dyDescent="0.35">
      <c r="A39" s="71" t="s">
        <v>30</v>
      </c>
      <c r="B39" s="72" t="s">
        <v>31</v>
      </c>
      <c r="C39" s="73" t="s">
        <v>50</v>
      </c>
      <c r="D39" s="73" t="s">
        <v>33</v>
      </c>
      <c r="E39" s="74" t="s">
        <v>34</v>
      </c>
      <c r="F39" s="72">
        <v>2013</v>
      </c>
      <c r="G39" s="75" t="s">
        <v>80</v>
      </c>
      <c r="H39" s="76" t="s">
        <v>80</v>
      </c>
      <c r="I39" s="77">
        <v>15</v>
      </c>
      <c r="J39" s="77">
        <v>15</v>
      </c>
      <c r="K39" s="76" t="s">
        <v>73</v>
      </c>
      <c r="L39" s="78" t="s">
        <v>61</v>
      </c>
      <c r="M39" s="79">
        <v>0.1</v>
      </c>
      <c r="N39" s="79">
        <v>75000</v>
      </c>
      <c r="O39" s="79"/>
      <c r="P39" s="80">
        <f t="shared" si="0"/>
        <v>75000</v>
      </c>
      <c r="Q39" s="80">
        <f t="shared" si="2"/>
        <v>7500</v>
      </c>
      <c r="R39" s="79">
        <f t="shared" si="3"/>
        <v>0</v>
      </c>
      <c r="S39" s="81">
        <f t="shared" si="4"/>
        <v>7500</v>
      </c>
      <c r="U39" s="31">
        <f t="shared" si="1"/>
        <v>22627581.451900017</v>
      </c>
      <c r="V39" s="5">
        <v>15</v>
      </c>
    </row>
    <row r="40" spans="1:22" ht="40.5" customHeight="1" x14ac:dyDescent="0.3">
      <c r="A40" s="82" t="s">
        <v>30</v>
      </c>
      <c r="B40" s="83" t="s">
        <v>31</v>
      </c>
      <c r="C40" s="84" t="s">
        <v>81</v>
      </c>
      <c r="D40" s="84" t="s">
        <v>33</v>
      </c>
      <c r="E40" s="85" t="s">
        <v>66</v>
      </c>
      <c r="F40" s="83">
        <v>2012</v>
      </c>
      <c r="G40" s="224" t="s">
        <v>82</v>
      </c>
      <c r="H40" s="86" t="s">
        <v>82</v>
      </c>
      <c r="I40" s="227">
        <v>7</v>
      </c>
      <c r="J40" s="230">
        <v>7</v>
      </c>
      <c r="K40" s="86" t="s">
        <v>83</v>
      </c>
      <c r="L40" s="87" t="s">
        <v>37</v>
      </c>
      <c r="M40" s="88">
        <v>7.33</v>
      </c>
      <c r="N40" s="88">
        <v>180</v>
      </c>
      <c r="O40" s="89"/>
      <c r="P40" s="89">
        <f t="shared" si="0"/>
        <v>180</v>
      </c>
      <c r="Q40" s="89">
        <f t="shared" si="2"/>
        <v>1319.4</v>
      </c>
      <c r="R40" s="88">
        <f t="shared" si="3"/>
        <v>0</v>
      </c>
      <c r="S40" s="126">
        <f t="shared" si="4"/>
        <v>1319.4</v>
      </c>
      <c r="U40" s="31">
        <f t="shared" si="1"/>
        <v>22627581.451900017</v>
      </c>
    </row>
    <row r="41" spans="1:22" ht="27" customHeight="1" x14ac:dyDescent="0.3">
      <c r="A41" s="91" t="s">
        <v>30</v>
      </c>
      <c r="B41" s="92" t="s">
        <v>31</v>
      </c>
      <c r="C41" s="93" t="s">
        <v>81</v>
      </c>
      <c r="D41" s="93" t="s">
        <v>33</v>
      </c>
      <c r="E41" s="94" t="s">
        <v>66</v>
      </c>
      <c r="F41" s="92">
        <v>2012</v>
      </c>
      <c r="G41" s="225"/>
      <c r="H41" s="95" t="s">
        <v>82</v>
      </c>
      <c r="I41" s="228"/>
      <c r="J41" s="231"/>
      <c r="K41" s="95" t="s">
        <v>84</v>
      </c>
      <c r="L41" s="96" t="s">
        <v>37</v>
      </c>
      <c r="M41" s="97">
        <v>17.329999999999998</v>
      </c>
      <c r="N41" s="97">
        <v>8</v>
      </c>
      <c r="O41" s="97"/>
      <c r="P41" s="98">
        <f t="shared" si="0"/>
        <v>8</v>
      </c>
      <c r="Q41" s="98">
        <f t="shared" si="2"/>
        <v>138.63999999999999</v>
      </c>
      <c r="R41" s="97">
        <f t="shared" si="3"/>
        <v>0</v>
      </c>
      <c r="S41" s="127">
        <f t="shared" si="4"/>
        <v>138.63999999999999</v>
      </c>
      <c r="U41" s="31">
        <f t="shared" si="1"/>
        <v>22627581.451900017</v>
      </c>
    </row>
    <row r="42" spans="1:22" ht="27" customHeight="1" x14ac:dyDescent="0.3">
      <c r="A42" s="91" t="s">
        <v>30</v>
      </c>
      <c r="B42" s="92" t="s">
        <v>31</v>
      </c>
      <c r="C42" s="93" t="s">
        <v>81</v>
      </c>
      <c r="D42" s="93" t="s">
        <v>33</v>
      </c>
      <c r="E42" s="94" t="s">
        <v>66</v>
      </c>
      <c r="F42" s="92">
        <v>2012</v>
      </c>
      <c r="G42" s="225"/>
      <c r="H42" s="95" t="s">
        <v>82</v>
      </c>
      <c r="I42" s="228"/>
      <c r="J42" s="231"/>
      <c r="K42" s="95" t="s">
        <v>85</v>
      </c>
      <c r="L42" s="96" t="s">
        <v>37</v>
      </c>
      <c r="M42" s="97">
        <v>122.59</v>
      </c>
      <c r="N42" s="97">
        <v>30</v>
      </c>
      <c r="O42" s="98"/>
      <c r="P42" s="98">
        <f t="shared" si="0"/>
        <v>30</v>
      </c>
      <c r="Q42" s="98">
        <f t="shared" si="2"/>
        <v>3677.7000000000003</v>
      </c>
      <c r="R42" s="97">
        <f t="shared" si="3"/>
        <v>0</v>
      </c>
      <c r="S42" s="127">
        <f t="shared" si="4"/>
        <v>3677.7000000000003</v>
      </c>
      <c r="U42" s="31">
        <f t="shared" si="1"/>
        <v>22627581.451900017</v>
      </c>
    </row>
    <row r="43" spans="1:22" ht="17.25" thickBot="1" x14ac:dyDescent="0.35">
      <c r="A43" s="100" t="s">
        <v>30</v>
      </c>
      <c r="B43" s="101" t="s">
        <v>31</v>
      </c>
      <c r="C43" s="102" t="s">
        <v>81</v>
      </c>
      <c r="D43" s="102" t="s">
        <v>33</v>
      </c>
      <c r="E43" s="103" t="s">
        <v>66</v>
      </c>
      <c r="F43" s="101">
        <v>2012</v>
      </c>
      <c r="G43" s="226"/>
      <c r="H43" s="104" t="s">
        <v>82</v>
      </c>
      <c r="I43" s="229"/>
      <c r="J43" s="232"/>
      <c r="K43" s="104" t="s">
        <v>86</v>
      </c>
      <c r="L43" s="105" t="s">
        <v>87</v>
      </c>
      <c r="M43" s="106">
        <v>203.36</v>
      </c>
      <c r="N43" s="106">
        <v>21.4</v>
      </c>
      <c r="O43" s="107"/>
      <c r="P43" s="107">
        <f t="shared" si="0"/>
        <v>21.4</v>
      </c>
      <c r="Q43" s="107">
        <f t="shared" si="2"/>
        <v>4351.9040000000005</v>
      </c>
      <c r="R43" s="106">
        <f t="shared" si="3"/>
        <v>0</v>
      </c>
      <c r="S43" s="128">
        <f t="shared" si="4"/>
        <v>4351.9040000000005</v>
      </c>
      <c r="U43" s="31">
        <f t="shared" si="1"/>
        <v>22627581.451900017</v>
      </c>
    </row>
    <row r="44" spans="1:22" ht="41.25" thickBot="1" x14ac:dyDescent="0.35">
      <c r="A44" s="71" t="s">
        <v>30</v>
      </c>
      <c r="B44" s="72" t="s">
        <v>88</v>
      </c>
      <c r="C44" s="73" t="s">
        <v>130</v>
      </c>
      <c r="D44" s="73" t="s">
        <v>33</v>
      </c>
      <c r="E44" s="74" t="s">
        <v>34</v>
      </c>
      <c r="F44" s="72">
        <v>2013</v>
      </c>
      <c r="G44" s="75" t="s">
        <v>89</v>
      </c>
      <c r="H44" s="76" t="str">
        <f>+G44</f>
        <v>RASANTEO DE LA VIA BARRIO CENTRO CIVICO - CANAL- PUENTE PARADOR TURISTICO, CANTON CALVAS
INICIA 6 MAYO 2013</v>
      </c>
      <c r="I44" s="77">
        <v>5</v>
      </c>
      <c r="J44" s="77">
        <v>5</v>
      </c>
      <c r="K44" s="76" t="s">
        <v>90</v>
      </c>
      <c r="L44" s="78" t="s">
        <v>61</v>
      </c>
      <c r="M44" s="79">
        <v>0.1</v>
      </c>
      <c r="N44" s="79">
        <v>24750</v>
      </c>
      <c r="O44" s="79"/>
      <c r="P44" s="79">
        <f t="shared" si="0"/>
        <v>24750</v>
      </c>
      <c r="Q44" s="79">
        <f t="shared" si="2"/>
        <v>2475</v>
      </c>
      <c r="R44" s="79">
        <f t="shared" si="3"/>
        <v>0</v>
      </c>
      <c r="S44" s="124">
        <f t="shared" si="4"/>
        <v>2475</v>
      </c>
      <c r="U44" s="31">
        <f t="shared" si="1"/>
        <v>22627581.451900017</v>
      </c>
      <c r="V44" s="5">
        <v>5</v>
      </c>
    </row>
    <row r="45" spans="1:22" ht="27.75" thickBot="1" x14ac:dyDescent="0.35">
      <c r="A45" s="71" t="s">
        <v>30</v>
      </c>
      <c r="B45" s="72" t="s">
        <v>88</v>
      </c>
      <c r="C45" s="73" t="s">
        <v>91</v>
      </c>
      <c r="D45" s="73" t="s">
        <v>33</v>
      </c>
      <c r="E45" s="74" t="s">
        <v>34</v>
      </c>
      <c r="F45" s="72">
        <v>2013</v>
      </c>
      <c r="G45" s="75" t="s">
        <v>92</v>
      </c>
      <c r="H45" s="76" t="str">
        <f>+G45</f>
        <v>MANTENIMIENTO DE LA VIA CHULLAFAIQUE - SAN JOAQUIN - CAMAYOS - SANGUILLIN, CANTON CALVAS</v>
      </c>
      <c r="I45" s="77">
        <v>15</v>
      </c>
      <c r="J45" s="77">
        <f>+I45</f>
        <v>15</v>
      </c>
      <c r="K45" s="76" t="s">
        <v>93</v>
      </c>
      <c r="L45" s="78" t="s">
        <v>61</v>
      </c>
      <c r="M45" s="79">
        <v>0.1</v>
      </c>
      <c r="N45" s="79">
        <v>75000</v>
      </c>
      <c r="O45" s="79"/>
      <c r="P45" s="80">
        <f t="shared" si="0"/>
        <v>75000</v>
      </c>
      <c r="Q45" s="80">
        <f t="shared" si="2"/>
        <v>7500</v>
      </c>
      <c r="R45" s="79">
        <f t="shared" si="3"/>
        <v>0</v>
      </c>
      <c r="S45" s="81">
        <f t="shared" si="4"/>
        <v>7500</v>
      </c>
      <c r="U45" s="31">
        <f t="shared" si="1"/>
        <v>22627581.451900017</v>
      </c>
    </row>
    <row r="46" spans="1:22" ht="36" customHeight="1" thickBot="1" x14ac:dyDescent="0.35">
      <c r="A46" s="71" t="s">
        <v>30</v>
      </c>
      <c r="B46" s="72" t="s">
        <v>88</v>
      </c>
      <c r="C46" s="73" t="s">
        <v>91</v>
      </c>
      <c r="D46" s="73" t="s">
        <v>33</v>
      </c>
      <c r="E46" s="74" t="s">
        <v>34</v>
      </c>
      <c r="F46" s="72">
        <v>2013</v>
      </c>
      <c r="G46" s="75" t="s">
        <v>94</v>
      </c>
      <c r="H46" s="76" t="str">
        <f>+G46</f>
        <v>MANTENIMIENTO DE LA VIA SANGUILLIN - LA CRUZ - QUESERA, CANTON CALVAS</v>
      </c>
      <c r="I46" s="77">
        <v>3.87</v>
      </c>
      <c r="J46" s="77">
        <f>+I46</f>
        <v>3.87</v>
      </c>
      <c r="K46" s="76" t="s">
        <v>93</v>
      </c>
      <c r="L46" s="78" t="s">
        <v>61</v>
      </c>
      <c r="M46" s="79">
        <v>0.1</v>
      </c>
      <c r="N46" s="79">
        <v>19350</v>
      </c>
      <c r="O46" s="79"/>
      <c r="P46" s="80">
        <f t="shared" si="0"/>
        <v>19350</v>
      </c>
      <c r="Q46" s="80">
        <f t="shared" si="2"/>
        <v>1935</v>
      </c>
      <c r="R46" s="79">
        <f t="shared" si="3"/>
        <v>0</v>
      </c>
      <c r="S46" s="81">
        <f t="shared" si="4"/>
        <v>1935</v>
      </c>
      <c r="U46" s="31">
        <f t="shared" si="1"/>
        <v>22627581.451900017</v>
      </c>
    </row>
    <row r="47" spans="1:22" ht="28.5" customHeight="1" thickBot="1" x14ac:dyDescent="0.35">
      <c r="A47" s="71" t="s">
        <v>30</v>
      </c>
      <c r="B47" s="72" t="s">
        <v>88</v>
      </c>
      <c r="C47" s="73" t="s">
        <v>91</v>
      </c>
      <c r="D47" s="73" t="s">
        <v>33</v>
      </c>
      <c r="E47" s="74" t="s">
        <v>34</v>
      </c>
      <c r="F47" s="72">
        <v>2013</v>
      </c>
      <c r="G47" s="75" t="s">
        <v>95</v>
      </c>
      <c r="H47" s="76" t="str">
        <f>+G47</f>
        <v>MANTENIMIENTO DE LA VIA YE DE LA POZA - YE DE LLANITOS, CANTON CALVAS</v>
      </c>
      <c r="I47" s="77">
        <v>0</v>
      </c>
      <c r="J47" s="77">
        <f>+I47</f>
        <v>0</v>
      </c>
      <c r="K47" s="76" t="s">
        <v>96</v>
      </c>
      <c r="L47" s="78" t="s">
        <v>37</v>
      </c>
      <c r="M47" s="79">
        <v>1.26</v>
      </c>
      <c r="N47" s="79">
        <v>11000</v>
      </c>
      <c r="O47" s="79"/>
      <c r="P47" s="80">
        <f t="shared" si="0"/>
        <v>11000</v>
      </c>
      <c r="Q47" s="80">
        <f t="shared" si="2"/>
        <v>13860</v>
      </c>
      <c r="R47" s="79">
        <f t="shared" si="3"/>
        <v>0</v>
      </c>
      <c r="S47" s="81">
        <f t="shared" si="4"/>
        <v>13860</v>
      </c>
      <c r="U47" s="31">
        <f t="shared" si="1"/>
        <v>22627581.451900017</v>
      </c>
    </row>
    <row r="48" spans="1:22" ht="28.5" customHeight="1" x14ac:dyDescent="0.3">
      <c r="A48" s="82" t="s">
        <v>30</v>
      </c>
      <c r="B48" s="83" t="s">
        <v>88</v>
      </c>
      <c r="C48" s="84" t="s">
        <v>91</v>
      </c>
      <c r="D48" s="84" t="s">
        <v>33</v>
      </c>
      <c r="E48" s="85" t="s">
        <v>34</v>
      </c>
      <c r="F48" s="83">
        <v>2013</v>
      </c>
      <c r="G48" s="224" t="s">
        <v>97</v>
      </c>
      <c r="H48" s="86" t="str">
        <f>G48</f>
        <v>MANTENIMIENTO DE LA VIA  Y VIA PRINCIPAL - TIERRAS COLORADAS</v>
      </c>
      <c r="I48" s="227">
        <v>16.100000000000001</v>
      </c>
      <c r="J48" s="230">
        <v>16.399999999999999</v>
      </c>
      <c r="K48" s="86" t="s">
        <v>75</v>
      </c>
      <c r="L48" s="87" t="s">
        <v>37</v>
      </c>
      <c r="M48" s="88">
        <v>1.26</v>
      </c>
      <c r="N48" s="88">
        <v>1216</v>
      </c>
      <c r="O48" s="88"/>
      <c r="P48" s="89">
        <f>+N48+O48</f>
        <v>1216</v>
      </c>
      <c r="Q48" s="89">
        <f t="shared" si="2"/>
        <v>1532.16</v>
      </c>
      <c r="R48" s="88">
        <f t="shared" si="3"/>
        <v>0</v>
      </c>
      <c r="S48" s="90">
        <f t="shared" si="4"/>
        <v>1532.16</v>
      </c>
      <c r="U48" s="31">
        <f t="shared" si="1"/>
        <v>22627581.451900017</v>
      </c>
    </row>
    <row r="49" spans="1:22" ht="28.5" customHeight="1" x14ac:dyDescent="0.3">
      <c r="A49" s="91" t="s">
        <v>30</v>
      </c>
      <c r="B49" s="92" t="s">
        <v>88</v>
      </c>
      <c r="C49" s="93" t="s">
        <v>91</v>
      </c>
      <c r="D49" s="93" t="s">
        <v>33</v>
      </c>
      <c r="E49" s="94" t="s">
        <v>34</v>
      </c>
      <c r="F49" s="92">
        <v>2013</v>
      </c>
      <c r="G49" s="225"/>
      <c r="H49" s="95" t="str">
        <f>H48</f>
        <v>MANTENIMIENTO DE LA VIA  Y VIA PRINCIPAL - TIERRAS COLORADAS</v>
      </c>
      <c r="I49" s="228"/>
      <c r="J49" s="231"/>
      <c r="K49" s="95" t="s">
        <v>76</v>
      </c>
      <c r="L49" s="96" t="s">
        <v>77</v>
      </c>
      <c r="M49" s="97">
        <v>0.35</v>
      </c>
      <c r="N49" s="97">
        <v>7296</v>
      </c>
      <c r="O49" s="97"/>
      <c r="P49" s="98">
        <f>+N49+O49</f>
        <v>7296</v>
      </c>
      <c r="Q49" s="98">
        <f t="shared" si="2"/>
        <v>2553.6</v>
      </c>
      <c r="R49" s="97">
        <f t="shared" si="3"/>
        <v>0</v>
      </c>
      <c r="S49" s="99">
        <f t="shared" si="4"/>
        <v>2553.6</v>
      </c>
      <c r="U49" s="31">
        <f t="shared" si="1"/>
        <v>22627581.451900017</v>
      </c>
    </row>
    <row r="50" spans="1:22" ht="28.5" customHeight="1" thickBot="1" x14ac:dyDescent="0.35">
      <c r="A50" s="100" t="s">
        <v>30</v>
      </c>
      <c r="B50" s="101" t="s">
        <v>88</v>
      </c>
      <c r="C50" s="102" t="s">
        <v>91</v>
      </c>
      <c r="D50" s="102" t="s">
        <v>33</v>
      </c>
      <c r="E50" s="103" t="s">
        <v>34</v>
      </c>
      <c r="F50" s="101">
        <v>2013</v>
      </c>
      <c r="G50" s="226"/>
      <c r="H50" s="104" t="str">
        <f>H49</f>
        <v>MANTENIMIENTO DE LA VIA  Y VIA PRINCIPAL - TIERRAS COLORADAS</v>
      </c>
      <c r="I50" s="229"/>
      <c r="J50" s="232"/>
      <c r="K50" s="104" t="s">
        <v>78</v>
      </c>
      <c r="L50" s="105" t="s">
        <v>61</v>
      </c>
      <c r="M50" s="106">
        <v>1.26</v>
      </c>
      <c r="N50" s="106">
        <v>20400</v>
      </c>
      <c r="O50" s="106"/>
      <c r="P50" s="107">
        <f>+N50+O50</f>
        <v>20400</v>
      </c>
      <c r="Q50" s="107">
        <f t="shared" si="2"/>
        <v>25704</v>
      </c>
      <c r="R50" s="106">
        <f t="shared" si="3"/>
        <v>0</v>
      </c>
      <c r="S50" s="108">
        <f t="shared" si="4"/>
        <v>25704</v>
      </c>
      <c r="U50" s="31">
        <f t="shared" si="1"/>
        <v>22627581.451900017</v>
      </c>
    </row>
    <row r="51" spans="1:22" ht="28.5" customHeight="1" thickBot="1" x14ac:dyDescent="0.35">
      <c r="A51" s="71" t="s">
        <v>30</v>
      </c>
      <c r="B51" s="72" t="s">
        <v>88</v>
      </c>
      <c r="C51" s="73" t="s">
        <v>91</v>
      </c>
      <c r="D51" s="73" t="s">
        <v>33</v>
      </c>
      <c r="E51" s="74" t="s">
        <v>34</v>
      </c>
      <c r="F51" s="72">
        <v>2013</v>
      </c>
      <c r="G51" s="75" t="s">
        <v>98</v>
      </c>
      <c r="H51" s="76" t="str">
        <f>G51</f>
        <v>MANTENIMIENTO DE LA VIA MELVA USAIME - SANGUILLIN</v>
      </c>
      <c r="I51" s="77">
        <v>0</v>
      </c>
      <c r="J51" s="77">
        <v>0</v>
      </c>
      <c r="K51" s="76" t="s">
        <v>96</v>
      </c>
      <c r="L51" s="78" t="s">
        <v>37</v>
      </c>
      <c r="M51" s="79">
        <v>1.26</v>
      </c>
      <c r="N51" s="79">
        <v>2280</v>
      </c>
      <c r="O51" s="79"/>
      <c r="P51" s="80">
        <f>+N51+O51</f>
        <v>2280</v>
      </c>
      <c r="Q51" s="80">
        <f t="shared" si="2"/>
        <v>2872.8</v>
      </c>
      <c r="R51" s="79">
        <f t="shared" si="3"/>
        <v>0</v>
      </c>
      <c r="S51" s="81">
        <f>+R51+Q51</f>
        <v>2872.8</v>
      </c>
      <c r="U51" s="31">
        <f t="shared" si="1"/>
        <v>22627581.451900017</v>
      </c>
    </row>
    <row r="52" spans="1:22" x14ac:dyDescent="0.3">
      <c r="A52" s="82" t="s">
        <v>30</v>
      </c>
      <c r="B52" s="83" t="s">
        <v>99</v>
      </c>
      <c r="C52" s="84" t="s">
        <v>100</v>
      </c>
      <c r="D52" s="84" t="s">
        <v>101</v>
      </c>
      <c r="E52" s="85" t="s">
        <v>52</v>
      </c>
      <c r="F52" s="83">
        <v>2013</v>
      </c>
      <c r="G52" s="224" t="s">
        <v>102</v>
      </c>
      <c r="H52" s="86" t="s">
        <v>102</v>
      </c>
      <c r="I52" s="227">
        <v>14.4</v>
      </c>
      <c r="J52" s="230">
        <v>14.4</v>
      </c>
      <c r="K52" s="86" t="s">
        <v>103</v>
      </c>
      <c r="L52" s="87" t="s">
        <v>37</v>
      </c>
      <c r="M52" s="88">
        <v>1.26</v>
      </c>
      <c r="N52" s="88">
        <v>13800</v>
      </c>
      <c r="O52" s="88"/>
      <c r="P52" s="89">
        <f t="shared" si="0"/>
        <v>13800</v>
      </c>
      <c r="Q52" s="89">
        <f t="shared" si="2"/>
        <v>17388</v>
      </c>
      <c r="R52" s="88">
        <f t="shared" si="3"/>
        <v>0</v>
      </c>
      <c r="S52" s="90">
        <f t="shared" si="4"/>
        <v>17388</v>
      </c>
      <c r="U52" s="31">
        <f t="shared" si="1"/>
        <v>22627581.451900017</v>
      </c>
      <c r="V52" s="5">
        <v>14.4</v>
      </c>
    </row>
    <row r="53" spans="1:22" x14ac:dyDescent="0.3">
      <c r="A53" s="91" t="s">
        <v>30</v>
      </c>
      <c r="B53" s="92" t="s">
        <v>99</v>
      </c>
      <c r="C53" s="93" t="s">
        <v>100</v>
      </c>
      <c r="D53" s="93" t="s">
        <v>101</v>
      </c>
      <c r="E53" s="94" t="s">
        <v>52</v>
      </c>
      <c r="F53" s="92">
        <v>2013</v>
      </c>
      <c r="G53" s="225"/>
      <c r="H53" s="95" t="s">
        <v>102</v>
      </c>
      <c r="I53" s="228"/>
      <c r="J53" s="231"/>
      <c r="K53" s="95" t="s">
        <v>104</v>
      </c>
      <c r="L53" s="96" t="s">
        <v>77</v>
      </c>
      <c r="M53" s="97">
        <v>0.35</v>
      </c>
      <c r="N53" s="97">
        <v>64800</v>
      </c>
      <c r="O53" s="97"/>
      <c r="P53" s="98">
        <f t="shared" si="0"/>
        <v>64800</v>
      </c>
      <c r="Q53" s="98">
        <f t="shared" si="2"/>
        <v>22680</v>
      </c>
      <c r="R53" s="97">
        <f t="shared" si="3"/>
        <v>0</v>
      </c>
      <c r="S53" s="99">
        <f t="shared" si="4"/>
        <v>22680</v>
      </c>
      <c r="T53" s="31"/>
      <c r="U53" s="31">
        <f t="shared" si="1"/>
        <v>22627581.451900017</v>
      </c>
      <c r="V53" s="5">
        <v>14.4</v>
      </c>
    </row>
    <row r="54" spans="1:22" x14ac:dyDescent="0.3">
      <c r="A54" s="91" t="s">
        <v>30</v>
      </c>
      <c r="B54" s="92" t="s">
        <v>99</v>
      </c>
      <c r="C54" s="93" t="s">
        <v>100</v>
      </c>
      <c r="D54" s="93" t="s">
        <v>101</v>
      </c>
      <c r="E54" s="94" t="s">
        <v>52</v>
      </c>
      <c r="F54" s="92">
        <v>2013</v>
      </c>
      <c r="G54" s="225"/>
      <c r="H54" s="95" t="s">
        <v>102</v>
      </c>
      <c r="I54" s="228"/>
      <c r="J54" s="231"/>
      <c r="K54" s="95" t="s">
        <v>60</v>
      </c>
      <c r="L54" s="96" t="s">
        <v>37</v>
      </c>
      <c r="M54" s="97">
        <v>1.26</v>
      </c>
      <c r="N54" s="97">
        <v>72000</v>
      </c>
      <c r="O54" s="97"/>
      <c r="P54" s="98">
        <f t="shared" si="0"/>
        <v>72000</v>
      </c>
      <c r="Q54" s="98">
        <f t="shared" si="2"/>
        <v>90720</v>
      </c>
      <c r="R54" s="97">
        <f t="shared" si="3"/>
        <v>0</v>
      </c>
      <c r="S54" s="99">
        <f t="shared" si="4"/>
        <v>90720</v>
      </c>
      <c r="U54" s="31">
        <f t="shared" si="1"/>
        <v>22627581.451900017</v>
      </c>
      <c r="V54" s="5">
        <f>+P54/5000</f>
        <v>14.4</v>
      </c>
    </row>
    <row r="55" spans="1:22" ht="17.25" thickBot="1" x14ac:dyDescent="0.35">
      <c r="A55" s="100" t="s">
        <v>30</v>
      </c>
      <c r="B55" s="101" t="s">
        <v>99</v>
      </c>
      <c r="C55" s="102" t="s">
        <v>100</v>
      </c>
      <c r="D55" s="102" t="s">
        <v>101</v>
      </c>
      <c r="E55" s="103" t="s">
        <v>52</v>
      </c>
      <c r="F55" s="101">
        <v>2013</v>
      </c>
      <c r="G55" s="226"/>
      <c r="H55" s="104" t="s">
        <v>102</v>
      </c>
      <c r="I55" s="229"/>
      <c r="J55" s="232"/>
      <c r="K55" s="104" t="s">
        <v>62</v>
      </c>
      <c r="L55" s="105" t="s">
        <v>37</v>
      </c>
      <c r="M55" s="106">
        <v>4.43</v>
      </c>
      <c r="N55" s="106">
        <v>10800</v>
      </c>
      <c r="O55" s="106"/>
      <c r="P55" s="107">
        <f t="shared" si="0"/>
        <v>10800</v>
      </c>
      <c r="Q55" s="107">
        <f t="shared" si="2"/>
        <v>47844</v>
      </c>
      <c r="R55" s="106">
        <f t="shared" si="3"/>
        <v>0</v>
      </c>
      <c r="S55" s="108">
        <f t="shared" si="4"/>
        <v>47844</v>
      </c>
      <c r="U55" s="31">
        <f t="shared" si="1"/>
        <v>22627581.451900017</v>
      </c>
      <c r="V55" s="5">
        <v>14.4</v>
      </c>
    </row>
    <row r="56" spans="1:22" ht="16.5" customHeight="1" x14ac:dyDescent="0.3">
      <c r="A56" s="82" t="s">
        <v>30</v>
      </c>
      <c r="B56" s="83" t="s">
        <v>99</v>
      </c>
      <c r="C56" s="84" t="s">
        <v>105</v>
      </c>
      <c r="D56" s="84" t="s">
        <v>33</v>
      </c>
      <c r="E56" s="85" t="s">
        <v>52</v>
      </c>
      <c r="F56" s="83">
        <v>2013</v>
      </c>
      <c r="G56" s="224" t="s">
        <v>106</v>
      </c>
      <c r="H56" s="86" t="s">
        <v>106</v>
      </c>
      <c r="I56" s="227">
        <v>6</v>
      </c>
      <c r="J56" s="230">
        <v>6</v>
      </c>
      <c r="K56" s="86" t="s">
        <v>103</v>
      </c>
      <c r="L56" s="87" t="s">
        <v>61</v>
      </c>
      <c r="M56" s="88">
        <v>1.26</v>
      </c>
      <c r="N56" s="88">
        <v>1500</v>
      </c>
      <c r="O56" s="88"/>
      <c r="P56" s="89">
        <f t="shared" si="0"/>
        <v>1500</v>
      </c>
      <c r="Q56" s="89">
        <f t="shared" si="2"/>
        <v>1890</v>
      </c>
      <c r="R56" s="88">
        <f t="shared" si="3"/>
        <v>0</v>
      </c>
      <c r="S56" s="90">
        <f t="shared" si="4"/>
        <v>1890</v>
      </c>
      <c r="U56" s="31">
        <f t="shared" si="1"/>
        <v>22627581.451900017</v>
      </c>
      <c r="V56" s="5">
        <v>6</v>
      </c>
    </row>
    <row r="57" spans="1:22" x14ac:dyDescent="0.3">
      <c r="A57" s="91" t="s">
        <v>30</v>
      </c>
      <c r="B57" s="92" t="s">
        <v>99</v>
      </c>
      <c r="C57" s="93" t="s">
        <v>105</v>
      </c>
      <c r="D57" s="93" t="s">
        <v>33</v>
      </c>
      <c r="E57" s="94" t="s">
        <v>52</v>
      </c>
      <c r="F57" s="92">
        <v>2013</v>
      </c>
      <c r="G57" s="225"/>
      <c r="H57" s="95" t="s">
        <v>106</v>
      </c>
      <c r="I57" s="228"/>
      <c r="J57" s="231"/>
      <c r="K57" s="95" t="s">
        <v>104</v>
      </c>
      <c r="L57" s="96" t="s">
        <v>37</v>
      </c>
      <c r="M57" s="97">
        <v>0.35</v>
      </c>
      <c r="N57" s="97">
        <v>12600</v>
      </c>
      <c r="O57" s="97"/>
      <c r="P57" s="98">
        <f t="shared" si="0"/>
        <v>12600</v>
      </c>
      <c r="Q57" s="98">
        <f t="shared" si="2"/>
        <v>4410</v>
      </c>
      <c r="R57" s="97">
        <f t="shared" si="3"/>
        <v>0</v>
      </c>
      <c r="S57" s="99">
        <f t="shared" si="4"/>
        <v>4410</v>
      </c>
      <c r="U57" s="31">
        <f t="shared" si="1"/>
        <v>22627581.451900017</v>
      </c>
      <c r="V57" s="5">
        <v>6</v>
      </c>
    </row>
    <row r="58" spans="1:22" x14ac:dyDescent="0.3">
      <c r="A58" s="91" t="s">
        <v>30</v>
      </c>
      <c r="B58" s="92" t="s">
        <v>99</v>
      </c>
      <c r="C58" s="93" t="s">
        <v>105</v>
      </c>
      <c r="D58" s="93" t="s">
        <v>33</v>
      </c>
      <c r="E58" s="94" t="s">
        <v>52</v>
      </c>
      <c r="F58" s="92">
        <v>2013</v>
      </c>
      <c r="G58" s="225"/>
      <c r="H58" s="95" t="s">
        <v>106</v>
      </c>
      <c r="I58" s="228"/>
      <c r="J58" s="231"/>
      <c r="K58" s="95" t="s">
        <v>60</v>
      </c>
      <c r="L58" s="96" t="s">
        <v>77</v>
      </c>
      <c r="M58" s="97">
        <v>1.26</v>
      </c>
      <c r="N58" s="97">
        <v>36000</v>
      </c>
      <c r="O58" s="97"/>
      <c r="P58" s="98">
        <f t="shared" si="0"/>
        <v>36000</v>
      </c>
      <c r="Q58" s="98">
        <f t="shared" si="2"/>
        <v>45360</v>
      </c>
      <c r="R58" s="97">
        <f t="shared" si="3"/>
        <v>0</v>
      </c>
      <c r="S58" s="99">
        <f t="shared" si="4"/>
        <v>45360</v>
      </c>
      <c r="U58" s="31">
        <f t="shared" si="1"/>
        <v>22627581.451900017</v>
      </c>
      <c r="V58" s="5">
        <v>6</v>
      </c>
    </row>
    <row r="59" spans="1:22" ht="17.25" thickBot="1" x14ac:dyDescent="0.35">
      <c r="A59" s="100" t="s">
        <v>30</v>
      </c>
      <c r="B59" s="101" t="s">
        <v>99</v>
      </c>
      <c r="C59" s="102" t="s">
        <v>105</v>
      </c>
      <c r="D59" s="102" t="s">
        <v>33</v>
      </c>
      <c r="E59" s="103" t="s">
        <v>52</v>
      </c>
      <c r="F59" s="101">
        <v>2013</v>
      </c>
      <c r="G59" s="226"/>
      <c r="H59" s="104" t="s">
        <v>106</v>
      </c>
      <c r="I59" s="229"/>
      <c r="J59" s="232"/>
      <c r="K59" s="104" t="s">
        <v>62</v>
      </c>
      <c r="L59" s="105" t="s">
        <v>37</v>
      </c>
      <c r="M59" s="106">
        <v>4.43</v>
      </c>
      <c r="N59" s="106">
        <v>5400</v>
      </c>
      <c r="O59" s="106"/>
      <c r="P59" s="107">
        <f t="shared" si="0"/>
        <v>5400</v>
      </c>
      <c r="Q59" s="107">
        <f t="shared" si="2"/>
        <v>23922</v>
      </c>
      <c r="R59" s="106">
        <f t="shared" si="3"/>
        <v>0</v>
      </c>
      <c r="S59" s="108">
        <f t="shared" si="4"/>
        <v>23922</v>
      </c>
      <c r="U59" s="31">
        <f t="shared" si="1"/>
        <v>22627581.451900017</v>
      </c>
      <c r="V59" s="5">
        <v>6</v>
      </c>
    </row>
    <row r="60" spans="1:22" ht="17.25" thickBot="1" x14ac:dyDescent="0.35">
      <c r="A60" s="71" t="s">
        <v>30</v>
      </c>
      <c r="B60" s="72" t="s">
        <v>99</v>
      </c>
      <c r="C60" s="73" t="s">
        <v>105</v>
      </c>
      <c r="D60" s="73" t="s">
        <v>33</v>
      </c>
      <c r="E60" s="74" t="s">
        <v>34</v>
      </c>
      <c r="F60" s="72">
        <v>2011</v>
      </c>
      <c r="G60" s="75" t="s">
        <v>107</v>
      </c>
      <c r="H60" s="76" t="s">
        <v>107</v>
      </c>
      <c r="I60" s="77">
        <v>11</v>
      </c>
      <c r="J60" s="77">
        <v>11</v>
      </c>
      <c r="K60" s="76" t="s">
        <v>108</v>
      </c>
      <c r="L60" s="78" t="s">
        <v>37</v>
      </c>
      <c r="M60" s="79">
        <v>1.26</v>
      </c>
      <c r="N60" s="79">
        <v>1000</v>
      </c>
      <c r="O60" s="79"/>
      <c r="P60" s="79">
        <f t="shared" si="0"/>
        <v>1000</v>
      </c>
      <c r="Q60" s="79">
        <f t="shared" si="2"/>
        <v>1260</v>
      </c>
      <c r="R60" s="79">
        <f t="shared" si="3"/>
        <v>0</v>
      </c>
      <c r="S60" s="124">
        <f t="shared" si="4"/>
        <v>1260</v>
      </c>
      <c r="U60" s="31">
        <f t="shared" si="1"/>
        <v>22627581.451900017</v>
      </c>
      <c r="V60" s="5">
        <v>11</v>
      </c>
    </row>
    <row r="61" spans="1:22" ht="17.25" thickBot="1" x14ac:dyDescent="0.35">
      <c r="A61" s="71" t="s">
        <v>30</v>
      </c>
      <c r="B61" s="72" t="s">
        <v>99</v>
      </c>
      <c r="C61" s="73" t="s">
        <v>105</v>
      </c>
      <c r="D61" s="73" t="s">
        <v>33</v>
      </c>
      <c r="E61" s="74" t="s">
        <v>34</v>
      </c>
      <c r="F61" s="72">
        <v>2011</v>
      </c>
      <c r="G61" s="75" t="s">
        <v>109</v>
      </c>
      <c r="H61" s="76" t="s">
        <v>109</v>
      </c>
      <c r="I61" s="77">
        <v>1.5</v>
      </c>
      <c r="J61" s="77">
        <v>1.5</v>
      </c>
      <c r="K61" s="76" t="s">
        <v>73</v>
      </c>
      <c r="L61" s="78" t="s">
        <v>61</v>
      </c>
      <c r="M61" s="79">
        <v>0.1</v>
      </c>
      <c r="N61" s="79">
        <v>6000</v>
      </c>
      <c r="O61" s="79"/>
      <c r="P61" s="79">
        <f t="shared" si="0"/>
        <v>6000</v>
      </c>
      <c r="Q61" s="79">
        <f t="shared" si="2"/>
        <v>600</v>
      </c>
      <c r="R61" s="79">
        <f t="shared" si="3"/>
        <v>0</v>
      </c>
      <c r="S61" s="124">
        <f t="shared" si="4"/>
        <v>600</v>
      </c>
      <c r="T61" s="31"/>
      <c r="U61" s="31">
        <f t="shared" si="1"/>
        <v>22627581.451900017</v>
      </c>
      <c r="V61" s="5">
        <v>1.5</v>
      </c>
    </row>
    <row r="62" spans="1:22" ht="27" customHeight="1" x14ac:dyDescent="0.3">
      <c r="A62" s="82" t="s">
        <v>30</v>
      </c>
      <c r="B62" s="83" t="s">
        <v>99</v>
      </c>
      <c r="C62" s="84" t="s">
        <v>110</v>
      </c>
      <c r="D62" s="84" t="s">
        <v>33</v>
      </c>
      <c r="E62" s="85" t="s">
        <v>34</v>
      </c>
      <c r="F62" s="83">
        <v>2013</v>
      </c>
      <c r="G62" s="224" t="s">
        <v>111</v>
      </c>
      <c r="H62" s="86" t="s">
        <v>111</v>
      </c>
      <c r="I62" s="227">
        <v>13</v>
      </c>
      <c r="J62" s="230">
        <v>13</v>
      </c>
      <c r="K62" s="86" t="s">
        <v>75</v>
      </c>
      <c r="L62" s="87" t="s">
        <v>37</v>
      </c>
      <c r="M62" s="88">
        <v>1.26</v>
      </c>
      <c r="N62" s="88">
        <v>3360</v>
      </c>
      <c r="O62" s="88"/>
      <c r="P62" s="89">
        <f t="shared" si="0"/>
        <v>3360</v>
      </c>
      <c r="Q62" s="89">
        <f t="shared" si="2"/>
        <v>4233.6000000000004</v>
      </c>
      <c r="R62" s="88">
        <f t="shared" si="3"/>
        <v>0</v>
      </c>
      <c r="S62" s="90">
        <f t="shared" si="4"/>
        <v>4233.6000000000004</v>
      </c>
      <c r="T62" s="31"/>
      <c r="U62" s="31">
        <f t="shared" si="1"/>
        <v>22627581.451900017</v>
      </c>
    </row>
    <row r="63" spans="1:22" x14ac:dyDescent="0.3">
      <c r="A63" s="91" t="s">
        <v>30</v>
      </c>
      <c r="B63" s="92" t="s">
        <v>99</v>
      </c>
      <c r="C63" s="93" t="s">
        <v>110</v>
      </c>
      <c r="D63" s="93" t="s">
        <v>33</v>
      </c>
      <c r="E63" s="94" t="s">
        <v>34</v>
      </c>
      <c r="F63" s="92">
        <v>2013</v>
      </c>
      <c r="G63" s="225"/>
      <c r="H63" s="95" t="s">
        <v>111</v>
      </c>
      <c r="I63" s="228"/>
      <c r="J63" s="231"/>
      <c r="K63" s="95" t="s">
        <v>76</v>
      </c>
      <c r="L63" s="96" t="s">
        <v>77</v>
      </c>
      <c r="M63" s="97">
        <v>0.35</v>
      </c>
      <c r="N63" s="97">
        <v>33600</v>
      </c>
      <c r="O63" s="97"/>
      <c r="P63" s="98">
        <f t="shared" si="0"/>
        <v>33600</v>
      </c>
      <c r="Q63" s="98">
        <f t="shared" si="2"/>
        <v>11760</v>
      </c>
      <c r="R63" s="97">
        <f t="shared" si="3"/>
        <v>0</v>
      </c>
      <c r="S63" s="99">
        <f t="shared" si="4"/>
        <v>11760</v>
      </c>
      <c r="T63" s="31"/>
      <c r="U63" s="31">
        <f t="shared" si="1"/>
        <v>22627581.451900017</v>
      </c>
    </row>
    <row r="64" spans="1:22" x14ac:dyDescent="0.3">
      <c r="A64" s="91" t="s">
        <v>30</v>
      </c>
      <c r="B64" s="92" t="s">
        <v>99</v>
      </c>
      <c r="C64" s="93" t="s">
        <v>110</v>
      </c>
      <c r="D64" s="93" t="s">
        <v>33</v>
      </c>
      <c r="E64" s="94" t="s">
        <v>34</v>
      </c>
      <c r="F64" s="92">
        <v>2013</v>
      </c>
      <c r="G64" s="225"/>
      <c r="H64" s="95" t="s">
        <v>111</v>
      </c>
      <c r="I64" s="228"/>
      <c r="J64" s="231"/>
      <c r="K64" s="95" t="s">
        <v>78</v>
      </c>
      <c r="L64" s="96" t="s">
        <v>61</v>
      </c>
      <c r="M64" s="97">
        <v>1.26</v>
      </c>
      <c r="N64" s="97">
        <v>23400</v>
      </c>
      <c r="O64" s="97"/>
      <c r="P64" s="98">
        <f t="shared" si="0"/>
        <v>23400</v>
      </c>
      <c r="Q64" s="98">
        <f t="shared" si="2"/>
        <v>29484</v>
      </c>
      <c r="R64" s="97">
        <f t="shared" si="3"/>
        <v>0</v>
      </c>
      <c r="S64" s="99">
        <f t="shared" si="4"/>
        <v>29484</v>
      </c>
      <c r="T64" s="31"/>
      <c r="U64" s="31">
        <f t="shared" si="1"/>
        <v>22627581.451900017</v>
      </c>
    </row>
    <row r="65" spans="1:22" ht="17.25" thickBot="1" x14ac:dyDescent="0.35">
      <c r="A65" s="100" t="s">
        <v>30</v>
      </c>
      <c r="B65" s="101" t="s">
        <v>99</v>
      </c>
      <c r="C65" s="102" t="s">
        <v>110</v>
      </c>
      <c r="D65" s="102" t="s">
        <v>33</v>
      </c>
      <c r="E65" s="103" t="s">
        <v>34</v>
      </c>
      <c r="F65" s="101">
        <v>2013</v>
      </c>
      <c r="G65" s="226"/>
      <c r="H65" s="104" t="s">
        <v>111</v>
      </c>
      <c r="I65" s="229"/>
      <c r="J65" s="232"/>
      <c r="K65" s="104" t="s">
        <v>93</v>
      </c>
      <c r="L65" s="105" t="s">
        <v>61</v>
      </c>
      <c r="M65" s="106">
        <v>0.1</v>
      </c>
      <c r="N65" s="106">
        <v>54600</v>
      </c>
      <c r="O65" s="106"/>
      <c r="P65" s="107">
        <f t="shared" si="0"/>
        <v>54600</v>
      </c>
      <c r="Q65" s="107">
        <f t="shared" si="2"/>
        <v>5460</v>
      </c>
      <c r="R65" s="106">
        <f t="shared" si="3"/>
        <v>0</v>
      </c>
      <c r="S65" s="108">
        <f t="shared" si="4"/>
        <v>5460</v>
      </c>
      <c r="T65" s="31"/>
      <c r="U65" s="31">
        <f t="shared" si="1"/>
        <v>22627581.451900017</v>
      </c>
    </row>
    <row r="66" spans="1:22" ht="17.25" thickBot="1" x14ac:dyDescent="0.35">
      <c r="A66" s="71" t="s">
        <v>30</v>
      </c>
      <c r="B66" s="72" t="s">
        <v>99</v>
      </c>
      <c r="C66" s="73" t="s">
        <v>110</v>
      </c>
      <c r="D66" s="73" t="s">
        <v>33</v>
      </c>
      <c r="E66" s="74" t="s">
        <v>34</v>
      </c>
      <c r="F66" s="72">
        <v>2013</v>
      </c>
      <c r="G66" s="75" t="s">
        <v>112</v>
      </c>
      <c r="H66" s="76" t="s">
        <v>112</v>
      </c>
      <c r="I66" s="77">
        <v>4.0999999999999996</v>
      </c>
      <c r="J66" s="77">
        <v>4.0999999999999996</v>
      </c>
      <c r="K66" s="76" t="s">
        <v>73</v>
      </c>
      <c r="L66" s="78" t="s">
        <v>61</v>
      </c>
      <c r="M66" s="79">
        <v>0.1</v>
      </c>
      <c r="N66" s="79">
        <v>24600</v>
      </c>
      <c r="O66" s="79"/>
      <c r="P66" s="80">
        <f t="shared" si="0"/>
        <v>24600</v>
      </c>
      <c r="Q66" s="80">
        <f t="shared" si="2"/>
        <v>2460</v>
      </c>
      <c r="R66" s="79">
        <f t="shared" si="3"/>
        <v>0</v>
      </c>
      <c r="S66" s="81">
        <f t="shared" si="4"/>
        <v>2460</v>
      </c>
      <c r="T66" s="31"/>
      <c r="U66" s="31">
        <f t="shared" si="1"/>
        <v>22627581.451900017</v>
      </c>
      <c r="V66" s="5">
        <v>4.0999999999999996</v>
      </c>
    </row>
    <row r="67" spans="1:22" ht="17.25" thickBot="1" x14ac:dyDescent="0.35">
      <c r="A67" s="71" t="s">
        <v>30</v>
      </c>
      <c r="B67" s="72" t="s">
        <v>99</v>
      </c>
      <c r="C67" s="73" t="s">
        <v>110</v>
      </c>
      <c r="D67" s="73" t="s">
        <v>33</v>
      </c>
      <c r="E67" s="74" t="s">
        <v>34</v>
      </c>
      <c r="F67" s="72">
        <v>2013</v>
      </c>
      <c r="G67" s="75" t="s">
        <v>113</v>
      </c>
      <c r="H67" s="76" t="s">
        <v>113</v>
      </c>
      <c r="I67" s="77">
        <v>2</v>
      </c>
      <c r="J67" s="77">
        <v>2</v>
      </c>
      <c r="K67" s="76" t="s">
        <v>73</v>
      </c>
      <c r="L67" s="78" t="s">
        <v>61</v>
      </c>
      <c r="M67" s="79">
        <v>0.1</v>
      </c>
      <c r="N67" s="79">
        <v>6000</v>
      </c>
      <c r="O67" s="79"/>
      <c r="P67" s="80">
        <f t="shared" si="0"/>
        <v>6000</v>
      </c>
      <c r="Q67" s="80">
        <f t="shared" si="2"/>
        <v>600</v>
      </c>
      <c r="R67" s="79">
        <f t="shared" si="3"/>
        <v>0</v>
      </c>
      <c r="S67" s="81">
        <f t="shared" si="4"/>
        <v>600</v>
      </c>
      <c r="T67" s="31"/>
      <c r="U67" s="31">
        <f t="shared" si="1"/>
        <v>22627581.451900017</v>
      </c>
      <c r="V67" s="5">
        <v>2</v>
      </c>
    </row>
    <row r="68" spans="1:22" ht="17.25" thickBot="1" x14ac:dyDescent="0.35">
      <c r="A68" s="71" t="s">
        <v>30</v>
      </c>
      <c r="B68" s="72" t="s">
        <v>99</v>
      </c>
      <c r="C68" s="73" t="s">
        <v>110</v>
      </c>
      <c r="D68" s="73" t="s">
        <v>33</v>
      </c>
      <c r="E68" s="74" t="s">
        <v>34</v>
      </c>
      <c r="F68" s="72">
        <v>2013</v>
      </c>
      <c r="G68" s="75" t="s">
        <v>114</v>
      </c>
      <c r="H68" s="76" t="s">
        <v>114</v>
      </c>
      <c r="I68" s="77">
        <v>2.2000000000000002</v>
      </c>
      <c r="J68" s="77">
        <v>2.2000000000000002</v>
      </c>
      <c r="K68" s="76" t="s">
        <v>73</v>
      </c>
      <c r="L68" s="78" t="s">
        <v>61</v>
      </c>
      <c r="M68" s="79">
        <v>0.1</v>
      </c>
      <c r="N68" s="79">
        <v>13200</v>
      </c>
      <c r="O68" s="79"/>
      <c r="P68" s="80">
        <f t="shared" si="0"/>
        <v>13200</v>
      </c>
      <c r="Q68" s="80">
        <f t="shared" si="2"/>
        <v>1320</v>
      </c>
      <c r="R68" s="79">
        <f t="shared" si="3"/>
        <v>0</v>
      </c>
      <c r="S68" s="81">
        <f t="shared" si="4"/>
        <v>1320</v>
      </c>
      <c r="T68" s="31"/>
      <c r="U68" s="31">
        <f t="shared" si="1"/>
        <v>22627581.451900017</v>
      </c>
      <c r="V68" s="5">
        <v>2.2000000000000002</v>
      </c>
    </row>
    <row r="69" spans="1:22" ht="17.25" thickBot="1" x14ac:dyDescent="0.35">
      <c r="A69" s="71" t="s">
        <v>30</v>
      </c>
      <c r="B69" s="72" t="s">
        <v>99</v>
      </c>
      <c r="C69" s="73" t="s">
        <v>110</v>
      </c>
      <c r="D69" s="73" t="s">
        <v>33</v>
      </c>
      <c r="E69" s="74" t="s">
        <v>34</v>
      </c>
      <c r="F69" s="72">
        <v>2013</v>
      </c>
      <c r="G69" s="75" t="s">
        <v>115</v>
      </c>
      <c r="H69" s="76" t="s">
        <v>115</v>
      </c>
      <c r="I69" s="77">
        <v>8</v>
      </c>
      <c r="J69" s="77">
        <v>8</v>
      </c>
      <c r="K69" s="76" t="s">
        <v>73</v>
      </c>
      <c r="L69" s="78" t="s">
        <v>61</v>
      </c>
      <c r="M69" s="79">
        <v>0.1</v>
      </c>
      <c r="N69" s="79">
        <v>48000</v>
      </c>
      <c r="O69" s="79"/>
      <c r="P69" s="80">
        <f t="shared" si="0"/>
        <v>48000</v>
      </c>
      <c r="Q69" s="80">
        <f t="shared" si="2"/>
        <v>4800</v>
      </c>
      <c r="R69" s="79">
        <f t="shared" si="3"/>
        <v>0</v>
      </c>
      <c r="S69" s="81">
        <f t="shared" si="4"/>
        <v>4800</v>
      </c>
      <c r="T69" s="31"/>
      <c r="U69" s="31">
        <f t="shared" si="1"/>
        <v>22627581.451900017</v>
      </c>
      <c r="V69" s="5">
        <v>8</v>
      </c>
    </row>
    <row r="70" spans="1:22" ht="17.25" thickBot="1" x14ac:dyDescent="0.35">
      <c r="A70" s="71" t="s">
        <v>30</v>
      </c>
      <c r="B70" s="72" t="s">
        <v>99</v>
      </c>
      <c r="C70" s="73" t="s">
        <v>110</v>
      </c>
      <c r="D70" s="73" t="s">
        <v>33</v>
      </c>
      <c r="E70" s="74" t="s">
        <v>34</v>
      </c>
      <c r="F70" s="72">
        <v>2013</v>
      </c>
      <c r="G70" s="75" t="s">
        <v>116</v>
      </c>
      <c r="H70" s="76" t="s">
        <v>116</v>
      </c>
      <c r="I70" s="77">
        <v>3.5</v>
      </c>
      <c r="J70" s="77">
        <v>3.5</v>
      </c>
      <c r="K70" s="76" t="s">
        <v>73</v>
      </c>
      <c r="L70" s="78" t="s">
        <v>61</v>
      </c>
      <c r="M70" s="79">
        <v>0.1</v>
      </c>
      <c r="N70" s="79">
        <v>21000</v>
      </c>
      <c r="O70" s="79"/>
      <c r="P70" s="80">
        <f t="shared" si="0"/>
        <v>21000</v>
      </c>
      <c r="Q70" s="80">
        <f t="shared" si="2"/>
        <v>2100</v>
      </c>
      <c r="R70" s="79">
        <f t="shared" si="3"/>
        <v>0</v>
      </c>
      <c r="S70" s="81">
        <f t="shared" si="4"/>
        <v>2100</v>
      </c>
      <c r="T70" s="31"/>
      <c r="U70" s="31">
        <f t="shared" si="1"/>
        <v>22627581.451900017</v>
      </c>
      <c r="V70" s="5">
        <v>3.5</v>
      </c>
    </row>
    <row r="71" spans="1:22" x14ac:dyDescent="0.3">
      <c r="A71" s="82" t="s">
        <v>30</v>
      </c>
      <c r="B71" s="83" t="s">
        <v>99</v>
      </c>
      <c r="C71" s="84" t="s">
        <v>110</v>
      </c>
      <c r="D71" s="84" t="s">
        <v>33</v>
      </c>
      <c r="E71" s="85" t="s">
        <v>117</v>
      </c>
      <c r="F71" s="83">
        <v>2013</v>
      </c>
      <c r="G71" s="224" t="s">
        <v>118</v>
      </c>
      <c r="H71" s="86" t="s">
        <v>118</v>
      </c>
      <c r="I71" s="227">
        <v>16</v>
      </c>
      <c r="J71" s="230">
        <v>16</v>
      </c>
      <c r="K71" s="86" t="s">
        <v>103</v>
      </c>
      <c r="L71" s="87" t="s">
        <v>37</v>
      </c>
      <c r="M71" s="88">
        <v>1.26</v>
      </c>
      <c r="N71" s="88">
        <v>308</v>
      </c>
      <c r="O71" s="88"/>
      <c r="P71" s="89">
        <f t="shared" si="0"/>
        <v>308</v>
      </c>
      <c r="Q71" s="89">
        <f t="shared" si="2"/>
        <v>388.08</v>
      </c>
      <c r="R71" s="88">
        <f t="shared" si="3"/>
        <v>0</v>
      </c>
      <c r="S71" s="90">
        <f t="shared" si="4"/>
        <v>388.08</v>
      </c>
      <c r="T71" s="31"/>
      <c r="U71" s="31">
        <f t="shared" si="1"/>
        <v>22627581.451900017</v>
      </c>
    </row>
    <row r="72" spans="1:22" x14ac:dyDescent="0.3">
      <c r="A72" s="91" t="s">
        <v>30</v>
      </c>
      <c r="B72" s="92" t="s">
        <v>99</v>
      </c>
      <c r="C72" s="93" t="s">
        <v>110</v>
      </c>
      <c r="D72" s="93" t="s">
        <v>33</v>
      </c>
      <c r="E72" s="94" t="s">
        <v>117</v>
      </c>
      <c r="F72" s="92">
        <v>2013</v>
      </c>
      <c r="G72" s="225"/>
      <c r="H72" s="95" t="s">
        <v>118</v>
      </c>
      <c r="I72" s="228"/>
      <c r="J72" s="231"/>
      <c r="K72" s="95" t="s">
        <v>104</v>
      </c>
      <c r="L72" s="96" t="s">
        <v>77</v>
      </c>
      <c r="M72" s="97">
        <v>0.35</v>
      </c>
      <c r="N72" s="97">
        <v>616</v>
      </c>
      <c r="O72" s="97"/>
      <c r="P72" s="98">
        <f t="shared" si="0"/>
        <v>616</v>
      </c>
      <c r="Q72" s="98">
        <f t="shared" si="2"/>
        <v>215.6</v>
      </c>
      <c r="R72" s="97">
        <f t="shared" si="3"/>
        <v>0</v>
      </c>
      <c r="S72" s="99">
        <f t="shared" si="4"/>
        <v>215.6</v>
      </c>
      <c r="T72" s="31"/>
      <c r="U72" s="31">
        <f t="shared" si="1"/>
        <v>22627581.451900017</v>
      </c>
    </row>
    <row r="73" spans="1:22" ht="17.25" thickBot="1" x14ac:dyDescent="0.35">
      <c r="A73" s="100" t="s">
        <v>30</v>
      </c>
      <c r="B73" s="101" t="s">
        <v>99</v>
      </c>
      <c r="C73" s="102" t="s">
        <v>110</v>
      </c>
      <c r="D73" s="102" t="s">
        <v>33</v>
      </c>
      <c r="E73" s="103" t="s">
        <v>117</v>
      </c>
      <c r="F73" s="101">
        <v>2013</v>
      </c>
      <c r="G73" s="226"/>
      <c r="H73" s="104" t="s">
        <v>118</v>
      </c>
      <c r="I73" s="229"/>
      <c r="J73" s="232"/>
      <c r="K73" s="104" t="s">
        <v>62</v>
      </c>
      <c r="L73" s="105" t="s">
        <v>37</v>
      </c>
      <c r="M73" s="106">
        <v>4.43</v>
      </c>
      <c r="N73" s="106">
        <v>308</v>
      </c>
      <c r="O73" s="106"/>
      <c r="P73" s="107">
        <f t="shared" si="0"/>
        <v>308</v>
      </c>
      <c r="Q73" s="107">
        <f t="shared" si="2"/>
        <v>1364.4399999999998</v>
      </c>
      <c r="R73" s="106">
        <f t="shared" si="3"/>
        <v>0</v>
      </c>
      <c r="S73" s="108">
        <f t="shared" si="4"/>
        <v>1364.4399999999998</v>
      </c>
      <c r="T73" s="31"/>
      <c r="U73" s="31">
        <f t="shared" si="1"/>
        <v>22627581.451900017</v>
      </c>
    </row>
    <row r="74" spans="1:22" ht="17.25" thickBot="1" x14ac:dyDescent="0.35">
      <c r="A74" s="71" t="s">
        <v>30</v>
      </c>
      <c r="B74" s="72" t="s">
        <v>119</v>
      </c>
      <c r="C74" s="73" t="s">
        <v>119</v>
      </c>
      <c r="D74" s="73" t="s">
        <v>121</v>
      </c>
      <c r="E74" s="74" t="s">
        <v>122</v>
      </c>
      <c r="F74" s="72">
        <v>2012</v>
      </c>
      <c r="G74" s="75" t="s">
        <v>120</v>
      </c>
      <c r="H74" s="76" t="s">
        <v>120</v>
      </c>
      <c r="I74" s="77">
        <v>47.7</v>
      </c>
      <c r="J74" s="77">
        <v>47.7</v>
      </c>
      <c r="K74" s="76" t="s">
        <v>123</v>
      </c>
      <c r="L74" s="78" t="s">
        <v>915</v>
      </c>
      <c r="M74" s="79">
        <v>57240</v>
      </c>
      <c r="N74" s="79">
        <v>1</v>
      </c>
      <c r="O74" s="79"/>
      <c r="P74" s="79">
        <f t="shared" si="0"/>
        <v>1</v>
      </c>
      <c r="Q74" s="79">
        <f t="shared" si="2"/>
        <v>57240</v>
      </c>
      <c r="R74" s="79">
        <f t="shared" si="3"/>
        <v>0</v>
      </c>
      <c r="S74" s="129">
        <f t="shared" si="4"/>
        <v>57240</v>
      </c>
      <c r="T74" s="31"/>
      <c r="U74" s="31">
        <f t="shared" si="1"/>
        <v>22627581.451900017</v>
      </c>
    </row>
    <row r="75" spans="1:22" ht="17.25" thickBot="1" x14ac:dyDescent="0.35">
      <c r="A75" s="71" t="s">
        <v>30</v>
      </c>
      <c r="B75" s="72" t="s">
        <v>124</v>
      </c>
      <c r="C75" s="73" t="s">
        <v>125</v>
      </c>
      <c r="D75" s="73" t="s">
        <v>121</v>
      </c>
      <c r="E75" s="74" t="s">
        <v>122</v>
      </c>
      <c r="F75" s="72">
        <v>2012</v>
      </c>
      <c r="G75" s="75" t="s">
        <v>126</v>
      </c>
      <c r="H75" s="76" t="s">
        <v>126</v>
      </c>
      <c r="I75" s="77">
        <v>36</v>
      </c>
      <c r="J75" s="77">
        <v>36</v>
      </c>
      <c r="K75" s="76" t="s">
        <v>127</v>
      </c>
      <c r="L75" s="78" t="s">
        <v>915</v>
      </c>
      <c r="M75" s="79">
        <v>43200</v>
      </c>
      <c r="N75" s="79">
        <v>1</v>
      </c>
      <c r="O75" s="79"/>
      <c r="P75" s="79">
        <f t="shared" si="0"/>
        <v>1</v>
      </c>
      <c r="Q75" s="79">
        <f t="shared" si="2"/>
        <v>43200</v>
      </c>
      <c r="R75" s="79">
        <f t="shared" si="3"/>
        <v>0</v>
      </c>
      <c r="S75" s="129">
        <f t="shared" si="4"/>
        <v>43200</v>
      </c>
      <c r="T75" s="31"/>
      <c r="U75" s="31">
        <f t="shared" si="1"/>
        <v>22627581.451900017</v>
      </c>
    </row>
    <row r="76" spans="1:22" ht="17.25" thickBot="1" x14ac:dyDescent="0.35">
      <c r="A76" s="71" t="s">
        <v>30</v>
      </c>
      <c r="B76" s="72" t="s">
        <v>124</v>
      </c>
      <c r="C76" s="73" t="s">
        <v>125</v>
      </c>
      <c r="D76" s="73" t="s">
        <v>121</v>
      </c>
      <c r="E76" s="74" t="s">
        <v>122</v>
      </c>
      <c r="F76" s="72">
        <v>2012</v>
      </c>
      <c r="G76" s="75" t="s">
        <v>128</v>
      </c>
      <c r="H76" s="76" t="s">
        <v>128</v>
      </c>
      <c r="I76" s="77">
        <v>18</v>
      </c>
      <c r="J76" s="77">
        <v>18</v>
      </c>
      <c r="K76" s="76" t="s">
        <v>129</v>
      </c>
      <c r="L76" s="78" t="s">
        <v>915</v>
      </c>
      <c r="M76" s="79">
        <v>21600</v>
      </c>
      <c r="N76" s="79">
        <v>1</v>
      </c>
      <c r="O76" s="79"/>
      <c r="P76" s="79">
        <f t="shared" si="0"/>
        <v>1</v>
      </c>
      <c r="Q76" s="79">
        <f t="shared" si="2"/>
        <v>21600</v>
      </c>
      <c r="R76" s="79">
        <f t="shared" si="3"/>
        <v>0</v>
      </c>
      <c r="S76" s="129">
        <f t="shared" si="4"/>
        <v>21600</v>
      </c>
      <c r="T76" s="31"/>
      <c r="U76" s="31">
        <f t="shared" ref="U76:U139" si="5">$S$964</f>
        <v>22627581.451900017</v>
      </c>
    </row>
    <row r="77" spans="1:22" ht="17.25" thickBot="1" x14ac:dyDescent="0.35">
      <c r="A77" s="71" t="s">
        <v>30</v>
      </c>
      <c r="B77" s="72" t="s">
        <v>31</v>
      </c>
      <c r="C77" s="73" t="s">
        <v>130</v>
      </c>
      <c r="D77" s="73" t="s">
        <v>121</v>
      </c>
      <c r="E77" s="74" t="s">
        <v>122</v>
      </c>
      <c r="F77" s="72">
        <v>2012</v>
      </c>
      <c r="G77" s="75" t="s">
        <v>131</v>
      </c>
      <c r="H77" s="76" t="s">
        <v>131</v>
      </c>
      <c r="I77" s="77">
        <v>59</v>
      </c>
      <c r="J77" s="77">
        <v>59</v>
      </c>
      <c r="K77" s="76" t="s">
        <v>127</v>
      </c>
      <c r="L77" s="78" t="s">
        <v>915</v>
      </c>
      <c r="M77" s="79">
        <v>70800</v>
      </c>
      <c r="N77" s="79">
        <v>1</v>
      </c>
      <c r="O77" s="79"/>
      <c r="P77" s="79">
        <f t="shared" si="0"/>
        <v>1</v>
      </c>
      <c r="Q77" s="79">
        <f t="shared" si="2"/>
        <v>70800</v>
      </c>
      <c r="R77" s="79">
        <f t="shared" si="3"/>
        <v>0</v>
      </c>
      <c r="S77" s="129">
        <f t="shared" si="4"/>
        <v>70800</v>
      </c>
      <c r="T77" s="31"/>
      <c r="U77" s="31">
        <f t="shared" si="5"/>
        <v>22627581.451900017</v>
      </c>
    </row>
    <row r="78" spans="1:22" ht="16.5" customHeight="1" thickBot="1" x14ac:dyDescent="0.35">
      <c r="A78" s="71" t="s">
        <v>132</v>
      </c>
      <c r="B78" s="72" t="s">
        <v>133</v>
      </c>
      <c r="C78" s="73" t="s">
        <v>134</v>
      </c>
      <c r="D78" s="73" t="s">
        <v>121</v>
      </c>
      <c r="E78" s="74" t="s">
        <v>122</v>
      </c>
      <c r="F78" s="72">
        <v>2012</v>
      </c>
      <c r="G78" s="75" t="s">
        <v>135</v>
      </c>
      <c r="H78" s="76" t="s">
        <v>135</v>
      </c>
      <c r="I78" s="77">
        <v>29.9</v>
      </c>
      <c r="J78" s="77">
        <v>29.9</v>
      </c>
      <c r="K78" s="76" t="s">
        <v>123</v>
      </c>
      <c r="L78" s="78" t="s">
        <v>915</v>
      </c>
      <c r="M78" s="79">
        <v>35880</v>
      </c>
      <c r="N78" s="79">
        <v>1</v>
      </c>
      <c r="O78" s="79"/>
      <c r="P78" s="79">
        <f t="shared" si="0"/>
        <v>1</v>
      </c>
      <c r="Q78" s="79">
        <f t="shared" si="2"/>
        <v>35880</v>
      </c>
      <c r="R78" s="79">
        <f t="shared" si="3"/>
        <v>0</v>
      </c>
      <c r="S78" s="129">
        <f t="shared" si="4"/>
        <v>35880</v>
      </c>
      <c r="T78" s="31"/>
      <c r="U78" s="31">
        <f t="shared" si="5"/>
        <v>22627581.451900017</v>
      </c>
    </row>
    <row r="79" spans="1:22" ht="16.5" customHeight="1" thickBot="1" x14ac:dyDescent="0.35">
      <c r="A79" s="71" t="s">
        <v>132</v>
      </c>
      <c r="B79" s="72" t="s">
        <v>133</v>
      </c>
      <c r="C79" s="73" t="s">
        <v>134</v>
      </c>
      <c r="D79" s="73" t="s">
        <v>121</v>
      </c>
      <c r="E79" s="74" t="s">
        <v>122</v>
      </c>
      <c r="F79" s="72">
        <v>2012</v>
      </c>
      <c r="G79" s="75" t="s">
        <v>136</v>
      </c>
      <c r="H79" s="76" t="s">
        <v>136</v>
      </c>
      <c r="I79" s="77">
        <v>45.1</v>
      </c>
      <c r="J79" s="77">
        <v>45.1</v>
      </c>
      <c r="K79" s="76" t="s">
        <v>123</v>
      </c>
      <c r="L79" s="78" t="s">
        <v>915</v>
      </c>
      <c r="M79" s="79">
        <v>54120</v>
      </c>
      <c r="N79" s="79">
        <v>1</v>
      </c>
      <c r="O79" s="79"/>
      <c r="P79" s="79">
        <f t="shared" si="0"/>
        <v>1</v>
      </c>
      <c r="Q79" s="79">
        <f t="shared" si="2"/>
        <v>54120</v>
      </c>
      <c r="R79" s="79">
        <f t="shared" si="3"/>
        <v>0</v>
      </c>
      <c r="S79" s="129">
        <f t="shared" si="4"/>
        <v>54120</v>
      </c>
      <c r="T79" s="31"/>
      <c r="U79" s="31">
        <f t="shared" si="5"/>
        <v>22627581.451900017</v>
      </c>
    </row>
    <row r="80" spans="1:22" ht="16.5" customHeight="1" thickBot="1" x14ac:dyDescent="0.35">
      <c r="A80" s="71" t="s">
        <v>132</v>
      </c>
      <c r="B80" s="72" t="s">
        <v>137</v>
      </c>
      <c r="C80" s="73" t="s">
        <v>138</v>
      </c>
      <c r="D80" s="73" t="s">
        <v>121</v>
      </c>
      <c r="E80" s="74" t="s">
        <v>122</v>
      </c>
      <c r="F80" s="72">
        <v>2012</v>
      </c>
      <c r="G80" s="75" t="s">
        <v>139</v>
      </c>
      <c r="H80" s="76" t="s">
        <v>139</v>
      </c>
      <c r="I80" s="77">
        <v>43</v>
      </c>
      <c r="J80" s="77">
        <v>43</v>
      </c>
      <c r="K80" s="76" t="s">
        <v>123</v>
      </c>
      <c r="L80" s="78" t="s">
        <v>915</v>
      </c>
      <c r="M80" s="79">
        <v>51600</v>
      </c>
      <c r="N80" s="79">
        <v>1</v>
      </c>
      <c r="O80" s="79"/>
      <c r="P80" s="79">
        <f t="shared" si="0"/>
        <v>1</v>
      </c>
      <c r="Q80" s="79">
        <f t="shared" ref="Q80:Q145" si="6">+N80*M80</f>
        <v>51600</v>
      </c>
      <c r="R80" s="79">
        <f t="shared" ref="R80:R145" si="7">+O80*M80</f>
        <v>0</v>
      </c>
      <c r="S80" s="129">
        <f t="shared" si="4"/>
        <v>51600</v>
      </c>
      <c r="T80" s="31"/>
      <c r="U80" s="31">
        <f t="shared" si="5"/>
        <v>22627581.451900017</v>
      </c>
    </row>
    <row r="81" spans="1:22" ht="16.5" customHeight="1" thickBot="1" x14ac:dyDescent="0.35">
      <c r="A81" s="71" t="s">
        <v>132</v>
      </c>
      <c r="B81" s="72" t="s">
        <v>140</v>
      </c>
      <c r="C81" s="73" t="s">
        <v>140</v>
      </c>
      <c r="D81" s="73" t="s">
        <v>121</v>
      </c>
      <c r="E81" s="74" t="s">
        <v>122</v>
      </c>
      <c r="F81" s="72">
        <v>2012</v>
      </c>
      <c r="G81" s="75" t="s">
        <v>141</v>
      </c>
      <c r="H81" s="76" t="s">
        <v>141</v>
      </c>
      <c r="I81" s="77">
        <v>61</v>
      </c>
      <c r="J81" s="77">
        <v>61</v>
      </c>
      <c r="K81" s="76" t="s">
        <v>123</v>
      </c>
      <c r="L81" s="78" t="s">
        <v>915</v>
      </c>
      <c r="M81" s="79">
        <v>73200</v>
      </c>
      <c r="N81" s="79">
        <v>1</v>
      </c>
      <c r="O81" s="79"/>
      <c r="P81" s="79">
        <f t="shared" si="0"/>
        <v>1</v>
      </c>
      <c r="Q81" s="79">
        <f t="shared" si="6"/>
        <v>73200</v>
      </c>
      <c r="R81" s="79">
        <f t="shared" si="7"/>
        <v>0</v>
      </c>
      <c r="S81" s="129">
        <f t="shared" si="4"/>
        <v>73200</v>
      </c>
      <c r="T81" s="31"/>
      <c r="U81" s="31">
        <f t="shared" si="5"/>
        <v>22627581.451900017</v>
      </c>
    </row>
    <row r="82" spans="1:22" ht="16.5" customHeight="1" thickBot="1" x14ac:dyDescent="0.35">
      <c r="A82" s="71" t="s">
        <v>132</v>
      </c>
      <c r="B82" s="72" t="s">
        <v>140</v>
      </c>
      <c r="C82" s="73" t="s">
        <v>333</v>
      </c>
      <c r="D82" s="73" t="s">
        <v>121</v>
      </c>
      <c r="E82" s="74" t="s">
        <v>122</v>
      </c>
      <c r="F82" s="72">
        <v>2012</v>
      </c>
      <c r="G82" s="75" t="s">
        <v>142</v>
      </c>
      <c r="H82" s="76" t="s">
        <v>142</v>
      </c>
      <c r="I82" s="77">
        <v>72</v>
      </c>
      <c r="J82" s="77">
        <v>72</v>
      </c>
      <c r="K82" s="76" t="s">
        <v>123</v>
      </c>
      <c r="L82" s="78" t="s">
        <v>915</v>
      </c>
      <c r="M82" s="79">
        <v>86400</v>
      </c>
      <c r="N82" s="79">
        <v>1</v>
      </c>
      <c r="O82" s="79"/>
      <c r="P82" s="79">
        <f t="shared" si="0"/>
        <v>1</v>
      </c>
      <c r="Q82" s="79">
        <f t="shared" si="6"/>
        <v>86400</v>
      </c>
      <c r="R82" s="79">
        <f t="shared" si="7"/>
        <v>0</v>
      </c>
      <c r="S82" s="129">
        <f t="shared" si="4"/>
        <v>86400</v>
      </c>
      <c r="T82" s="31"/>
      <c r="U82" s="31">
        <f t="shared" si="5"/>
        <v>22627581.451900017</v>
      </c>
    </row>
    <row r="83" spans="1:22" ht="16.5" customHeight="1" thickBot="1" x14ac:dyDescent="0.35">
      <c r="A83" s="71" t="s">
        <v>132</v>
      </c>
      <c r="B83" s="72" t="s">
        <v>140</v>
      </c>
      <c r="C83" s="73" t="s">
        <v>335</v>
      </c>
      <c r="D83" s="73" t="s">
        <v>121</v>
      </c>
      <c r="E83" s="74" t="s">
        <v>122</v>
      </c>
      <c r="F83" s="72">
        <v>2012</v>
      </c>
      <c r="G83" s="75" t="s">
        <v>143</v>
      </c>
      <c r="H83" s="76" t="s">
        <v>143</v>
      </c>
      <c r="I83" s="77">
        <v>67</v>
      </c>
      <c r="J83" s="77">
        <v>67</v>
      </c>
      <c r="K83" s="76" t="s">
        <v>127</v>
      </c>
      <c r="L83" s="78" t="s">
        <v>915</v>
      </c>
      <c r="M83" s="79">
        <v>80400</v>
      </c>
      <c r="N83" s="79">
        <v>1</v>
      </c>
      <c r="O83" s="79"/>
      <c r="P83" s="79">
        <f t="shared" si="0"/>
        <v>1</v>
      </c>
      <c r="Q83" s="79">
        <f t="shared" si="6"/>
        <v>80400</v>
      </c>
      <c r="R83" s="79">
        <f t="shared" si="7"/>
        <v>0</v>
      </c>
      <c r="S83" s="129">
        <f t="shared" si="4"/>
        <v>80400</v>
      </c>
      <c r="T83" s="31"/>
      <c r="U83" s="31">
        <f t="shared" si="5"/>
        <v>22627581.451900017</v>
      </c>
    </row>
    <row r="84" spans="1:22" ht="16.5" customHeight="1" thickBot="1" x14ac:dyDescent="0.35">
      <c r="A84" s="71" t="s">
        <v>132</v>
      </c>
      <c r="B84" s="72" t="s">
        <v>140</v>
      </c>
      <c r="C84" s="73" t="s">
        <v>144</v>
      </c>
      <c r="D84" s="73" t="s">
        <v>121</v>
      </c>
      <c r="E84" s="74" t="s">
        <v>122</v>
      </c>
      <c r="F84" s="72">
        <v>2012</v>
      </c>
      <c r="G84" s="75" t="s">
        <v>145</v>
      </c>
      <c r="H84" s="76" t="s">
        <v>145</v>
      </c>
      <c r="I84" s="77">
        <v>36</v>
      </c>
      <c r="J84" s="77">
        <v>36</v>
      </c>
      <c r="K84" s="76" t="s">
        <v>127</v>
      </c>
      <c r="L84" s="78" t="s">
        <v>915</v>
      </c>
      <c r="M84" s="79">
        <v>43200</v>
      </c>
      <c r="N84" s="79">
        <v>1</v>
      </c>
      <c r="O84" s="79"/>
      <c r="P84" s="79">
        <f t="shared" si="0"/>
        <v>1</v>
      </c>
      <c r="Q84" s="79">
        <f t="shared" si="6"/>
        <v>43200</v>
      </c>
      <c r="R84" s="79">
        <f t="shared" si="7"/>
        <v>0</v>
      </c>
      <c r="S84" s="129">
        <f t="shared" si="4"/>
        <v>43200</v>
      </c>
      <c r="T84" s="31"/>
      <c r="U84" s="31">
        <f t="shared" si="5"/>
        <v>22627581.451900017</v>
      </c>
    </row>
    <row r="85" spans="1:22" ht="16.5" customHeight="1" thickBot="1" x14ac:dyDescent="0.35">
      <c r="A85" s="71" t="s">
        <v>132</v>
      </c>
      <c r="B85" s="72" t="s">
        <v>133</v>
      </c>
      <c r="C85" s="73" t="s">
        <v>146</v>
      </c>
      <c r="D85" s="73" t="s">
        <v>121</v>
      </c>
      <c r="E85" s="74" t="s">
        <v>122</v>
      </c>
      <c r="F85" s="72">
        <v>2012</v>
      </c>
      <c r="G85" s="75" t="s">
        <v>147</v>
      </c>
      <c r="H85" s="76" t="s">
        <v>147</v>
      </c>
      <c r="I85" s="77">
        <v>27</v>
      </c>
      <c r="J85" s="77">
        <v>27</v>
      </c>
      <c r="K85" s="76" t="s">
        <v>127</v>
      </c>
      <c r="L85" s="78" t="s">
        <v>915</v>
      </c>
      <c r="M85" s="79">
        <v>32400</v>
      </c>
      <c r="N85" s="79">
        <v>1</v>
      </c>
      <c r="O85" s="79"/>
      <c r="P85" s="79">
        <f t="shared" si="0"/>
        <v>1</v>
      </c>
      <c r="Q85" s="79">
        <f t="shared" si="6"/>
        <v>32400</v>
      </c>
      <c r="R85" s="79">
        <f t="shared" si="7"/>
        <v>0</v>
      </c>
      <c r="S85" s="129">
        <f t="shared" si="4"/>
        <v>32400</v>
      </c>
      <c r="T85" s="31"/>
      <c r="U85" s="31">
        <f t="shared" si="5"/>
        <v>22627581.451900017</v>
      </c>
    </row>
    <row r="86" spans="1:22" ht="16.5" customHeight="1" thickBot="1" x14ac:dyDescent="0.35">
      <c r="A86" s="71" t="s">
        <v>132</v>
      </c>
      <c r="B86" s="72" t="s">
        <v>133</v>
      </c>
      <c r="C86" s="73" t="s">
        <v>146</v>
      </c>
      <c r="D86" s="73" t="s">
        <v>121</v>
      </c>
      <c r="E86" s="74" t="s">
        <v>122</v>
      </c>
      <c r="F86" s="72">
        <v>2012</v>
      </c>
      <c r="G86" s="75" t="s">
        <v>148</v>
      </c>
      <c r="H86" s="76" t="s">
        <v>148</v>
      </c>
      <c r="I86" s="77">
        <v>32</v>
      </c>
      <c r="J86" s="77">
        <v>32</v>
      </c>
      <c r="K86" s="76" t="s">
        <v>127</v>
      </c>
      <c r="L86" s="78" t="s">
        <v>915</v>
      </c>
      <c r="M86" s="79">
        <v>38400</v>
      </c>
      <c r="N86" s="79">
        <v>1</v>
      </c>
      <c r="O86" s="79"/>
      <c r="P86" s="79">
        <f t="shared" si="0"/>
        <v>1</v>
      </c>
      <c r="Q86" s="79">
        <f t="shared" si="6"/>
        <v>38400</v>
      </c>
      <c r="R86" s="79">
        <f t="shared" si="7"/>
        <v>0</v>
      </c>
      <c r="S86" s="129">
        <f t="shared" si="4"/>
        <v>38400</v>
      </c>
      <c r="T86" s="31"/>
      <c r="U86" s="31">
        <f t="shared" si="5"/>
        <v>22627581.451900017</v>
      </c>
    </row>
    <row r="87" spans="1:22" ht="16.5" customHeight="1" thickBot="1" x14ac:dyDescent="0.35">
      <c r="A87" s="71" t="s">
        <v>149</v>
      </c>
      <c r="B87" s="72" t="s">
        <v>150</v>
      </c>
      <c r="C87" s="73" t="s">
        <v>680</v>
      </c>
      <c r="D87" s="73" t="s">
        <v>121</v>
      </c>
      <c r="E87" s="74" t="s">
        <v>122</v>
      </c>
      <c r="F87" s="72">
        <v>2012</v>
      </c>
      <c r="G87" s="75" t="s">
        <v>151</v>
      </c>
      <c r="H87" s="76" t="s">
        <v>151</v>
      </c>
      <c r="I87" s="77">
        <v>56</v>
      </c>
      <c r="J87" s="77">
        <v>56</v>
      </c>
      <c r="K87" s="76" t="s">
        <v>123</v>
      </c>
      <c r="L87" s="78" t="s">
        <v>915</v>
      </c>
      <c r="M87" s="79">
        <v>67200</v>
      </c>
      <c r="N87" s="79">
        <v>1</v>
      </c>
      <c r="O87" s="79"/>
      <c r="P87" s="79">
        <f t="shared" si="0"/>
        <v>1</v>
      </c>
      <c r="Q87" s="79">
        <f t="shared" si="6"/>
        <v>67200</v>
      </c>
      <c r="R87" s="79">
        <f t="shared" si="7"/>
        <v>0</v>
      </c>
      <c r="S87" s="129">
        <f t="shared" ref="S87:S221" si="8">+R87+Q87</f>
        <v>67200</v>
      </c>
      <c r="T87" s="31"/>
      <c r="U87" s="31">
        <f t="shared" si="5"/>
        <v>22627581.451900017</v>
      </c>
    </row>
    <row r="88" spans="1:22" ht="16.5" customHeight="1" thickBot="1" x14ac:dyDescent="0.35">
      <c r="A88" s="71" t="s">
        <v>149</v>
      </c>
      <c r="B88" s="72" t="s">
        <v>150</v>
      </c>
      <c r="C88" s="73" t="s">
        <v>680</v>
      </c>
      <c r="D88" s="73" t="s">
        <v>121</v>
      </c>
      <c r="E88" s="74" t="s">
        <v>122</v>
      </c>
      <c r="F88" s="72">
        <v>2012</v>
      </c>
      <c r="G88" s="75" t="s">
        <v>152</v>
      </c>
      <c r="H88" s="76" t="s">
        <v>152</v>
      </c>
      <c r="I88" s="77">
        <v>46</v>
      </c>
      <c r="J88" s="77">
        <v>46</v>
      </c>
      <c r="K88" s="76" t="s">
        <v>123</v>
      </c>
      <c r="L88" s="78" t="s">
        <v>915</v>
      </c>
      <c r="M88" s="79">
        <v>55200</v>
      </c>
      <c r="N88" s="79">
        <v>1</v>
      </c>
      <c r="O88" s="79"/>
      <c r="P88" s="79">
        <f t="shared" si="0"/>
        <v>1</v>
      </c>
      <c r="Q88" s="79">
        <f t="shared" si="6"/>
        <v>55200</v>
      </c>
      <c r="R88" s="79">
        <f t="shared" si="7"/>
        <v>0</v>
      </c>
      <c r="S88" s="129">
        <f t="shared" si="8"/>
        <v>55200</v>
      </c>
      <c r="T88" s="31"/>
      <c r="U88" s="31">
        <f t="shared" si="5"/>
        <v>22627581.451900017</v>
      </c>
    </row>
    <row r="89" spans="1:22" ht="16.5" customHeight="1" thickBot="1" x14ac:dyDescent="0.35">
      <c r="A89" s="71" t="s">
        <v>153</v>
      </c>
      <c r="B89" s="72" t="s">
        <v>154</v>
      </c>
      <c r="C89" s="73" t="s">
        <v>155</v>
      </c>
      <c r="D89" s="73" t="s">
        <v>121</v>
      </c>
      <c r="E89" s="74" t="s">
        <v>122</v>
      </c>
      <c r="F89" s="72">
        <v>2012</v>
      </c>
      <c r="G89" s="75" t="s">
        <v>156</v>
      </c>
      <c r="H89" s="76" t="s">
        <v>157</v>
      </c>
      <c r="I89" s="77">
        <v>58</v>
      </c>
      <c r="J89" s="77">
        <v>58</v>
      </c>
      <c r="K89" s="76" t="s">
        <v>123</v>
      </c>
      <c r="L89" s="78" t="s">
        <v>915</v>
      </c>
      <c r="M89" s="79">
        <v>69600</v>
      </c>
      <c r="N89" s="79">
        <v>1</v>
      </c>
      <c r="O89" s="79"/>
      <c r="P89" s="79">
        <f t="shared" si="0"/>
        <v>1</v>
      </c>
      <c r="Q89" s="79">
        <f t="shared" si="6"/>
        <v>69600</v>
      </c>
      <c r="R89" s="79">
        <f t="shared" si="7"/>
        <v>0</v>
      </c>
      <c r="S89" s="129">
        <f t="shared" si="8"/>
        <v>69600</v>
      </c>
      <c r="T89" s="31"/>
      <c r="U89" s="31">
        <f t="shared" si="5"/>
        <v>22627581.451900017</v>
      </c>
    </row>
    <row r="90" spans="1:22" x14ac:dyDescent="0.3">
      <c r="A90" s="82" t="s">
        <v>30</v>
      </c>
      <c r="B90" s="83" t="s">
        <v>99</v>
      </c>
      <c r="C90" s="84" t="s">
        <v>110</v>
      </c>
      <c r="D90" s="84" t="s">
        <v>33</v>
      </c>
      <c r="E90" s="85" t="s">
        <v>34</v>
      </c>
      <c r="F90" s="83">
        <v>2013</v>
      </c>
      <c r="G90" s="224" t="s">
        <v>158</v>
      </c>
      <c r="H90" s="86" t="s">
        <v>158</v>
      </c>
      <c r="I90" s="227">
        <v>2.2000000000000002</v>
      </c>
      <c r="J90" s="230">
        <v>2.2000000000000002</v>
      </c>
      <c r="K90" s="86" t="s">
        <v>103</v>
      </c>
      <c r="L90" s="87" t="s">
        <v>37</v>
      </c>
      <c r="M90" s="88">
        <v>1.26</v>
      </c>
      <c r="N90" s="88">
        <v>280</v>
      </c>
      <c r="O90" s="88"/>
      <c r="P90" s="89">
        <f t="shared" si="0"/>
        <v>280</v>
      </c>
      <c r="Q90" s="89">
        <f t="shared" si="6"/>
        <v>352.8</v>
      </c>
      <c r="R90" s="88">
        <f t="shared" si="7"/>
        <v>0</v>
      </c>
      <c r="S90" s="126">
        <f t="shared" si="8"/>
        <v>352.8</v>
      </c>
      <c r="T90" s="31"/>
      <c r="U90" s="31">
        <f t="shared" si="5"/>
        <v>22627581.451900017</v>
      </c>
      <c r="V90" s="5">
        <v>2.2000000000000002</v>
      </c>
    </row>
    <row r="91" spans="1:22" x14ac:dyDescent="0.3">
      <c r="A91" s="91" t="s">
        <v>30</v>
      </c>
      <c r="B91" s="92" t="s">
        <v>99</v>
      </c>
      <c r="C91" s="93" t="s">
        <v>110</v>
      </c>
      <c r="D91" s="93" t="s">
        <v>33</v>
      </c>
      <c r="E91" s="94" t="s">
        <v>34</v>
      </c>
      <c r="F91" s="92">
        <v>2013</v>
      </c>
      <c r="G91" s="225"/>
      <c r="H91" s="95" t="s">
        <v>158</v>
      </c>
      <c r="I91" s="228"/>
      <c r="J91" s="231"/>
      <c r="K91" s="95" t="s">
        <v>104</v>
      </c>
      <c r="L91" s="96" t="s">
        <v>77</v>
      </c>
      <c r="M91" s="97">
        <v>0.35</v>
      </c>
      <c r="N91" s="97">
        <v>560</v>
      </c>
      <c r="O91" s="97"/>
      <c r="P91" s="98">
        <f t="shared" si="0"/>
        <v>560</v>
      </c>
      <c r="Q91" s="98">
        <f t="shared" si="6"/>
        <v>196</v>
      </c>
      <c r="R91" s="97">
        <f t="shared" si="7"/>
        <v>0</v>
      </c>
      <c r="S91" s="127">
        <f t="shared" si="8"/>
        <v>196</v>
      </c>
      <c r="T91" s="31"/>
      <c r="U91" s="31">
        <f t="shared" si="5"/>
        <v>22627581.451900017</v>
      </c>
      <c r="V91" s="5">
        <v>2.2000000000000002</v>
      </c>
    </row>
    <row r="92" spans="1:22" x14ac:dyDescent="0.3">
      <c r="A92" s="91" t="s">
        <v>30</v>
      </c>
      <c r="B92" s="92" t="s">
        <v>99</v>
      </c>
      <c r="C92" s="93" t="s">
        <v>110</v>
      </c>
      <c r="D92" s="93" t="s">
        <v>33</v>
      </c>
      <c r="E92" s="94" t="s">
        <v>34</v>
      </c>
      <c r="F92" s="92">
        <v>2013</v>
      </c>
      <c r="G92" s="225"/>
      <c r="H92" s="95" t="s">
        <v>158</v>
      </c>
      <c r="I92" s="228"/>
      <c r="J92" s="231"/>
      <c r="K92" s="95" t="s">
        <v>60</v>
      </c>
      <c r="L92" s="96" t="s">
        <v>61</v>
      </c>
      <c r="M92" s="97">
        <v>1.26</v>
      </c>
      <c r="N92" s="97">
        <v>13200</v>
      </c>
      <c r="O92" s="97"/>
      <c r="P92" s="98">
        <f t="shared" si="0"/>
        <v>13200</v>
      </c>
      <c r="Q92" s="98">
        <f t="shared" si="6"/>
        <v>16632</v>
      </c>
      <c r="R92" s="97">
        <f t="shared" si="7"/>
        <v>0</v>
      </c>
      <c r="S92" s="127">
        <f t="shared" si="8"/>
        <v>16632</v>
      </c>
      <c r="T92" s="31"/>
      <c r="U92" s="31">
        <f t="shared" si="5"/>
        <v>22627581.451900017</v>
      </c>
      <c r="V92" s="5">
        <v>2.2000000000000002</v>
      </c>
    </row>
    <row r="93" spans="1:22" ht="17.25" thickBot="1" x14ac:dyDescent="0.35">
      <c r="A93" s="100" t="s">
        <v>30</v>
      </c>
      <c r="B93" s="101" t="s">
        <v>99</v>
      </c>
      <c r="C93" s="102" t="s">
        <v>110</v>
      </c>
      <c r="D93" s="102" t="s">
        <v>33</v>
      </c>
      <c r="E93" s="103" t="s">
        <v>34</v>
      </c>
      <c r="F93" s="101">
        <v>2013</v>
      </c>
      <c r="G93" s="226"/>
      <c r="H93" s="104" t="s">
        <v>158</v>
      </c>
      <c r="I93" s="229"/>
      <c r="J93" s="232"/>
      <c r="K93" s="104" t="s">
        <v>62</v>
      </c>
      <c r="L93" s="105" t="s">
        <v>37</v>
      </c>
      <c r="M93" s="106">
        <v>4.43</v>
      </c>
      <c r="N93" s="106">
        <v>280</v>
      </c>
      <c r="O93" s="106"/>
      <c r="P93" s="107">
        <f t="shared" si="0"/>
        <v>280</v>
      </c>
      <c r="Q93" s="107">
        <f t="shared" si="6"/>
        <v>1240.3999999999999</v>
      </c>
      <c r="R93" s="106">
        <f t="shared" si="7"/>
        <v>0</v>
      </c>
      <c r="S93" s="128">
        <f t="shared" si="8"/>
        <v>1240.3999999999999</v>
      </c>
      <c r="T93" s="31"/>
      <c r="U93" s="31">
        <f t="shared" si="5"/>
        <v>22627581.451900017</v>
      </c>
      <c r="V93" s="5">
        <v>2.2000000000000002</v>
      </c>
    </row>
    <row r="94" spans="1:22" x14ac:dyDescent="0.3">
      <c r="A94" s="82" t="s">
        <v>30</v>
      </c>
      <c r="B94" s="83" t="s">
        <v>99</v>
      </c>
      <c r="C94" s="84" t="s">
        <v>105</v>
      </c>
      <c r="D94" s="84" t="s">
        <v>33</v>
      </c>
      <c r="E94" s="85" t="s">
        <v>34</v>
      </c>
      <c r="F94" s="83">
        <v>2013</v>
      </c>
      <c r="G94" s="224" t="s">
        <v>159</v>
      </c>
      <c r="H94" s="86" t="s">
        <v>159</v>
      </c>
      <c r="I94" s="227">
        <v>1.2</v>
      </c>
      <c r="J94" s="230">
        <v>1.2</v>
      </c>
      <c r="K94" s="86" t="s">
        <v>103</v>
      </c>
      <c r="L94" s="87" t="s">
        <v>37</v>
      </c>
      <c r="M94" s="88">
        <v>1.26</v>
      </c>
      <c r="N94" s="88">
        <v>990</v>
      </c>
      <c r="O94" s="88"/>
      <c r="P94" s="89">
        <f t="shared" si="0"/>
        <v>990</v>
      </c>
      <c r="Q94" s="89">
        <f t="shared" si="6"/>
        <v>1247.4000000000001</v>
      </c>
      <c r="R94" s="88">
        <f t="shared" si="7"/>
        <v>0</v>
      </c>
      <c r="S94" s="126">
        <f t="shared" si="8"/>
        <v>1247.4000000000001</v>
      </c>
      <c r="T94" s="31"/>
      <c r="U94" s="31">
        <f t="shared" si="5"/>
        <v>22627581.451900017</v>
      </c>
      <c r="V94" s="5">
        <v>1.2</v>
      </c>
    </row>
    <row r="95" spans="1:22" x14ac:dyDescent="0.3">
      <c r="A95" s="91" t="s">
        <v>30</v>
      </c>
      <c r="B95" s="92" t="s">
        <v>99</v>
      </c>
      <c r="C95" s="93" t="s">
        <v>105</v>
      </c>
      <c r="D95" s="93" t="s">
        <v>33</v>
      </c>
      <c r="E95" s="94" t="s">
        <v>34</v>
      </c>
      <c r="F95" s="92">
        <v>2013</v>
      </c>
      <c r="G95" s="225"/>
      <c r="H95" s="95" t="s">
        <v>159</v>
      </c>
      <c r="I95" s="228"/>
      <c r="J95" s="231"/>
      <c r="K95" s="95" t="s">
        <v>104</v>
      </c>
      <c r="L95" s="96" t="s">
        <v>77</v>
      </c>
      <c r="M95" s="97">
        <v>0.35</v>
      </c>
      <c r="N95" s="97">
        <v>990</v>
      </c>
      <c r="O95" s="97"/>
      <c r="P95" s="98">
        <f t="shared" si="0"/>
        <v>990</v>
      </c>
      <c r="Q95" s="98">
        <f t="shared" si="6"/>
        <v>346.5</v>
      </c>
      <c r="R95" s="97">
        <f t="shared" si="7"/>
        <v>0</v>
      </c>
      <c r="S95" s="127">
        <f t="shared" si="8"/>
        <v>346.5</v>
      </c>
      <c r="T95" s="31"/>
      <c r="U95" s="31">
        <f t="shared" si="5"/>
        <v>22627581.451900017</v>
      </c>
      <c r="V95" s="5">
        <v>1.2</v>
      </c>
    </row>
    <row r="96" spans="1:22" x14ac:dyDescent="0.3">
      <c r="A96" s="91" t="s">
        <v>30</v>
      </c>
      <c r="B96" s="92" t="s">
        <v>99</v>
      </c>
      <c r="C96" s="93" t="s">
        <v>105</v>
      </c>
      <c r="D96" s="93" t="s">
        <v>33</v>
      </c>
      <c r="E96" s="94" t="s">
        <v>34</v>
      </c>
      <c r="F96" s="92">
        <v>2013</v>
      </c>
      <c r="G96" s="225"/>
      <c r="H96" s="95" t="s">
        <v>159</v>
      </c>
      <c r="I96" s="228"/>
      <c r="J96" s="231"/>
      <c r="K96" s="95" t="s">
        <v>60</v>
      </c>
      <c r="L96" s="96" t="s">
        <v>61</v>
      </c>
      <c r="M96" s="97">
        <v>1.26</v>
      </c>
      <c r="N96" s="97">
        <v>6600</v>
      </c>
      <c r="O96" s="97"/>
      <c r="P96" s="98">
        <f t="shared" si="0"/>
        <v>6600</v>
      </c>
      <c r="Q96" s="98">
        <f t="shared" si="6"/>
        <v>8316</v>
      </c>
      <c r="R96" s="97">
        <f t="shared" si="7"/>
        <v>0</v>
      </c>
      <c r="S96" s="127">
        <f t="shared" si="8"/>
        <v>8316</v>
      </c>
      <c r="T96" s="31"/>
      <c r="U96" s="31">
        <f t="shared" si="5"/>
        <v>22627581.451900017</v>
      </c>
      <c r="V96" s="5">
        <v>1.2</v>
      </c>
    </row>
    <row r="97" spans="1:22" ht="17.25" thickBot="1" x14ac:dyDescent="0.35">
      <c r="A97" s="100" t="s">
        <v>30</v>
      </c>
      <c r="B97" s="101" t="s">
        <v>99</v>
      </c>
      <c r="C97" s="102" t="s">
        <v>105</v>
      </c>
      <c r="D97" s="102" t="s">
        <v>33</v>
      </c>
      <c r="E97" s="103" t="s">
        <v>34</v>
      </c>
      <c r="F97" s="101">
        <v>2013</v>
      </c>
      <c r="G97" s="226"/>
      <c r="H97" s="104" t="s">
        <v>159</v>
      </c>
      <c r="I97" s="229"/>
      <c r="J97" s="232"/>
      <c r="K97" s="104" t="s">
        <v>62</v>
      </c>
      <c r="L97" s="105" t="s">
        <v>37</v>
      </c>
      <c r="M97" s="106">
        <v>4.43</v>
      </c>
      <c r="N97" s="106">
        <v>990</v>
      </c>
      <c r="O97" s="106"/>
      <c r="P97" s="107">
        <f t="shared" si="0"/>
        <v>990</v>
      </c>
      <c r="Q97" s="107">
        <f t="shared" si="6"/>
        <v>4385.7</v>
      </c>
      <c r="R97" s="106">
        <f t="shared" si="7"/>
        <v>0</v>
      </c>
      <c r="S97" s="128">
        <f t="shared" si="8"/>
        <v>4385.7</v>
      </c>
      <c r="T97" s="31"/>
      <c r="U97" s="31">
        <f t="shared" si="5"/>
        <v>22627581.451900017</v>
      </c>
      <c r="V97" s="5">
        <v>1.2</v>
      </c>
    </row>
    <row r="98" spans="1:22" ht="17.25" thickBot="1" x14ac:dyDescent="0.35">
      <c r="A98" s="71" t="s">
        <v>30</v>
      </c>
      <c r="B98" s="72" t="s">
        <v>99</v>
      </c>
      <c r="C98" s="73" t="s">
        <v>160</v>
      </c>
      <c r="D98" s="73" t="s">
        <v>33</v>
      </c>
      <c r="E98" s="74" t="s">
        <v>34</v>
      </c>
      <c r="F98" s="72">
        <v>2013</v>
      </c>
      <c r="G98" s="75" t="s">
        <v>161</v>
      </c>
      <c r="H98" s="76" t="s">
        <v>161</v>
      </c>
      <c r="I98" s="77">
        <v>10</v>
      </c>
      <c r="J98" s="77">
        <v>10</v>
      </c>
      <c r="K98" s="76" t="s">
        <v>73</v>
      </c>
      <c r="L98" s="78" t="s">
        <v>61</v>
      </c>
      <c r="M98" s="79">
        <v>0.1</v>
      </c>
      <c r="N98" s="80">
        <v>60000</v>
      </c>
      <c r="O98" s="79"/>
      <c r="P98" s="79">
        <f t="shared" si="0"/>
        <v>60000</v>
      </c>
      <c r="Q98" s="80">
        <f t="shared" si="6"/>
        <v>6000</v>
      </c>
      <c r="R98" s="79">
        <f t="shared" si="7"/>
        <v>0</v>
      </c>
      <c r="S98" s="130">
        <f t="shared" si="8"/>
        <v>6000</v>
      </c>
      <c r="U98" s="31">
        <f t="shared" si="5"/>
        <v>22627581.451900017</v>
      </c>
      <c r="V98" s="5">
        <v>10</v>
      </c>
    </row>
    <row r="99" spans="1:22" x14ac:dyDescent="0.3">
      <c r="A99" s="82" t="s">
        <v>30</v>
      </c>
      <c r="B99" s="83" t="s">
        <v>99</v>
      </c>
      <c r="C99" s="84" t="s">
        <v>160</v>
      </c>
      <c r="D99" s="84" t="s">
        <v>33</v>
      </c>
      <c r="E99" s="85" t="s">
        <v>52</v>
      </c>
      <c r="F99" s="83">
        <v>2013</v>
      </c>
      <c r="G99" s="224" t="s">
        <v>162</v>
      </c>
      <c r="H99" s="86" t="s">
        <v>162</v>
      </c>
      <c r="I99" s="227">
        <v>16</v>
      </c>
      <c r="J99" s="230">
        <v>16</v>
      </c>
      <c r="K99" s="86" t="s">
        <v>103</v>
      </c>
      <c r="L99" s="87" t="s">
        <v>37</v>
      </c>
      <c r="M99" s="88">
        <v>1.26</v>
      </c>
      <c r="N99" s="89">
        <v>7680</v>
      </c>
      <c r="O99" s="88"/>
      <c r="P99" s="88">
        <f t="shared" si="0"/>
        <v>7680</v>
      </c>
      <c r="Q99" s="89">
        <f t="shared" si="6"/>
        <v>9676.7999999999993</v>
      </c>
      <c r="R99" s="88">
        <f t="shared" si="7"/>
        <v>0</v>
      </c>
      <c r="S99" s="126">
        <f t="shared" si="8"/>
        <v>9676.7999999999993</v>
      </c>
      <c r="U99" s="31">
        <f t="shared" si="5"/>
        <v>22627581.451900017</v>
      </c>
      <c r="V99" s="5">
        <v>16</v>
      </c>
    </row>
    <row r="100" spans="1:22" x14ac:dyDescent="0.3">
      <c r="A100" s="91" t="s">
        <v>30</v>
      </c>
      <c r="B100" s="92" t="s">
        <v>99</v>
      </c>
      <c r="C100" s="93" t="s">
        <v>160</v>
      </c>
      <c r="D100" s="93" t="s">
        <v>33</v>
      </c>
      <c r="E100" s="94" t="s">
        <v>52</v>
      </c>
      <c r="F100" s="92">
        <v>2013</v>
      </c>
      <c r="G100" s="225"/>
      <c r="H100" s="95" t="s">
        <v>162</v>
      </c>
      <c r="I100" s="228"/>
      <c r="J100" s="231"/>
      <c r="K100" s="95" t="s">
        <v>104</v>
      </c>
      <c r="L100" s="96" t="s">
        <v>77</v>
      </c>
      <c r="M100" s="97">
        <v>0.35</v>
      </c>
      <c r="N100" s="98">
        <v>61440</v>
      </c>
      <c r="O100" s="97"/>
      <c r="P100" s="97">
        <f t="shared" si="0"/>
        <v>61440</v>
      </c>
      <c r="Q100" s="98">
        <f t="shared" si="6"/>
        <v>21504</v>
      </c>
      <c r="R100" s="97">
        <f t="shared" si="7"/>
        <v>0</v>
      </c>
      <c r="S100" s="127">
        <f t="shared" si="8"/>
        <v>21504</v>
      </c>
      <c r="U100" s="31">
        <f t="shared" si="5"/>
        <v>22627581.451900017</v>
      </c>
      <c r="V100" s="5">
        <v>16</v>
      </c>
    </row>
    <row r="101" spans="1:22" x14ac:dyDescent="0.3">
      <c r="A101" s="91" t="s">
        <v>30</v>
      </c>
      <c r="B101" s="92" t="s">
        <v>99</v>
      </c>
      <c r="C101" s="93" t="s">
        <v>160</v>
      </c>
      <c r="D101" s="93" t="s">
        <v>33</v>
      </c>
      <c r="E101" s="94" t="s">
        <v>52</v>
      </c>
      <c r="F101" s="92">
        <v>2013</v>
      </c>
      <c r="G101" s="225"/>
      <c r="H101" s="95" t="s">
        <v>162</v>
      </c>
      <c r="I101" s="228"/>
      <c r="J101" s="231"/>
      <c r="K101" s="95" t="s">
        <v>60</v>
      </c>
      <c r="L101" s="96" t="s">
        <v>37</v>
      </c>
      <c r="M101" s="97">
        <v>1.26</v>
      </c>
      <c r="N101" s="98">
        <v>96000</v>
      </c>
      <c r="O101" s="97"/>
      <c r="P101" s="97">
        <f t="shared" si="0"/>
        <v>96000</v>
      </c>
      <c r="Q101" s="98">
        <f t="shared" si="6"/>
        <v>120960</v>
      </c>
      <c r="R101" s="97">
        <f t="shared" si="7"/>
        <v>0</v>
      </c>
      <c r="S101" s="127">
        <f t="shared" si="8"/>
        <v>120960</v>
      </c>
      <c r="U101" s="31">
        <f t="shared" si="5"/>
        <v>22627581.451900017</v>
      </c>
      <c r="V101" s="5">
        <v>16</v>
      </c>
    </row>
    <row r="102" spans="1:22" ht="17.25" thickBot="1" x14ac:dyDescent="0.35">
      <c r="A102" s="100" t="s">
        <v>30</v>
      </c>
      <c r="B102" s="101" t="s">
        <v>99</v>
      </c>
      <c r="C102" s="102" t="s">
        <v>160</v>
      </c>
      <c r="D102" s="102" t="s">
        <v>33</v>
      </c>
      <c r="E102" s="103" t="s">
        <v>52</v>
      </c>
      <c r="F102" s="101">
        <v>2013</v>
      </c>
      <c r="G102" s="226"/>
      <c r="H102" s="104" t="s">
        <v>162</v>
      </c>
      <c r="I102" s="229"/>
      <c r="J102" s="232"/>
      <c r="K102" s="104" t="s">
        <v>62</v>
      </c>
      <c r="L102" s="105" t="s">
        <v>37</v>
      </c>
      <c r="M102" s="106">
        <v>4.43</v>
      </c>
      <c r="N102" s="107">
        <v>7680</v>
      </c>
      <c r="O102" s="106"/>
      <c r="P102" s="106">
        <f t="shared" si="0"/>
        <v>7680</v>
      </c>
      <c r="Q102" s="107">
        <f t="shared" si="6"/>
        <v>34022.399999999994</v>
      </c>
      <c r="R102" s="106">
        <f t="shared" si="7"/>
        <v>0</v>
      </c>
      <c r="S102" s="128">
        <f t="shared" si="8"/>
        <v>34022.399999999994</v>
      </c>
      <c r="U102" s="31">
        <f t="shared" si="5"/>
        <v>22627581.451900017</v>
      </c>
      <c r="V102" s="5">
        <v>16</v>
      </c>
    </row>
    <row r="103" spans="1:22" ht="17.25" thickBot="1" x14ac:dyDescent="0.35">
      <c r="A103" s="71" t="s">
        <v>30</v>
      </c>
      <c r="B103" s="72" t="s">
        <v>99</v>
      </c>
      <c r="C103" s="73" t="s">
        <v>672</v>
      </c>
      <c r="D103" s="73" t="s">
        <v>33</v>
      </c>
      <c r="E103" s="74" t="s">
        <v>34</v>
      </c>
      <c r="F103" s="72">
        <v>2013</v>
      </c>
      <c r="G103" s="75" t="s">
        <v>163</v>
      </c>
      <c r="H103" s="76" t="s">
        <v>163</v>
      </c>
      <c r="I103" s="77">
        <v>5</v>
      </c>
      <c r="J103" s="77">
        <v>5</v>
      </c>
      <c r="K103" s="76" t="s">
        <v>73</v>
      </c>
      <c r="L103" s="78" t="s">
        <v>61</v>
      </c>
      <c r="M103" s="79">
        <v>0.1</v>
      </c>
      <c r="N103" s="79">
        <v>40000</v>
      </c>
      <c r="O103" s="79"/>
      <c r="P103" s="79">
        <f t="shared" si="0"/>
        <v>40000</v>
      </c>
      <c r="Q103" s="79">
        <f t="shared" si="6"/>
        <v>4000</v>
      </c>
      <c r="R103" s="79">
        <f t="shared" si="7"/>
        <v>0</v>
      </c>
      <c r="S103" s="129">
        <f t="shared" si="8"/>
        <v>4000</v>
      </c>
      <c r="U103" s="31">
        <f t="shared" si="5"/>
        <v>22627581.451900017</v>
      </c>
      <c r="V103" s="5">
        <v>5</v>
      </c>
    </row>
    <row r="104" spans="1:22" ht="17.25" thickBot="1" x14ac:dyDescent="0.35">
      <c r="A104" s="71" t="s">
        <v>30</v>
      </c>
      <c r="B104" s="72" t="s">
        <v>99</v>
      </c>
      <c r="C104" s="73" t="s">
        <v>672</v>
      </c>
      <c r="D104" s="73" t="s">
        <v>33</v>
      </c>
      <c r="E104" s="74" t="s">
        <v>34</v>
      </c>
      <c r="F104" s="72">
        <v>2013</v>
      </c>
      <c r="G104" s="75" t="s">
        <v>916</v>
      </c>
      <c r="H104" s="76" t="s">
        <v>163</v>
      </c>
      <c r="I104" s="77">
        <v>3</v>
      </c>
      <c r="J104" s="77">
        <v>3</v>
      </c>
      <c r="K104" s="76" t="s">
        <v>73</v>
      </c>
      <c r="L104" s="78" t="s">
        <v>61</v>
      </c>
      <c r="M104" s="79">
        <v>0.1</v>
      </c>
      <c r="N104" s="79">
        <v>0</v>
      </c>
      <c r="O104" s="79">
        <v>15000</v>
      </c>
      <c r="P104" s="79">
        <f t="shared" si="0"/>
        <v>15000</v>
      </c>
      <c r="Q104" s="79">
        <f t="shared" si="6"/>
        <v>0</v>
      </c>
      <c r="R104" s="79">
        <f t="shared" si="7"/>
        <v>1500</v>
      </c>
      <c r="S104" s="129">
        <f t="shared" si="8"/>
        <v>1500</v>
      </c>
      <c r="U104" s="31">
        <f t="shared" si="5"/>
        <v>22627581.451900017</v>
      </c>
      <c r="V104" s="5">
        <v>5</v>
      </c>
    </row>
    <row r="105" spans="1:22" ht="17.25" thickBot="1" x14ac:dyDescent="0.35">
      <c r="A105" s="71" t="s">
        <v>30</v>
      </c>
      <c r="B105" s="72" t="s">
        <v>99</v>
      </c>
      <c r="C105" s="73" t="s">
        <v>672</v>
      </c>
      <c r="D105" s="73" t="s">
        <v>33</v>
      </c>
      <c r="E105" s="74" t="s">
        <v>34</v>
      </c>
      <c r="F105" s="72">
        <v>2013</v>
      </c>
      <c r="G105" s="75" t="s">
        <v>917</v>
      </c>
      <c r="H105" s="76" t="s">
        <v>163</v>
      </c>
      <c r="I105" s="77">
        <v>2</v>
      </c>
      <c r="J105" s="77">
        <v>2</v>
      </c>
      <c r="K105" s="76" t="s">
        <v>73</v>
      </c>
      <c r="L105" s="78" t="s">
        <v>61</v>
      </c>
      <c r="M105" s="79">
        <v>0.1</v>
      </c>
      <c r="N105" s="79">
        <v>0</v>
      </c>
      <c r="O105" s="79">
        <v>10000</v>
      </c>
      <c r="P105" s="79">
        <f>+N105+O105</f>
        <v>10000</v>
      </c>
      <c r="Q105" s="79">
        <f>+N105*M105</f>
        <v>0</v>
      </c>
      <c r="R105" s="79">
        <f>+O105*M105</f>
        <v>1000</v>
      </c>
      <c r="S105" s="129">
        <f>+R105+Q105</f>
        <v>1000</v>
      </c>
      <c r="U105" s="31">
        <f t="shared" si="5"/>
        <v>22627581.451900017</v>
      </c>
      <c r="V105" s="5">
        <v>5</v>
      </c>
    </row>
    <row r="106" spans="1:22" ht="17.25" thickBot="1" x14ac:dyDescent="0.35">
      <c r="A106" s="71" t="s">
        <v>30</v>
      </c>
      <c r="B106" s="72" t="s">
        <v>99</v>
      </c>
      <c r="C106" s="73" t="s">
        <v>672</v>
      </c>
      <c r="D106" s="73" t="s">
        <v>33</v>
      </c>
      <c r="E106" s="74" t="s">
        <v>34</v>
      </c>
      <c r="F106" s="72">
        <v>2013</v>
      </c>
      <c r="G106" s="75" t="s">
        <v>164</v>
      </c>
      <c r="H106" s="76" t="s">
        <v>164</v>
      </c>
      <c r="I106" s="77">
        <v>1</v>
      </c>
      <c r="J106" s="77">
        <v>1</v>
      </c>
      <c r="K106" s="76" t="s">
        <v>165</v>
      </c>
      <c r="L106" s="78" t="s">
        <v>55</v>
      </c>
      <c r="M106" s="79">
        <v>960</v>
      </c>
      <c r="N106" s="79">
        <v>0.5</v>
      </c>
      <c r="O106" s="79"/>
      <c r="P106" s="79">
        <f t="shared" si="0"/>
        <v>0.5</v>
      </c>
      <c r="Q106" s="79">
        <f t="shared" si="6"/>
        <v>480</v>
      </c>
      <c r="R106" s="79">
        <f t="shared" si="7"/>
        <v>0</v>
      </c>
      <c r="S106" s="129">
        <f t="shared" si="8"/>
        <v>480</v>
      </c>
      <c r="U106" s="31">
        <f t="shared" si="5"/>
        <v>22627581.451900017</v>
      </c>
      <c r="V106" s="5">
        <v>1</v>
      </c>
    </row>
    <row r="107" spans="1:22" x14ac:dyDescent="0.3">
      <c r="A107" s="82" t="s">
        <v>30</v>
      </c>
      <c r="B107" s="83" t="s">
        <v>166</v>
      </c>
      <c r="C107" s="84" t="s">
        <v>105</v>
      </c>
      <c r="D107" s="84" t="s">
        <v>51</v>
      </c>
      <c r="E107" s="85" t="s">
        <v>52</v>
      </c>
      <c r="F107" s="83">
        <v>2013</v>
      </c>
      <c r="G107" s="248" t="s">
        <v>167</v>
      </c>
      <c r="H107" s="86" t="s">
        <v>167</v>
      </c>
      <c r="I107" s="227">
        <v>6</v>
      </c>
      <c r="J107" s="230">
        <v>6</v>
      </c>
      <c r="K107" s="111" t="s">
        <v>54</v>
      </c>
      <c r="L107" s="112" t="s">
        <v>55</v>
      </c>
      <c r="M107" s="111">
        <v>960.57</v>
      </c>
      <c r="N107" s="88">
        <v>1.95</v>
      </c>
      <c r="O107" s="88"/>
      <c r="P107" s="113">
        <f>N107+O107</f>
        <v>1.95</v>
      </c>
      <c r="Q107" s="88">
        <f t="shared" si="6"/>
        <v>1873.1115</v>
      </c>
      <c r="R107" s="88">
        <f t="shared" si="7"/>
        <v>0</v>
      </c>
      <c r="S107" s="131">
        <f t="shared" si="8"/>
        <v>1873.1115</v>
      </c>
      <c r="U107" s="31">
        <f t="shared" si="5"/>
        <v>22627581.451900017</v>
      </c>
      <c r="V107" s="5">
        <v>6</v>
      </c>
    </row>
    <row r="108" spans="1:22" x14ac:dyDescent="0.3">
      <c r="A108" s="91" t="s">
        <v>30</v>
      </c>
      <c r="B108" s="92" t="s">
        <v>166</v>
      </c>
      <c r="C108" s="93" t="s">
        <v>105</v>
      </c>
      <c r="D108" s="93" t="s">
        <v>51</v>
      </c>
      <c r="E108" s="94" t="s">
        <v>52</v>
      </c>
      <c r="F108" s="92">
        <v>2013</v>
      </c>
      <c r="G108" s="249"/>
      <c r="H108" s="95" t="s">
        <v>167</v>
      </c>
      <c r="I108" s="228"/>
      <c r="J108" s="231"/>
      <c r="K108" s="115" t="s">
        <v>56</v>
      </c>
      <c r="L108" s="116" t="s">
        <v>37</v>
      </c>
      <c r="M108" s="115">
        <v>16.57</v>
      </c>
      <c r="N108" s="97">
        <v>86.25</v>
      </c>
      <c r="O108" s="97"/>
      <c r="P108" s="117">
        <f t="shared" ref="P108:P118" si="9">N108+O108</f>
        <v>86.25</v>
      </c>
      <c r="Q108" s="97">
        <f t="shared" si="6"/>
        <v>1429.1625000000001</v>
      </c>
      <c r="R108" s="97">
        <f t="shared" si="7"/>
        <v>0</v>
      </c>
      <c r="S108" s="132">
        <f t="shared" si="8"/>
        <v>1429.1625000000001</v>
      </c>
      <c r="U108" s="31">
        <f t="shared" si="5"/>
        <v>22627581.451900017</v>
      </c>
      <c r="V108" s="5">
        <v>6</v>
      </c>
    </row>
    <row r="109" spans="1:22" x14ac:dyDescent="0.3">
      <c r="A109" s="91" t="s">
        <v>30</v>
      </c>
      <c r="B109" s="92" t="s">
        <v>166</v>
      </c>
      <c r="C109" s="93" t="s">
        <v>105</v>
      </c>
      <c r="D109" s="93" t="s">
        <v>51</v>
      </c>
      <c r="E109" s="94" t="s">
        <v>52</v>
      </c>
      <c r="F109" s="92">
        <v>2013</v>
      </c>
      <c r="G109" s="249"/>
      <c r="H109" s="95" t="s">
        <v>167</v>
      </c>
      <c r="I109" s="228"/>
      <c r="J109" s="231"/>
      <c r="K109" s="115" t="s">
        <v>57</v>
      </c>
      <c r="L109" s="116" t="s">
        <v>37</v>
      </c>
      <c r="M109" s="115">
        <v>1.18</v>
      </c>
      <c r="N109" s="97">
        <v>0</v>
      </c>
      <c r="O109" s="97"/>
      <c r="P109" s="117">
        <f t="shared" si="9"/>
        <v>0</v>
      </c>
      <c r="Q109" s="97">
        <f t="shared" si="6"/>
        <v>0</v>
      </c>
      <c r="R109" s="97">
        <f t="shared" si="7"/>
        <v>0</v>
      </c>
      <c r="S109" s="132">
        <f t="shared" si="8"/>
        <v>0</v>
      </c>
      <c r="U109" s="31">
        <f t="shared" si="5"/>
        <v>22627581.451900017</v>
      </c>
    </row>
    <row r="110" spans="1:22" x14ac:dyDescent="0.3">
      <c r="A110" s="91" t="s">
        <v>30</v>
      </c>
      <c r="B110" s="92" t="s">
        <v>166</v>
      </c>
      <c r="C110" s="93" t="s">
        <v>105</v>
      </c>
      <c r="D110" s="93" t="s">
        <v>51</v>
      </c>
      <c r="E110" s="94" t="s">
        <v>52</v>
      </c>
      <c r="F110" s="92">
        <v>2013</v>
      </c>
      <c r="G110" s="249"/>
      <c r="H110" s="95" t="s">
        <v>167</v>
      </c>
      <c r="I110" s="228"/>
      <c r="J110" s="231"/>
      <c r="K110" s="115" t="s">
        <v>58</v>
      </c>
      <c r="L110" s="116" t="s">
        <v>59</v>
      </c>
      <c r="M110" s="115">
        <v>0.35</v>
      </c>
      <c r="N110" s="97">
        <v>0</v>
      </c>
      <c r="O110" s="97"/>
      <c r="P110" s="117">
        <f t="shared" si="9"/>
        <v>0</v>
      </c>
      <c r="Q110" s="97">
        <f t="shared" si="6"/>
        <v>0</v>
      </c>
      <c r="R110" s="97">
        <f t="shared" si="7"/>
        <v>0</v>
      </c>
      <c r="S110" s="132">
        <f t="shared" si="8"/>
        <v>0</v>
      </c>
      <c r="U110" s="31">
        <f t="shared" si="5"/>
        <v>22627581.451900017</v>
      </c>
    </row>
    <row r="111" spans="1:22" x14ac:dyDescent="0.3">
      <c r="A111" s="91" t="s">
        <v>30</v>
      </c>
      <c r="B111" s="92" t="s">
        <v>166</v>
      </c>
      <c r="C111" s="93" t="s">
        <v>105</v>
      </c>
      <c r="D111" s="93" t="s">
        <v>51</v>
      </c>
      <c r="E111" s="94" t="s">
        <v>52</v>
      </c>
      <c r="F111" s="92">
        <v>2013</v>
      </c>
      <c r="G111" s="249"/>
      <c r="H111" s="95" t="s">
        <v>167</v>
      </c>
      <c r="I111" s="228"/>
      <c r="J111" s="231"/>
      <c r="K111" s="115" t="s">
        <v>60</v>
      </c>
      <c r="L111" s="116" t="s">
        <v>61</v>
      </c>
      <c r="M111" s="115">
        <v>0.34</v>
      </c>
      <c r="N111" s="97">
        <v>37286.75</v>
      </c>
      <c r="O111" s="97"/>
      <c r="P111" s="117">
        <f t="shared" si="9"/>
        <v>37286.75</v>
      </c>
      <c r="Q111" s="97">
        <f t="shared" si="6"/>
        <v>12677.495000000001</v>
      </c>
      <c r="R111" s="97">
        <f t="shared" si="7"/>
        <v>0</v>
      </c>
      <c r="S111" s="132">
        <f t="shared" si="8"/>
        <v>12677.495000000001</v>
      </c>
      <c r="U111" s="31">
        <f t="shared" si="5"/>
        <v>22627581.451900017</v>
      </c>
    </row>
    <row r="112" spans="1:22" x14ac:dyDescent="0.3">
      <c r="A112" s="91" t="s">
        <v>30</v>
      </c>
      <c r="B112" s="92" t="s">
        <v>166</v>
      </c>
      <c r="C112" s="93" t="s">
        <v>105</v>
      </c>
      <c r="D112" s="93" t="s">
        <v>51</v>
      </c>
      <c r="E112" s="94" t="s">
        <v>52</v>
      </c>
      <c r="F112" s="92">
        <v>2013</v>
      </c>
      <c r="G112" s="249"/>
      <c r="H112" s="95" t="s">
        <v>167</v>
      </c>
      <c r="I112" s="228"/>
      <c r="J112" s="231"/>
      <c r="K112" s="115" t="s">
        <v>62</v>
      </c>
      <c r="L112" s="116" t="s">
        <v>37</v>
      </c>
      <c r="M112" s="115">
        <v>4.43</v>
      </c>
      <c r="N112" s="97">
        <v>6099.68</v>
      </c>
      <c r="O112" s="97"/>
      <c r="P112" s="117">
        <f t="shared" si="9"/>
        <v>6099.68</v>
      </c>
      <c r="Q112" s="97">
        <f t="shared" si="6"/>
        <v>27021.582399999999</v>
      </c>
      <c r="R112" s="97">
        <f t="shared" si="7"/>
        <v>0</v>
      </c>
      <c r="S112" s="132">
        <f t="shared" si="8"/>
        <v>27021.582399999999</v>
      </c>
      <c r="U112" s="31">
        <f t="shared" si="5"/>
        <v>22627581.451900017</v>
      </c>
    </row>
    <row r="113" spans="1:22" ht="17.25" thickBot="1" x14ac:dyDescent="0.35">
      <c r="A113" s="100" t="s">
        <v>30</v>
      </c>
      <c r="B113" s="101" t="s">
        <v>166</v>
      </c>
      <c r="C113" s="102" t="s">
        <v>105</v>
      </c>
      <c r="D113" s="102" t="s">
        <v>51</v>
      </c>
      <c r="E113" s="103" t="s">
        <v>52</v>
      </c>
      <c r="F113" s="101">
        <v>2013</v>
      </c>
      <c r="G113" s="250"/>
      <c r="H113" s="104" t="s">
        <v>167</v>
      </c>
      <c r="I113" s="229"/>
      <c r="J113" s="232"/>
      <c r="K113" s="119" t="s">
        <v>63</v>
      </c>
      <c r="L113" s="120" t="s">
        <v>59</v>
      </c>
      <c r="M113" s="119">
        <v>0.35</v>
      </c>
      <c r="N113" s="106">
        <v>33801.18</v>
      </c>
      <c r="O113" s="106"/>
      <c r="P113" s="121">
        <f t="shared" si="9"/>
        <v>33801.18</v>
      </c>
      <c r="Q113" s="106">
        <f t="shared" si="6"/>
        <v>11830.412999999999</v>
      </c>
      <c r="R113" s="106">
        <f t="shared" si="7"/>
        <v>0</v>
      </c>
      <c r="S113" s="133">
        <f t="shared" si="8"/>
        <v>11830.412999999999</v>
      </c>
      <c r="U113" s="31">
        <f t="shared" si="5"/>
        <v>22627581.451900017</v>
      </c>
    </row>
    <row r="114" spans="1:22" x14ac:dyDescent="0.3">
      <c r="A114" s="82" t="s">
        <v>30</v>
      </c>
      <c r="B114" s="83" t="s">
        <v>166</v>
      </c>
      <c r="C114" s="84" t="s">
        <v>105</v>
      </c>
      <c r="D114" s="84" t="s">
        <v>51</v>
      </c>
      <c r="E114" s="85" t="s">
        <v>66</v>
      </c>
      <c r="F114" s="83">
        <v>2013</v>
      </c>
      <c r="G114" s="248" t="s">
        <v>704</v>
      </c>
      <c r="H114" s="86" t="s">
        <v>167</v>
      </c>
      <c r="I114" s="227">
        <v>6</v>
      </c>
      <c r="J114" s="230">
        <v>6</v>
      </c>
      <c r="K114" s="111" t="s">
        <v>64</v>
      </c>
      <c r="L114" s="112" t="s">
        <v>37</v>
      </c>
      <c r="M114" s="111">
        <v>4.99</v>
      </c>
      <c r="N114" s="88">
        <v>249.84</v>
      </c>
      <c r="O114" s="88"/>
      <c r="P114" s="113">
        <f t="shared" si="9"/>
        <v>249.84</v>
      </c>
      <c r="Q114" s="88">
        <f t="shared" si="6"/>
        <v>1246.7016000000001</v>
      </c>
      <c r="R114" s="88">
        <f t="shared" si="7"/>
        <v>0</v>
      </c>
      <c r="S114" s="131">
        <f t="shared" si="8"/>
        <v>1246.7016000000001</v>
      </c>
      <c r="U114" s="31">
        <f t="shared" si="5"/>
        <v>22627581.451900017</v>
      </c>
    </row>
    <row r="115" spans="1:22" x14ac:dyDescent="0.3">
      <c r="A115" s="91" t="s">
        <v>30</v>
      </c>
      <c r="B115" s="92" t="s">
        <v>166</v>
      </c>
      <c r="C115" s="93" t="s">
        <v>105</v>
      </c>
      <c r="D115" s="93" t="s">
        <v>51</v>
      </c>
      <c r="E115" s="94" t="s">
        <v>66</v>
      </c>
      <c r="F115" s="92">
        <v>2013</v>
      </c>
      <c r="G115" s="249"/>
      <c r="H115" s="95" t="s">
        <v>167</v>
      </c>
      <c r="I115" s="228"/>
      <c r="J115" s="231"/>
      <c r="K115" s="115" t="s">
        <v>65</v>
      </c>
      <c r="L115" s="116" t="s">
        <v>37</v>
      </c>
      <c r="M115" s="115">
        <v>133.43</v>
      </c>
      <c r="N115" s="97">
        <v>8.82</v>
      </c>
      <c r="O115" s="97"/>
      <c r="P115" s="117">
        <f t="shared" si="9"/>
        <v>8.82</v>
      </c>
      <c r="Q115" s="97">
        <f t="shared" si="6"/>
        <v>1176.8526000000002</v>
      </c>
      <c r="R115" s="97">
        <f t="shared" si="7"/>
        <v>0</v>
      </c>
      <c r="S115" s="132">
        <f t="shared" si="8"/>
        <v>1176.8526000000002</v>
      </c>
      <c r="U115" s="31">
        <f t="shared" si="5"/>
        <v>22627581.451900017</v>
      </c>
    </row>
    <row r="116" spans="1:22" x14ac:dyDescent="0.3">
      <c r="A116" s="91" t="s">
        <v>30</v>
      </c>
      <c r="B116" s="92" t="s">
        <v>166</v>
      </c>
      <c r="C116" s="93" t="s">
        <v>105</v>
      </c>
      <c r="D116" s="93" t="s">
        <v>51</v>
      </c>
      <c r="E116" s="94" t="s">
        <v>66</v>
      </c>
      <c r="F116" s="92">
        <v>2013</v>
      </c>
      <c r="G116" s="249"/>
      <c r="H116" s="95" t="s">
        <v>167</v>
      </c>
      <c r="I116" s="228"/>
      <c r="J116" s="231"/>
      <c r="K116" s="115" t="s">
        <v>67</v>
      </c>
      <c r="L116" s="116" t="s">
        <v>68</v>
      </c>
      <c r="M116" s="115">
        <v>205.55</v>
      </c>
      <c r="N116" s="97">
        <v>43.7</v>
      </c>
      <c r="O116" s="97"/>
      <c r="P116" s="117">
        <f t="shared" si="9"/>
        <v>43.7</v>
      </c>
      <c r="Q116" s="97">
        <f t="shared" si="6"/>
        <v>8982.5350000000017</v>
      </c>
      <c r="R116" s="97">
        <f t="shared" si="7"/>
        <v>0</v>
      </c>
      <c r="S116" s="132">
        <f t="shared" si="8"/>
        <v>8982.5350000000017</v>
      </c>
      <c r="U116" s="31">
        <f t="shared" si="5"/>
        <v>22627581.451900017</v>
      </c>
    </row>
    <row r="117" spans="1:22" x14ac:dyDescent="0.3">
      <c r="A117" s="91" t="s">
        <v>30</v>
      </c>
      <c r="B117" s="92" t="s">
        <v>166</v>
      </c>
      <c r="C117" s="93" t="s">
        <v>105</v>
      </c>
      <c r="D117" s="93" t="s">
        <v>51</v>
      </c>
      <c r="E117" s="94" t="s">
        <v>66</v>
      </c>
      <c r="F117" s="92">
        <v>2013</v>
      </c>
      <c r="G117" s="249"/>
      <c r="H117" s="95" t="s">
        <v>167</v>
      </c>
      <c r="I117" s="228"/>
      <c r="J117" s="231"/>
      <c r="K117" s="115" t="s">
        <v>69</v>
      </c>
      <c r="L117" s="116" t="s">
        <v>68</v>
      </c>
      <c r="M117" s="115">
        <v>309.3</v>
      </c>
      <c r="N117" s="97">
        <v>0</v>
      </c>
      <c r="O117" s="97"/>
      <c r="P117" s="117">
        <f t="shared" si="9"/>
        <v>0</v>
      </c>
      <c r="Q117" s="97">
        <f t="shared" si="6"/>
        <v>0</v>
      </c>
      <c r="R117" s="97">
        <f t="shared" si="7"/>
        <v>0</v>
      </c>
      <c r="S117" s="132">
        <f t="shared" si="8"/>
        <v>0</v>
      </c>
      <c r="U117" s="31">
        <f t="shared" si="5"/>
        <v>22627581.451900017</v>
      </c>
    </row>
    <row r="118" spans="1:22" ht="17.25" thickBot="1" x14ac:dyDescent="0.35">
      <c r="A118" s="100" t="s">
        <v>30</v>
      </c>
      <c r="B118" s="101" t="s">
        <v>166</v>
      </c>
      <c r="C118" s="102" t="s">
        <v>105</v>
      </c>
      <c r="D118" s="102" t="s">
        <v>51</v>
      </c>
      <c r="E118" s="103" t="s">
        <v>66</v>
      </c>
      <c r="F118" s="101">
        <v>2013</v>
      </c>
      <c r="G118" s="250"/>
      <c r="H118" s="104" t="s">
        <v>167</v>
      </c>
      <c r="I118" s="229"/>
      <c r="J118" s="232"/>
      <c r="K118" s="119" t="s">
        <v>70</v>
      </c>
      <c r="L118" s="120" t="s">
        <v>37</v>
      </c>
      <c r="M118" s="119">
        <v>123.61</v>
      </c>
      <c r="N118" s="106">
        <v>40.99</v>
      </c>
      <c r="O118" s="106"/>
      <c r="P118" s="121">
        <f t="shared" si="9"/>
        <v>40.99</v>
      </c>
      <c r="Q118" s="106">
        <f t="shared" si="6"/>
        <v>5066.7739000000001</v>
      </c>
      <c r="R118" s="106">
        <f t="shared" si="7"/>
        <v>0</v>
      </c>
      <c r="S118" s="133">
        <f t="shared" si="8"/>
        <v>5066.7739000000001</v>
      </c>
      <c r="U118" s="31">
        <f t="shared" si="5"/>
        <v>22627581.451900017</v>
      </c>
    </row>
    <row r="119" spans="1:22" ht="27.75" thickBot="1" x14ac:dyDescent="0.35">
      <c r="A119" s="71" t="s">
        <v>30</v>
      </c>
      <c r="B119" s="72" t="s">
        <v>168</v>
      </c>
      <c r="C119" s="73" t="s">
        <v>195</v>
      </c>
      <c r="D119" s="73" t="s">
        <v>33</v>
      </c>
      <c r="E119" s="74" t="s">
        <v>34</v>
      </c>
      <c r="F119" s="72">
        <v>2013</v>
      </c>
      <c r="G119" s="75" t="s">
        <v>169</v>
      </c>
      <c r="H119" s="76" t="s">
        <v>169</v>
      </c>
      <c r="I119" s="77">
        <v>20</v>
      </c>
      <c r="J119" s="77">
        <v>20</v>
      </c>
      <c r="K119" s="76" t="s">
        <v>73</v>
      </c>
      <c r="L119" s="78" t="s">
        <v>61</v>
      </c>
      <c r="M119" s="79">
        <v>0.1</v>
      </c>
      <c r="N119" s="79">
        <v>140000</v>
      </c>
      <c r="O119" s="79"/>
      <c r="P119" s="79">
        <f t="shared" si="0"/>
        <v>140000</v>
      </c>
      <c r="Q119" s="80">
        <f t="shared" si="6"/>
        <v>14000</v>
      </c>
      <c r="R119" s="79">
        <f t="shared" si="7"/>
        <v>0</v>
      </c>
      <c r="S119" s="130">
        <f t="shared" si="8"/>
        <v>14000</v>
      </c>
      <c r="U119" s="31">
        <f t="shared" si="5"/>
        <v>22627581.451900017</v>
      </c>
      <c r="V119" s="5">
        <v>20</v>
      </c>
    </row>
    <row r="120" spans="1:22" x14ac:dyDescent="0.3">
      <c r="A120" s="82" t="s">
        <v>30</v>
      </c>
      <c r="B120" s="83" t="s">
        <v>168</v>
      </c>
      <c r="C120" s="84" t="s">
        <v>195</v>
      </c>
      <c r="D120" s="84" t="s">
        <v>33</v>
      </c>
      <c r="E120" s="85" t="s">
        <v>39</v>
      </c>
      <c r="F120" s="83">
        <v>2013</v>
      </c>
      <c r="G120" s="224" t="s">
        <v>170</v>
      </c>
      <c r="H120" s="86" t="s">
        <v>170</v>
      </c>
      <c r="I120" s="227">
        <v>6</v>
      </c>
      <c r="J120" s="227">
        <v>6</v>
      </c>
      <c r="K120" s="86" t="s">
        <v>171</v>
      </c>
      <c r="L120" s="87" t="s">
        <v>55</v>
      </c>
      <c r="M120" s="88">
        <v>960</v>
      </c>
      <c r="N120" s="88">
        <v>1.79</v>
      </c>
      <c r="O120" s="88"/>
      <c r="P120" s="88">
        <f t="shared" si="0"/>
        <v>1.79</v>
      </c>
      <c r="Q120" s="89">
        <f t="shared" si="6"/>
        <v>1718.4</v>
      </c>
      <c r="R120" s="88">
        <f t="shared" si="7"/>
        <v>0</v>
      </c>
      <c r="S120" s="126">
        <f t="shared" si="8"/>
        <v>1718.4</v>
      </c>
      <c r="U120" s="31">
        <f t="shared" si="5"/>
        <v>22627581.451900017</v>
      </c>
      <c r="V120" s="5">
        <v>5.3</v>
      </c>
    </row>
    <row r="121" spans="1:22" x14ac:dyDescent="0.3">
      <c r="A121" s="91" t="s">
        <v>30</v>
      </c>
      <c r="B121" s="92" t="s">
        <v>168</v>
      </c>
      <c r="C121" s="93" t="s">
        <v>195</v>
      </c>
      <c r="D121" s="93" t="s">
        <v>33</v>
      </c>
      <c r="E121" s="94" t="s">
        <v>39</v>
      </c>
      <c r="F121" s="92">
        <v>2013</v>
      </c>
      <c r="G121" s="225"/>
      <c r="H121" s="95" t="s">
        <v>170</v>
      </c>
      <c r="I121" s="228"/>
      <c r="J121" s="228"/>
      <c r="K121" s="95" t="s">
        <v>172</v>
      </c>
      <c r="L121" s="96" t="s">
        <v>37</v>
      </c>
      <c r="M121" s="97">
        <v>1.26</v>
      </c>
      <c r="N121" s="97">
        <v>2000</v>
      </c>
      <c r="O121" s="97"/>
      <c r="P121" s="97">
        <f t="shared" si="0"/>
        <v>2000</v>
      </c>
      <c r="Q121" s="98">
        <f t="shared" si="6"/>
        <v>2520</v>
      </c>
      <c r="R121" s="97">
        <f t="shared" si="7"/>
        <v>0</v>
      </c>
      <c r="S121" s="127">
        <f t="shared" si="8"/>
        <v>2520</v>
      </c>
      <c r="U121" s="31">
        <f t="shared" si="5"/>
        <v>22627581.451900017</v>
      </c>
      <c r="V121" s="5">
        <v>5.3</v>
      </c>
    </row>
    <row r="122" spans="1:22" x14ac:dyDescent="0.3">
      <c r="A122" s="91" t="s">
        <v>30</v>
      </c>
      <c r="B122" s="92" t="s">
        <v>168</v>
      </c>
      <c r="C122" s="93" t="s">
        <v>195</v>
      </c>
      <c r="D122" s="93" t="s">
        <v>33</v>
      </c>
      <c r="E122" s="94" t="s">
        <v>39</v>
      </c>
      <c r="F122" s="92">
        <v>2013</v>
      </c>
      <c r="G122" s="225"/>
      <c r="H122" s="95" t="s">
        <v>170</v>
      </c>
      <c r="I122" s="228"/>
      <c r="J122" s="228"/>
      <c r="K122" s="95" t="s">
        <v>173</v>
      </c>
      <c r="L122" s="96" t="s">
        <v>37</v>
      </c>
      <c r="M122" s="97">
        <v>5.98</v>
      </c>
      <c r="N122" s="97">
        <v>200</v>
      </c>
      <c r="O122" s="97"/>
      <c r="P122" s="97">
        <f t="shared" si="0"/>
        <v>200</v>
      </c>
      <c r="Q122" s="98">
        <f t="shared" si="6"/>
        <v>1196</v>
      </c>
      <c r="R122" s="97">
        <f t="shared" si="7"/>
        <v>0</v>
      </c>
      <c r="S122" s="127">
        <f t="shared" si="8"/>
        <v>1196</v>
      </c>
      <c r="U122" s="31">
        <f t="shared" si="5"/>
        <v>22627581.451900017</v>
      </c>
      <c r="V122" s="5">
        <v>5.3</v>
      </c>
    </row>
    <row r="123" spans="1:22" x14ac:dyDescent="0.3">
      <c r="A123" s="91" t="s">
        <v>30</v>
      </c>
      <c r="B123" s="92" t="s">
        <v>168</v>
      </c>
      <c r="C123" s="93" t="s">
        <v>195</v>
      </c>
      <c r="D123" s="93" t="s">
        <v>33</v>
      </c>
      <c r="E123" s="94" t="s">
        <v>39</v>
      </c>
      <c r="F123" s="92">
        <v>2013</v>
      </c>
      <c r="G123" s="225"/>
      <c r="H123" s="95" t="s">
        <v>170</v>
      </c>
      <c r="I123" s="228"/>
      <c r="J123" s="228"/>
      <c r="K123" s="95" t="s">
        <v>174</v>
      </c>
      <c r="L123" s="96" t="s">
        <v>37</v>
      </c>
      <c r="M123" s="97">
        <v>3.76</v>
      </c>
      <c r="N123" s="97">
        <v>80</v>
      </c>
      <c r="O123" s="97"/>
      <c r="P123" s="97">
        <f t="shared" si="0"/>
        <v>80</v>
      </c>
      <c r="Q123" s="98">
        <f t="shared" si="6"/>
        <v>300.79999999999995</v>
      </c>
      <c r="R123" s="97">
        <f t="shared" si="7"/>
        <v>0</v>
      </c>
      <c r="S123" s="127">
        <f t="shared" si="8"/>
        <v>300.79999999999995</v>
      </c>
      <c r="U123" s="31">
        <f t="shared" si="5"/>
        <v>22627581.451900017</v>
      </c>
      <c r="V123" s="5">
        <v>5.3</v>
      </c>
    </row>
    <row r="124" spans="1:22" x14ac:dyDescent="0.3">
      <c r="A124" s="91" t="s">
        <v>30</v>
      </c>
      <c r="B124" s="92" t="s">
        <v>168</v>
      </c>
      <c r="C124" s="93" t="s">
        <v>195</v>
      </c>
      <c r="D124" s="93" t="s">
        <v>33</v>
      </c>
      <c r="E124" s="94" t="s">
        <v>39</v>
      </c>
      <c r="F124" s="92">
        <v>2013</v>
      </c>
      <c r="G124" s="225"/>
      <c r="H124" s="95" t="s">
        <v>170</v>
      </c>
      <c r="I124" s="228"/>
      <c r="J124" s="228"/>
      <c r="K124" s="95" t="s">
        <v>60</v>
      </c>
      <c r="L124" s="96" t="s">
        <v>61</v>
      </c>
      <c r="M124" s="97">
        <v>0.34</v>
      </c>
      <c r="N124" s="97">
        <v>31816</v>
      </c>
      <c r="O124" s="97"/>
      <c r="P124" s="97">
        <f t="shared" si="0"/>
        <v>31816</v>
      </c>
      <c r="Q124" s="98">
        <f t="shared" si="6"/>
        <v>10817.44</v>
      </c>
      <c r="R124" s="97">
        <f t="shared" si="7"/>
        <v>0</v>
      </c>
      <c r="S124" s="127">
        <f t="shared" si="8"/>
        <v>10817.44</v>
      </c>
      <c r="U124" s="31">
        <f t="shared" si="5"/>
        <v>22627581.451900017</v>
      </c>
      <c r="V124" s="5">
        <v>5.3</v>
      </c>
    </row>
    <row r="125" spans="1:22" x14ac:dyDescent="0.3">
      <c r="A125" s="91" t="s">
        <v>30</v>
      </c>
      <c r="B125" s="92" t="s">
        <v>168</v>
      </c>
      <c r="C125" s="93" t="s">
        <v>195</v>
      </c>
      <c r="D125" s="93" t="s">
        <v>33</v>
      </c>
      <c r="E125" s="94" t="s">
        <v>39</v>
      </c>
      <c r="F125" s="92">
        <v>2013</v>
      </c>
      <c r="G125" s="225"/>
      <c r="H125" s="95" t="s">
        <v>170</v>
      </c>
      <c r="I125" s="228"/>
      <c r="J125" s="228"/>
      <c r="K125" s="95" t="s">
        <v>108</v>
      </c>
      <c r="L125" s="96" t="s">
        <v>37</v>
      </c>
      <c r="M125" s="97">
        <v>1.26</v>
      </c>
      <c r="N125" s="97">
        <v>600</v>
      </c>
      <c r="O125" s="97"/>
      <c r="P125" s="97">
        <f t="shared" si="0"/>
        <v>600</v>
      </c>
      <c r="Q125" s="98">
        <f t="shared" si="6"/>
        <v>756</v>
      </c>
      <c r="R125" s="97">
        <f t="shared" si="7"/>
        <v>0</v>
      </c>
      <c r="S125" s="127">
        <f t="shared" si="8"/>
        <v>756</v>
      </c>
      <c r="U125" s="31">
        <f t="shared" si="5"/>
        <v>22627581.451900017</v>
      </c>
      <c r="V125" s="5">
        <v>5.3</v>
      </c>
    </row>
    <row r="126" spans="1:22" x14ac:dyDescent="0.3">
      <c r="A126" s="91" t="s">
        <v>30</v>
      </c>
      <c r="B126" s="92" t="s">
        <v>168</v>
      </c>
      <c r="C126" s="93" t="s">
        <v>195</v>
      </c>
      <c r="D126" s="93" t="s">
        <v>33</v>
      </c>
      <c r="E126" s="94" t="s">
        <v>39</v>
      </c>
      <c r="F126" s="92">
        <v>2013</v>
      </c>
      <c r="G126" s="225"/>
      <c r="H126" s="95" t="s">
        <v>170</v>
      </c>
      <c r="I126" s="228"/>
      <c r="J126" s="228"/>
      <c r="K126" s="95" t="s">
        <v>175</v>
      </c>
      <c r="L126" s="96" t="s">
        <v>176</v>
      </c>
      <c r="M126" s="97">
        <v>0.64</v>
      </c>
      <c r="N126" s="97">
        <v>34100</v>
      </c>
      <c r="O126" s="97"/>
      <c r="P126" s="97">
        <f t="shared" si="0"/>
        <v>34100</v>
      </c>
      <c r="Q126" s="98">
        <f t="shared" si="6"/>
        <v>21824</v>
      </c>
      <c r="R126" s="97">
        <f t="shared" si="7"/>
        <v>0</v>
      </c>
      <c r="S126" s="127">
        <f t="shared" si="8"/>
        <v>21824</v>
      </c>
      <c r="U126" s="31">
        <f t="shared" si="5"/>
        <v>22627581.451900017</v>
      </c>
      <c r="V126" s="5">
        <v>5.3</v>
      </c>
    </row>
    <row r="127" spans="1:22" x14ac:dyDescent="0.3">
      <c r="A127" s="91" t="s">
        <v>30</v>
      </c>
      <c r="B127" s="92" t="s">
        <v>168</v>
      </c>
      <c r="C127" s="93" t="s">
        <v>195</v>
      </c>
      <c r="D127" s="93" t="s">
        <v>33</v>
      </c>
      <c r="E127" s="94" t="s">
        <v>39</v>
      </c>
      <c r="F127" s="92">
        <v>2013</v>
      </c>
      <c r="G127" s="225"/>
      <c r="H127" s="95" t="s">
        <v>170</v>
      </c>
      <c r="I127" s="228"/>
      <c r="J127" s="228"/>
      <c r="K127" s="95" t="s">
        <v>177</v>
      </c>
      <c r="L127" s="96" t="s">
        <v>61</v>
      </c>
      <c r="M127" s="97">
        <v>3.38</v>
      </c>
      <c r="N127" s="97">
        <v>34100</v>
      </c>
      <c r="O127" s="97"/>
      <c r="P127" s="97">
        <f t="shared" si="0"/>
        <v>34100</v>
      </c>
      <c r="Q127" s="98">
        <f t="shared" si="6"/>
        <v>115258</v>
      </c>
      <c r="R127" s="97">
        <f t="shared" si="7"/>
        <v>0</v>
      </c>
      <c r="S127" s="127">
        <f t="shared" si="8"/>
        <v>115258</v>
      </c>
      <c r="U127" s="31">
        <f t="shared" si="5"/>
        <v>22627581.451900017</v>
      </c>
      <c r="V127" s="5">
        <v>5.3</v>
      </c>
    </row>
    <row r="128" spans="1:22" x14ac:dyDescent="0.3">
      <c r="A128" s="91" t="s">
        <v>30</v>
      </c>
      <c r="B128" s="92" t="s">
        <v>168</v>
      </c>
      <c r="C128" s="93" t="s">
        <v>195</v>
      </c>
      <c r="D128" s="93" t="s">
        <v>33</v>
      </c>
      <c r="E128" s="94" t="s">
        <v>39</v>
      </c>
      <c r="F128" s="92">
        <v>2013</v>
      </c>
      <c r="G128" s="225"/>
      <c r="H128" s="95" t="s">
        <v>170</v>
      </c>
      <c r="I128" s="228"/>
      <c r="J128" s="228"/>
      <c r="K128" s="95" t="s">
        <v>56</v>
      </c>
      <c r="L128" s="96" t="s">
        <v>37</v>
      </c>
      <c r="M128" s="97">
        <v>7.98</v>
      </c>
      <c r="N128" s="97">
        <v>63.3</v>
      </c>
      <c r="O128" s="97"/>
      <c r="P128" s="97">
        <f t="shared" si="0"/>
        <v>63.3</v>
      </c>
      <c r="Q128" s="98">
        <f t="shared" si="6"/>
        <v>505.13400000000001</v>
      </c>
      <c r="R128" s="97">
        <f t="shared" si="7"/>
        <v>0</v>
      </c>
      <c r="S128" s="127">
        <f t="shared" si="8"/>
        <v>505.13400000000001</v>
      </c>
      <c r="U128" s="31">
        <f t="shared" si="5"/>
        <v>22627581.451900017</v>
      </c>
      <c r="V128" s="5">
        <v>5.3</v>
      </c>
    </row>
    <row r="129" spans="1:24" ht="31.5" customHeight="1" x14ac:dyDescent="0.3">
      <c r="A129" s="91" t="s">
        <v>30</v>
      </c>
      <c r="B129" s="92" t="s">
        <v>168</v>
      </c>
      <c r="C129" s="93" t="s">
        <v>195</v>
      </c>
      <c r="D129" s="93" t="s">
        <v>33</v>
      </c>
      <c r="E129" s="94" t="s">
        <v>39</v>
      </c>
      <c r="F129" s="92">
        <v>2013</v>
      </c>
      <c r="G129" s="225"/>
      <c r="H129" s="95" t="s">
        <v>170</v>
      </c>
      <c r="I129" s="228"/>
      <c r="J129" s="228"/>
      <c r="K129" s="95" t="s">
        <v>605</v>
      </c>
      <c r="L129" s="96" t="s">
        <v>61</v>
      </c>
      <c r="M129" s="97">
        <v>1.26</v>
      </c>
      <c r="N129" s="97">
        <v>8280</v>
      </c>
      <c r="O129" s="97"/>
      <c r="P129" s="97">
        <f t="shared" si="0"/>
        <v>8280</v>
      </c>
      <c r="Q129" s="97">
        <f t="shared" si="6"/>
        <v>10432.799999999999</v>
      </c>
      <c r="R129" s="97">
        <f t="shared" si="7"/>
        <v>0</v>
      </c>
      <c r="S129" s="134">
        <f t="shared" si="8"/>
        <v>10432.799999999999</v>
      </c>
      <c r="U129" s="31">
        <f t="shared" si="5"/>
        <v>22627581.451900017</v>
      </c>
      <c r="V129" s="5">
        <v>5.1749999999999998</v>
      </c>
    </row>
    <row r="130" spans="1:24" x14ac:dyDescent="0.3">
      <c r="A130" s="91" t="s">
        <v>30</v>
      </c>
      <c r="B130" s="92" t="s">
        <v>168</v>
      </c>
      <c r="C130" s="93" t="s">
        <v>195</v>
      </c>
      <c r="D130" s="93" t="s">
        <v>33</v>
      </c>
      <c r="E130" s="94" t="s">
        <v>39</v>
      </c>
      <c r="F130" s="92">
        <v>2013</v>
      </c>
      <c r="G130" s="225"/>
      <c r="H130" s="95" t="s">
        <v>170</v>
      </c>
      <c r="I130" s="228"/>
      <c r="J130" s="228"/>
      <c r="K130" s="95" t="s">
        <v>285</v>
      </c>
      <c r="L130" s="96" t="s">
        <v>77</v>
      </c>
      <c r="M130" s="97">
        <v>0.35</v>
      </c>
      <c r="N130" s="97">
        <v>18600</v>
      </c>
      <c r="O130" s="97"/>
      <c r="P130" s="97">
        <f t="shared" si="0"/>
        <v>18600</v>
      </c>
      <c r="Q130" s="97">
        <f t="shared" si="6"/>
        <v>6510</v>
      </c>
      <c r="R130" s="97">
        <f t="shared" si="7"/>
        <v>0</v>
      </c>
      <c r="S130" s="134">
        <f t="shared" si="8"/>
        <v>6510</v>
      </c>
      <c r="U130" s="31">
        <f t="shared" si="5"/>
        <v>22627581.451900017</v>
      </c>
      <c r="V130" s="5">
        <v>5.1749999999999998</v>
      </c>
    </row>
    <row r="131" spans="1:24" x14ac:dyDescent="0.3">
      <c r="A131" s="91" t="s">
        <v>30</v>
      </c>
      <c r="B131" s="92" t="s">
        <v>168</v>
      </c>
      <c r="C131" s="93" t="s">
        <v>195</v>
      </c>
      <c r="D131" s="93" t="s">
        <v>33</v>
      </c>
      <c r="E131" s="94" t="s">
        <v>39</v>
      </c>
      <c r="F131" s="92">
        <v>2013</v>
      </c>
      <c r="G131" s="225"/>
      <c r="H131" s="95" t="s">
        <v>170</v>
      </c>
      <c r="I131" s="228"/>
      <c r="J131" s="228"/>
      <c r="K131" s="95" t="s">
        <v>606</v>
      </c>
      <c r="L131" s="96" t="s">
        <v>37</v>
      </c>
      <c r="M131" s="97">
        <v>10.32</v>
      </c>
      <c r="N131" s="97">
        <v>4657.5</v>
      </c>
      <c r="O131" s="97"/>
      <c r="P131" s="97">
        <f t="shared" si="0"/>
        <v>4657.5</v>
      </c>
      <c r="Q131" s="97">
        <f t="shared" si="6"/>
        <v>48065.4</v>
      </c>
      <c r="R131" s="97">
        <f t="shared" si="7"/>
        <v>0</v>
      </c>
      <c r="S131" s="134">
        <f t="shared" si="8"/>
        <v>48065.4</v>
      </c>
      <c r="U131" s="31">
        <f t="shared" si="5"/>
        <v>22627581.451900017</v>
      </c>
      <c r="V131" s="5">
        <f>+P131/0.15/6000</f>
        <v>5.1749999999999998</v>
      </c>
    </row>
    <row r="132" spans="1:24" ht="17.25" thickBot="1" x14ac:dyDescent="0.35">
      <c r="A132" s="100" t="s">
        <v>30</v>
      </c>
      <c r="B132" s="101" t="s">
        <v>168</v>
      </c>
      <c r="C132" s="102" t="s">
        <v>195</v>
      </c>
      <c r="D132" s="102" t="s">
        <v>33</v>
      </c>
      <c r="E132" s="103" t="s">
        <v>39</v>
      </c>
      <c r="F132" s="101">
        <v>2013</v>
      </c>
      <c r="G132" s="226"/>
      <c r="H132" s="104" t="s">
        <v>170</v>
      </c>
      <c r="I132" s="229"/>
      <c r="J132" s="229"/>
      <c r="K132" s="104" t="s">
        <v>607</v>
      </c>
      <c r="L132" s="105" t="s">
        <v>37</v>
      </c>
      <c r="M132" s="106">
        <v>8.0500000000000007</v>
      </c>
      <c r="N132" s="106">
        <v>9315</v>
      </c>
      <c r="O132" s="106"/>
      <c r="P132" s="106">
        <f t="shared" si="0"/>
        <v>9315</v>
      </c>
      <c r="Q132" s="106">
        <f t="shared" si="6"/>
        <v>74985.75</v>
      </c>
      <c r="R132" s="106">
        <f t="shared" si="7"/>
        <v>0</v>
      </c>
      <c r="S132" s="135">
        <f t="shared" si="8"/>
        <v>74985.75</v>
      </c>
      <c r="U132" s="31">
        <f t="shared" si="5"/>
        <v>22627581.451900017</v>
      </c>
      <c r="V132" s="5">
        <f>+P132/0.3/6000</f>
        <v>5.1749999999999998</v>
      </c>
      <c r="X132" s="47" t="e">
        <f>SUM(#REF!)</f>
        <v>#REF!</v>
      </c>
    </row>
    <row r="133" spans="1:24" x14ac:dyDescent="0.3">
      <c r="A133" s="82" t="s">
        <v>30</v>
      </c>
      <c r="B133" s="83" t="s">
        <v>168</v>
      </c>
      <c r="C133" s="84" t="s">
        <v>195</v>
      </c>
      <c r="D133" s="84" t="s">
        <v>33</v>
      </c>
      <c r="E133" s="85" t="s">
        <v>178</v>
      </c>
      <c r="F133" s="83">
        <v>2013</v>
      </c>
      <c r="G133" s="224" t="s">
        <v>179</v>
      </c>
      <c r="H133" s="86" t="s">
        <v>179</v>
      </c>
      <c r="I133" s="227">
        <v>10.6</v>
      </c>
      <c r="J133" s="230">
        <v>10.6</v>
      </c>
      <c r="K133" s="86" t="s">
        <v>180</v>
      </c>
      <c r="L133" s="87" t="s">
        <v>37</v>
      </c>
      <c r="M133" s="88">
        <v>10.55</v>
      </c>
      <c r="N133" s="88">
        <v>315.59000000000003</v>
      </c>
      <c r="O133" s="89"/>
      <c r="P133" s="88">
        <f t="shared" si="0"/>
        <v>315.59000000000003</v>
      </c>
      <c r="Q133" s="89">
        <f t="shared" si="6"/>
        <v>3329.4745000000007</v>
      </c>
      <c r="R133" s="88">
        <f t="shared" si="7"/>
        <v>0</v>
      </c>
      <c r="S133" s="126">
        <f t="shared" si="8"/>
        <v>3329.4745000000007</v>
      </c>
      <c r="U133" s="31">
        <f t="shared" si="5"/>
        <v>22627581.451900017</v>
      </c>
    </row>
    <row r="134" spans="1:24" x14ac:dyDescent="0.3">
      <c r="A134" s="91" t="s">
        <v>30</v>
      </c>
      <c r="B134" s="92" t="s">
        <v>168</v>
      </c>
      <c r="C134" s="93" t="s">
        <v>195</v>
      </c>
      <c r="D134" s="93" t="s">
        <v>33</v>
      </c>
      <c r="E134" s="94" t="s">
        <v>178</v>
      </c>
      <c r="F134" s="92">
        <v>2013</v>
      </c>
      <c r="G134" s="225"/>
      <c r="H134" s="95" t="s">
        <v>179</v>
      </c>
      <c r="I134" s="228"/>
      <c r="J134" s="231"/>
      <c r="K134" s="95" t="s">
        <v>181</v>
      </c>
      <c r="L134" s="96" t="s">
        <v>37</v>
      </c>
      <c r="M134" s="97">
        <v>178.13</v>
      </c>
      <c r="N134" s="97">
        <v>337.84000000000003</v>
      </c>
      <c r="O134" s="98">
        <v>92.52</v>
      </c>
      <c r="P134" s="97">
        <f t="shared" si="0"/>
        <v>430.36</v>
      </c>
      <c r="Q134" s="98">
        <f t="shared" si="6"/>
        <v>60179.439200000001</v>
      </c>
      <c r="R134" s="97">
        <f t="shared" si="7"/>
        <v>16480.587599999999</v>
      </c>
      <c r="S134" s="127">
        <f t="shared" si="8"/>
        <v>76660.026799999992</v>
      </c>
      <c r="U134" s="31">
        <f t="shared" si="5"/>
        <v>22627581.451900017</v>
      </c>
    </row>
    <row r="135" spans="1:24" x14ac:dyDescent="0.3">
      <c r="A135" s="91" t="s">
        <v>30</v>
      </c>
      <c r="B135" s="92" t="s">
        <v>168</v>
      </c>
      <c r="C135" s="93" t="s">
        <v>195</v>
      </c>
      <c r="D135" s="93" t="s">
        <v>33</v>
      </c>
      <c r="E135" s="94" t="s">
        <v>178</v>
      </c>
      <c r="F135" s="92">
        <v>2013</v>
      </c>
      <c r="G135" s="225"/>
      <c r="H135" s="95" t="s">
        <v>179</v>
      </c>
      <c r="I135" s="228"/>
      <c r="J135" s="231"/>
      <c r="K135" s="95" t="s">
        <v>182</v>
      </c>
      <c r="L135" s="96" t="s">
        <v>183</v>
      </c>
      <c r="M135" s="97">
        <v>15.04</v>
      </c>
      <c r="N135" s="97">
        <v>0</v>
      </c>
      <c r="O135" s="97"/>
      <c r="P135" s="97">
        <f t="shared" si="0"/>
        <v>0</v>
      </c>
      <c r="Q135" s="98">
        <f t="shared" si="6"/>
        <v>0</v>
      </c>
      <c r="R135" s="97">
        <f t="shared" si="7"/>
        <v>0</v>
      </c>
      <c r="S135" s="127">
        <f t="shared" si="8"/>
        <v>0</v>
      </c>
      <c r="U135" s="31">
        <f t="shared" si="5"/>
        <v>22627581.451900017</v>
      </c>
    </row>
    <row r="136" spans="1:24" x14ac:dyDescent="0.3">
      <c r="A136" s="91" t="s">
        <v>30</v>
      </c>
      <c r="B136" s="92" t="s">
        <v>168</v>
      </c>
      <c r="C136" s="93" t="s">
        <v>195</v>
      </c>
      <c r="D136" s="93" t="s">
        <v>33</v>
      </c>
      <c r="E136" s="94" t="s">
        <v>178</v>
      </c>
      <c r="F136" s="92">
        <v>2013</v>
      </c>
      <c r="G136" s="225"/>
      <c r="H136" s="95" t="s">
        <v>179</v>
      </c>
      <c r="I136" s="228"/>
      <c r="J136" s="231"/>
      <c r="K136" s="95" t="s">
        <v>184</v>
      </c>
      <c r="L136" s="96" t="s">
        <v>37</v>
      </c>
      <c r="M136" s="97">
        <v>141.09</v>
      </c>
      <c r="N136" s="97">
        <v>0</v>
      </c>
      <c r="O136" s="97">
        <v>32.11</v>
      </c>
      <c r="P136" s="97">
        <f t="shared" si="0"/>
        <v>32.11</v>
      </c>
      <c r="Q136" s="98">
        <f t="shared" si="6"/>
        <v>0</v>
      </c>
      <c r="R136" s="97">
        <f t="shared" si="7"/>
        <v>4530.3999000000003</v>
      </c>
      <c r="S136" s="127">
        <f t="shared" si="8"/>
        <v>4530.3999000000003</v>
      </c>
      <c r="U136" s="31">
        <f t="shared" si="5"/>
        <v>22627581.451900017</v>
      </c>
    </row>
    <row r="137" spans="1:24" ht="17.25" thickBot="1" x14ac:dyDescent="0.35">
      <c r="A137" s="100" t="s">
        <v>30</v>
      </c>
      <c r="B137" s="101" t="s">
        <v>168</v>
      </c>
      <c r="C137" s="102" t="s">
        <v>195</v>
      </c>
      <c r="D137" s="102" t="s">
        <v>33</v>
      </c>
      <c r="E137" s="103" t="s">
        <v>178</v>
      </c>
      <c r="F137" s="101">
        <v>2013</v>
      </c>
      <c r="G137" s="226"/>
      <c r="H137" s="104" t="s">
        <v>179</v>
      </c>
      <c r="I137" s="229"/>
      <c r="J137" s="232"/>
      <c r="K137" s="104" t="s">
        <v>185</v>
      </c>
      <c r="L137" s="105" t="s">
        <v>186</v>
      </c>
      <c r="M137" s="106">
        <v>11.32</v>
      </c>
      <c r="N137" s="106">
        <v>157</v>
      </c>
      <c r="O137" s="106"/>
      <c r="P137" s="106">
        <f t="shared" si="0"/>
        <v>157</v>
      </c>
      <c r="Q137" s="107">
        <f t="shared" si="6"/>
        <v>1777.24</v>
      </c>
      <c r="R137" s="106">
        <f t="shared" si="7"/>
        <v>0</v>
      </c>
      <c r="S137" s="128">
        <f t="shared" si="8"/>
        <v>1777.24</v>
      </c>
      <c r="U137" s="31">
        <f t="shared" si="5"/>
        <v>22627581.451900017</v>
      </c>
    </row>
    <row r="138" spans="1:24" ht="27.75" customHeight="1" thickBot="1" x14ac:dyDescent="0.35">
      <c r="A138" s="71" t="s">
        <v>30</v>
      </c>
      <c r="B138" s="72" t="s">
        <v>168</v>
      </c>
      <c r="C138" s="73" t="s">
        <v>195</v>
      </c>
      <c r="D138" s="73" t="s">
        <v>33</v>
      </c>
      <c r="E138" s="74" t="s">
        <v>34</v>
      </c>
      <c r="F138" s="72">
        <v>2013</v>
      </c>
      <c r="G138" s="75" t="s">
        <v>187</v>
      </c>
      <c r="H138" s="76" t="str">
        <f>G138</f>
        <v>CORRECIÓN DE GRADIENTE VERTICAL Y APERTURA DE VARIANTE EN LA VÍA TRIGALES SASACO (L=0,5KM)</v>
      </c>
      <c r="I138" s="77">
        <v>0.5</v>
      </c>
      <c r="J138" s="77">
        <v>0.5</v>
      </c>
      <c r="K138" s="76" t="s">
        <v>188</v>
      </c>
      <c r="L138" s="78" t="s">
        <v>37</v>
      </c>
      <c r="M138" s="79">
        <v>1.26</v>
      </c>
      <c r="N138" s="79">
        <v>3000</v>
      </c>
      <c r="O138" s="79"/>
      <c r="P138" s="79">
        <f t="shared" si="0"/>
        <v>3000</v>
      </c>
      <c r="Q138" s="80">
        <f t="shared" si="6"/>
        <v>3780</v>
      </c>
      <c r="R138" s="79">
        <f t="shared" si="7"/>
        <v>0</v>
      </c>
      <c r="S138" s="130">
        <f t="shared" si="8"/>
        <v>3780</v>
      </c>
      <c r="U138" s="31">
        <f t="shared" si="5"/>
        <v>22627581.451900017</v>
      </c>
    </row>
    <row r="139" spans="1:24" x14ac:dyDescent="0.3">
      <c r="A139" s="82" t="s">
        <v>30</v>
      </c>
      <c r="B139" s="83" t="s">
        <v>168</v>
      </c>
      <c r="C139" s="84" t="s">
        <v>195</v>
      </c>
      <c r="D139" s="84" t="s">
        <v>33</v>
      </c>
      <c r="E139" s="85" t="s">
        <v>34</v>
      </c>
      <c r="F139" s="83">
        <v>2013</v>
      </c>
      <c r="G139" s="224" t="s">
        <v>189</v>
      </c>
      <c r="H139" s="86" t="s">
        <v>189</v>
      </c>
      <c r="I139" s="227">
        <v>0.6</v>
      </c>
      <c r="J139" s="230">
        <v>0.6</v>
      </c>
      <c r="K139" s="86" t="s">
        <v>103</v>
      </c>
      <c r="L139" s="87" t="s">
        <v>37</v>
      </c>
      <c r="M139" s="88">
        <v>1.26</v>
      </c>
      <c r="N139" s="88">
        <v>72</v>
      </c>
      <c r="O139" s="88"/>
      <c r="P139" s="88">
        <f t="shared" si="0"/>
        <v>72</v>
      </c>
      <c r="Q139" s="89">
        <f t="shared" si="6"/>
        <v>90.72</v>
      </c>
      <c r="R139" s="88">
        <f t="shared" si="7"/>
        <v>0</v>
      </c>
      <c r="S139" s="126">
        <f t="shared" si="8"/>
        <v>90.72</v>
      </c>
      <c r="U139" s="31">
        <f t="shared" si="5"/>
        <v>22627581.451900017</v>
      </c>
      <c r="V139" s="5">
        <v>0.6</v>
      </c>
    </row>
    <row r="140" spans="1:24" x14ac:dyDescent="0.3">
      <c r="A140" s="91" t="s">
        <v>30</v>
      </c>
      <c r="B140" s="92" t="s">
        <v>168</v>
      </c>
      <c r="C140" s="93" t="s">
        <v>195</v>
      </c>
      <c r="D140" s="93" t="s">
        <v>33</v>
      </c>
      <c r="E140" s="94" t="s">
        <v>34</v>
      </c>
      <c r="F140" s="92">
        <v>2013</v>
      </c>
      <c r="G140" s="225"/>
      <c r="H140" s="95" t="s">
        <v>189</v>
      </c>
      <c r="I140" s="228"/>
      <c r="J140" s="231"/>
      <c r="K140" s="95" t="s">
        <v>190</v>
      </c>
      <c r="L140" s="96" t="s">
        <v>37</v>
      </c>
      <c r="M140" s="97">
        <v>1.26</v>
      </c>
      <c r="N140" s="97">
        <v>300</v>
      </c>
      <c r="O140" s="97"/>
      <c r="P140" s="97">
        <f t="shared" si="0"/>
        <v>300</v>
      </c>
      <c r="Q140" s="98">
        <f t="shared" si="6"/>
        <v>378</v>
      </c>
      <c r="R140" s="97">
        <f t="shared" si="7"/>
        <v>0</v>
      </c>
      <c r="S140" s="127">
        <f t="shared" si="8"/>
        <v>378</v>
      </c>
      <c r="T140" s="31"/>
      <c r="U140" s="31">
        <f t="shared" ref="U140:U205" si="10">$S$964</f>
        <v>22627581.451900017</v>
      </c>
      <c r="V140" s="5">
        <v>0.6</v>
      </c>
    </row>
    <row r="141" spans="1:24" ht="17.25" thickBot="1" x14ac:dyDescent="0.35">
      <c r="A141" s="100" t="s">
        <v>30</v>
      </c>
      <c r="B141" s="101" t="s">
        <v>168</v>
      </c>
      <c r="C141" s="102" t="s">
        <v>195</v>
      </c>
      <c r="D141" s="102" t="s">
        <v>33</v>
      </c>
      <c r="E141" s="103" t="s">
        <v>34</v>
      </c>
      <c r="F141" s="101">
        <v>2013</v>
      </c>
      <c r="G141" s="226"/>
      <c r="H141" s="104" t="s">
        <v>189</v>
      </c>
      <c r="I141" s="229"/>
      <c r="J141" s="232"/>
      <c r="K141" s="104" t="s">
        <v>104</v>
      </c>
      <c r="L141" s="105" t="s">
        <v>77</v>
      </c>
      <c r="M141" s="106">
        <v>0.35</v>
      </c>
      <c r="N141" s="106">
        <v>720</v>
      </c>
      <c r="O141" s="106"/>
      <c r="P141" s="106">
        <f t="shared" si="0"/>
        <v>720</v>
      </c>
      <c r="Q141" s="107">
        <f t="shared" si="6"/>
        <v>251.99999999999997</v>
      </c>
      <c r="R141" s="106">
        <f t="shared" si="7"/>
        <v>0</v>
      </c>
      <c r="S141" s="128">
        <f t="shared" si="8"/>
        <v>251.99999999999997</v>
      </c>
      <c r="T141" s="31"/>
      <c r="U141" s="31">
        <f t="shared" si="10"/>
        <v>22627581.451900017</v>
      </c>
      <c r="V141" s="5">
        <v>0.6</v>
      </c>
    </row>
    <row r="142" spans="1:24" ht="17.25" thickBot="1" x14ac:dyDescent="0.35">
      <c r="A142" s="71" t="s">
        <v>30</v>
      </c>
      <c r="B142" s="72" t="s">
        <v>168</v>
      </c>
      <c r="C142" s="73" t="s">
        <v>195</v>
      </c>
      <c r="D142" s="73" t="s">
        <v>33</v>
      </c>
      <c r="E142" s="74" t="s">
        <v>34</v>
      </c>
      <c r="F142" s="72">
        <v>2013</v>
      </c>
      <c r="G142" s="75" t="s">
        <v>191</v>
      </c>
      <c r="H142" s="76" t="s">
        <v>191</v>
      </c>
      <c r="I142" s="77">
        <v>10</v>
      </c>
      <c r="J142" s="77">
        <v>10</v>
      </c>
      <c r="K142" s="76" t="s">
        <v>73</v>
      </c>
      <c r="L142" s="78" t="s">
        <v>61</v>
      </c>
      <c r="M142" s="79">
        <v>0.1</v>
      </c>
      <c r="N142" s="79">
        <v>65000</v>
      </c>
      <c r="O142" s="79"/>
      <c r="P142" s="79">
        <f t="shared" si="0"/>
        <v>65000</v>
      </c>
      <c r="Q142" s="80">
        <f t="shared" si="6"/>
        <v>6500</v>
      </c>
      <c r="R142" s="79">
        <f t="shared" si="7"/>
        <v>0</v>
      </c>
      <c r="S142" s="130">
        <f t="shared" si="8"/>
        <v>6500</v>
      </c>
      <c r="T142" s="31"/>
      <c r="U142" s="31">
        <f t="shared" si="10"/>
        <v>22627581.451900017</v>
      </c>
      <c r="V142" s="5">
        <v>10</v>
      </c>
    </row>
    <row r="143" spans="1:24" ht="17.25" thickBot="1" x14ac:dyDescent="0.35">
      <c r="A143" s="71" t="s">
        <v>30</v>
      </c>
      <c r="B143" s="72" t="s">
        <v>168</v>
      </c>
      <c r="C143" s="73" t="s">
        <v>195</v>
      </c>
      <c r="D143" s="73" t="s">
        <v>33</v>
      </c>
      <c r="E143" s="74" t="s">
        <v>34</v>
      </c>
      <c r="F143" s="72">
        <v>2013</v>
      </c>
      <c r="G143" s="75" t="s">
        <v>192</v>
      </c>
      <c r="H143" s="76" t="s">
        <v>192</v>
      </c>
      <c r="I143" s="77">
        <v>20</v>
      </c>
      <c r="J143" s="77">
        <v>20</v>
      </c>
      <c r="K143" s="76" t="s">
        <v>73</v>
      </c>
      <c r="L143" s="78" t="s">
        <v>61</v>
      </c>
      <c r="M143" s="79">
        <v>0.1</v>
      </c>
      <c r="N143" s="79">
        <v>120000</v>
      </c>
      <c r="O143" s="79"/>
      <c r="P143" s="79">
        <f t="shared" si="0"/>
        <v>120000</v>
      </c>
      <c r="Q143" s="80">
        <f t="shared" si="6"/>
        <v>12000</v>
      </c>
      <c r="R143" s="79">
        <f t="shared" si="7"/>
        <v>0</v>
      </c>
      <c r="S143" s="130">
        <f t="shared" si="8"/>
        <v>12000</v>
      </c>
      <c r="T143" s="31"/>
      <c r="U143" s="31">
        <f t="shared" si="10"/>
        <v>22627581.451900017</v>
      </c>
      <c r="V143" s="5">
        <v>20</v>
      </c>
    </row>
    <row r="144" spans="1:24" ht="17.25" thickBot="1" x14ac:dyDescent="0.35">
      <c r="A144" s="71" t="s">
        <v>30</v>
      </c>
      <c r="B144" s="72" t="s">
        <v>168</v>
      </c>
      <c r="C144" s="73" t="s">
        <v>195</v>
      </c>
      <c r="D144" s="73" t="s">
        <v>33</v>
      </c>
      <c r="E144" s="74" t="s">
        <v>34</v>
      </c>
      <c r="F144" s="72">
        <v>2013</v>
      </c>
      <c r="G144" s="75" t="s">
        <v>193</v>
      </c>
      <c r="H144" s="76" t="s">
        <v>193</v>
      </c>
      <c r="I144" s="77">
        <v>10</v>
      </c>
      <c r="J144" s="77">
        <v>10</v>
      </c>
      <c r="K144" s="76" t="s">
        <v>73</v>
      </c>
      <c r="L144" s="78" t="s">
        <v>61</v>
      </c>
      <c r="M144" s="79">
        <v>0.1</v>
      </c>
      <c r="N144" s="79">
        <v>60000</v>
      </c>
      <c r="O144" s="79"/>
      <c r="P144" s="79">
        <f t="shared" si="0"/>
        <v>60000</v>
      </c>
      <c r="Q144" s="80">
        <f t="shared" si="6"/>
        <v>6000</v>
      </c>
      <c r="R144" s="79">
        <f t="shared" si="7"/>
        <v>0</v>
      </c>
      <c r="S144" s="130">
        <f t="shared" si="8"/>
        <v>6000</v>
      </c>
      <c r="T144" s="31"/>
      <c r="U144" s="31">
        <f t="shared" si="10"/>
        <v>22627581.451900017</v>
      </c>
      <c r="V144" s="5">
        <v>10</v>
      </c>
    </row>
    <row r="145" spans="1:22" x14ac:dyDescent="0.3">
      <c r="A145" s="82" t="s">
        <v>30</v>
      </c>
      <c r="B145" s="83" t="s">
        <v>168</v>
      </c>
      <c r="C145" s="84" t="s">
        <v>679</v>
      </c>
      <c r="D145" s="84" t="s">
        <v>51</v>
      </c>
      <c r="E145" s="85" t="s">
        <v>52</v>
      </c>
      <c r="F145" s="83">
        <v>2013</v>
      </c>
      <c r="G145" s="248" t="s">
        <v>194</v>
      </c>
      <c r="H145" s="86" t="s">
        <v>194</v>
      </c>
      <c r="I145" s="227">
        <v>8</v>
      </c>
      <c r="J145" s="230">
        <v>8</v>
      </c>
      <c r="K145" s="111" t="s">
        <v>54</v>
      </c>
      <c r="L145" s="112" t="s">
        <v>55</v>
      </c>
      <c r="M145" s="111">
        <v>960.57</v>
      </c>
      <c r="N145" s="88">
        <v>2</v>
      </c>
      <c r="O145" s="88"/>
      <c r="P145" s="113">
        <f t="shared" si="0"/>
        <v>2</v>
      </c>
      <c r="Q145" s="88">
        <f t="shared" si="6"/>
        <v>1921.14</v>
      </c>
      <c r="R145" s="88">
        <f t="shared" si="7"/>
        <v>0</v>
      </c>
      <c r="S145" s="131">
        <f t="shared" si="8"/>
        <v>1921.14</v>
      </c>
      <c r="T145" s="31"/>
      <c r="U145" s="31">
        <f t="shared" si="10"/>
        <v>22627581.451900017</v>
      </c>
      <c r="V145" s="5">
        <v>8</v>
      </c>
    </row>
    <row r="146" spans="1:22" x14ac:dyDescent="0.3">
      <c r="A146" s="91" t="s">
        <v>30</v>
      </c>
      <c r="B146" s="92" t="s">
        <v>168</v>
      </c>
      <c r="C146" s="93" t="s">
        <v>679</v>
      </c>
      <c r="D146" s="93" t="s">
        <v>51</v>
      </c>
      <c r="E146" s="94" t="s">
        <v>52</v>
      </c>
      <c r="F146" s="92">
        <v>2013</v>
      </c>
      <c r="G146" s="249"/>
      <c r="H146" s="95" t="s">
        <v>194</v>
      </c>
      <c r="I146" s="228"/>
      <c r="J146" s="231"/>
      <c r="K146" s="115" t="s">
        <v>56</v>
      </c>
      <c r="L146" s="116" t="s">
        <v>37</v>
      </c>
      <c r="M146" s="115">
        <v>16.57</v>
      </c>
      <c r="N146" s="97">
        <v>477.47</v>
      </c>
      <c r="O146" s="97"/>
      <c r="P146" s="117">
        <f t="shared" si="0"/>
        <v>477.47</v>
      </c>
      <c r="Q146" s="97">
        <f t="shared" ref="Q146:Q216" si="11">+N146*M146</f>
        <v>7911.6779000000006</v>
      </c>
      <c r="R146" s="97">
        <f t="shared" ref="R146:R216" si="12">+O146*M146</f>
        <v>0</v>
      </c>
      <c r="S146" s="132">
        <f t="shared" si="8"/>
        <v>7911.6779000000006</v>
      </c>
      <c r="T146" s="31"/>
      <c r="U146" s="31">
        <f t="shared" si="10"/>
        <v>22627581.451900017</v>
      </c>
      <c r="V146" s="5">
        <v>8</v>
      </c>
    </row>
    <row r="147" spans="1:22" x14ac:dyDescent="0.3">
      <c r="A147" s="91" t="s">
        <v>30</v>
      </c>
      <c r="B147" s="92" t="s">
        <v>168</v>
      </c>
      <c r="C147" s="93" t="s">
        <v>679</v>
      </c>
      <c r="D147" s="93" t="s">
        <v>51</v>
      </c>
      <c r="E147" s="94" t="s">
        <v>52</v>
      </c>
      <c r="F147" s="92">
        <v>2013</v>
      </c>
      <c r="G147" s="249"/>
      <c r="H147" s="95" t="s">
        <v>194</v>
      </c>
      <c r="I147" s="228"/>
      <c r="J147" s="231"/>
      <c r="K147" s="115" t="s">
        <v>57</v>
      </c>
      <c r="L147" s="116" t="s">
        <v>37</v>
      </c>
      <c r="M147" s="115">
        <v>1.18</v>
      </c>
      <c r="N147" s="97">
        <v>2694.7</v>
      </c>
      <c r="O147" s="97"/>
      <c r="P147" s="117">
        <f t="shared" si="0"/>
        <v>2694.7</v>
      </c>
      <c r="Q147" s="97">
        <f t="shared" si="11"/>
        <v>3179.7459999999996</v>
      </c>
      <c r="R147" s="97">
        <f t="shared" si="12"/>
        <v>0</v>
      </c>
      <c r="S147" s="132">
        <f t="shared" si="8"/>
        <v>3179.7459999999996</v>
      </c>
      <c r="T147" s="31"/>
      <c r="U147" s="31">
        <f t="shared" si="10"/>
        <v>22627581.451900017</v>
      </c>
    </row>
    <row r="148" spans="1:22" x14ac:dyDescent="0.3">
      <c r="A148" s="91" t="s">
        <v>30</v>
      </c>
      <c r="B148" s="92" t="s">
        <v>168</v>
      </c>
      <c r="C148" s="93" t="s">
        <v>679</v>
      </c>
      <c r="D148" s="93" t="s">
        <v>51</v>
      </c>
      <c r="E148" s="94" t="s">
        <v>52</v>
      </c>
      <c r="F148" s="92">
        <v>2013</v>
      </c>
      <c r="G148" s="249"/>
      <c r="H148" s="95" t="s">
        <v>194</v>
      </c>
      <c r="I148" s="228"/>
      <c r="J148" s="231"/>
      <c r="K148" s="115" t="s">
        <v>58</v>
      </c>
      <c r="L148" s="116" t="s">
        <v>59</v>
      </c>
      <c r="M148" s="115">
        <v>0.35</v>
      </c>
      <c r="N148" s="97">
        <v>0</v>
      </c>
      <c r="O148" s="97"/>
      <c r="P148" s="117">
        <f t="shared" si="0"/>
        <v>0</v>
      </c>
      <c r="Q148" s="97">
        <f t="shared" si="11"/>
        <v>0</v>
      </c>
      <c r="R148" s="97">
        <f t="shared" si="12"/>
        <v>0</v>
      </c>
      <c r="S148" s="132">
        <f t="shared" si="8"/>
        <v>0</v>
      </c>
      <c r="T148" s="31"/>
      <c r="U148" s="31">
        <f t="shared" si="10"/>
        <v>22627581.451900017</v>
      </c>
    </row>
    <row r="149" spans="1:22" x14ac:dyDescent="0.3">
      <c r="A149" s="91" t="s">
        <v>30</v>
      </c>
      <c r="B149" s="92" t="s">
        <v>168</v>
      </c>
      <c r="C149" s="93" t="s">
        <v>679</v>
      </c>
      <c r="D149" s="93" t="s">
        <v>51</v>
      </c>
      <c r="E149" s="94" t="s">
        <v>52</v>
      </c>
      <c r="F149" s="92">
        <v>2013</v>
      </c>
      <c r="G149" s="249"/>
      <c r="H149" s="95" t="s">
        <v>194</v>
      </c>
      <c r="I149" s="228"/>
      <c r="J149" s="231"/>
      <c r="K149" s="115" t="s">
        <v>60</v>
      </c>
      <c r="L149" s="116" t="s">
        <v>61</v>
      </c>
      <c r="M149" s="115">
        <v>0.34</v>
      </c>
      <c r="N149" s="97">
        <v>228934.68</v>
      </c>
      <c r="O149" s="97"/>
      <c r="P149" s="117">
        <f t="shared" si="0"/>
        <v>228934.68</v>
      </c>
      <c r="Q149" s="97">
        <f t="shared" si="11"/>
        <v>77837.791200000007</v>
      </c>
      <c r="R149" s="97">
        <f t="shared" si="12"/>
        <v>0</v>
      </c>
      <c r="S149" s="132">
        <f t="shared" si="8"/>
        <v>77837.791200000007</v>
      </c>
      <c r="T149" s="31"/>
      <c r="U149" s="31">
        <f t="shared" si="10"/>
        <v>22627581.451900017</v>
      </c>
    </row>
    <row r="150" spans="1:22" x14ac:dyDescent="0.3">
      <c r="A150" s="91" t="s">
        <v>30</v>
      </c>
      <c r="B150" s="92" t="s">
        <v>168</v>
      </c>
      <c r="C150" s="93" t="s">
        <v>679</v>
      </c>
      <c r="D150" s="93" t="s">
        <v>51</v>
      </c>
      <c r="E150" s="94" t="s">
        <v>52</v>
      </c>
      <c r="F150" s="92">
        <v>2013</v>
      </c>
      <c r="G150" s="249"/>
      <c r="H150" s="95" t="s">
        <v>194</v>
      </c>
      <c r="I150" s="228"/>
      <c r="J150" s="231"/>
      <c r="K150" s="115" t="s">
        <v>62</v>
      </c>
      <c r="L150" s="116" t="s">
        <v>37</v>
      </c>
      <c r="M150" s="115">
        <v>4.43</v>
      </c>
      <c r="N150" s="97">
        <v>14292.45</v>
      </c>
      <c r="O150" s="97"/>
      <c r="P150" s="117">
        <f t="shared" si="0"/>
        <v>14292.45</v>
      </c>
      <c r="Q150" s="97">
        <f t="shared" si="11"/>
        <v>63315.553500000002</v>
      </c>
      <c r="R150" s="97">
        <f t="shared" si="12"/>
        <v>0</v>
      </c>
      <c r="S150" s="132">
        <f t="shared" si="8"/>
        <v>63315.553500000002</v>
      </c>
      <c r="T150" s="31"/>
      <c r="U150" s="31">
        <f t="shared" si="10"/>
        <v>22627581.451900017</v>
      </c>
    </row>
    <row r="151" spans="1:22" ht="17.25" thickBot="1" x14ac:dyDescent="0.35">
      <c r="A151" s="100" t="s">
        <v>30</v>
      </c>
      <c r="B151" s="101" t="s">
        <v>168</v>
      </c>
      <c r="C151" s="102" t="s">
        <v>679</v>
      </c>
      <c r="D151" s="102" t="s">
        <v>51</v>
      </c>
      <c r="E151" s="103" t="s">
        <v>52</v>
      </c>
      <c r="F151" s="101">
        <v>2013</v>
      </c>
      <c r="G151" s="250"/>
      <c r="H151" s="104" t="s">
        <v>194</v>
      </c>
      <c r="I151" s="229"/>
      <c r="J151" s="232"/>
      <c r="K151" s="119" t="s">
        <v>63</v>
      </c>
      <c r="L151" s="120" t="s">
        <v>59</v>
      </c>
      <c r="M151" s="119">
        <v>0.35</v>
      </c>
      <c r="N151" s="106">
        <v>83447.89</v>
      </c>
      <c r="O151" s="106"/>
      <c r="P151" s="121">
        <f t="shared" si="0"/>
        <v>83447.89</v>
      </c>
      <c r="Q151" s="106">
        <f t="shared" si="11"/>
        <v>29206.761499999997</v>
      </c>
      <c r="R151" s="106">
        <f t="shared" si="12"/>
        <v>0</v>
      </c>
      <c r="S151" s="133">
        <f t="shared" si="8"/>
        <v>29206.761499999997</v>
      </c>
      <c r="T151" s="31"/>
      <c r="U151" s="31">
        <f t="shared" si="10"/>
        <v>22627581.451900017</v>
      </c>
    </row>
    <row r="152" spans="1:22" x14ac:dyDescent="0.3">
      <c r="A152" s="82" t="s">
        <v>30</v>
      </c>
      <c r="B152" s="83" t="s">
        <v>168</v>
      </c>
      <c r="C152" s="84" t="s">
        <v>679</v>
      </c>
      <c r="D152" s="84" t="s">
        <v>51</v>
      </c>
      <c r="E152" s="85" t="s">
        <v>66</v>
      </c>
      <c r="F152" s="83">
        <v>2013</v>
      </c>
      <c r="G152" s="248" t="s">
        <v>978</v>
      </c>
      <c r="H152" s="86" t="s">
        <v>194</v>
      </c>
      <c r="I152" s="227">
        <v>10</v>
      </c>
      <c r="J152" s="230">
        <v>10</v>
      </c>
      <c r="K152" s="111" t="s">
        <v>64</v>
      </c>
      <c r="L152" s="112" t="s">
        <v>37</v>
      </c>
      <c r="M152" s="111">
        <v>4.99</v>
      </c>
      <c r="N152" s="88">
        <v>631.63</v>
      </c>
      <c r="O152" s="88"/>
      <c r="P152" s="113">
        <f t="shared" si="0"/>
        <v>631.63</v>
      </c>
      <c r="Q152" s="88">
        <f t="shared" si="11"/>
        <v>3151.8337000000001</v>
      </c>
      <c r="R152" s="88">
        <f t="shared" si="12"/>
        <v>0</v>
      </c>
      <c r="S152" s="131">
        <f t="shared" si="8"/>
        <v>3151.8337000000001</v>
      </c>
      <c r="T152" s="31"/>
      <c r="U152" s="31">
        <f t="shared" si="10"/>
        <v>22627581.451900017</v>
      </c>
    </row>
    <row r="153" spans="1:22" x14ac:dyDescent="0.3">
      <c r="A153" s="91" t="s">
        <v>30</v>
      </c>
      <c r="B153" s="92" t="s">
        <v>168</v>
      </c>
      <c r="C153" s="93" t="s">
        <v>679</v>
      </c>
      <c r="D153" s="93" t="s">
        <v>51</v>
      </c>
      <c r="E153" s="94" t="s">
        <v>66</v>
      </c>
      <c r="F153" s="92">
        <v>2013</v>
      </c>
      <c r="G153" s="249"/>
      <c r="H153" s="95" t="s">
        <v>194</v>
      </c>
      <c r="I153" s="228"/>
      <c r="J153" s="231"/>
      <c r="K153" s="115" t="s">
        <v>65</v>
      </c>
      <c r="L153" s="116" t="s">
        <v>37</v>
      </c>
      <c r="M153" s="115">
        <v>133.43</v>
      </c>
      <c r="N153" s="97">
        <v>15.99</v>
      </c>
      <c r="O153" s="97"/>
      <c r="P153" s="117">
        <f t="shared" si="0"/>
        <v>15.99</v>
      </c>
      <c r="Q153" s="97">
        <f t="shared" si="11"/>
        <v>2133.5457000000001</v>
      </c>
      <c r="R153" s="97">
        <f t="shared" si="12"/>
        <v>0</v>
      </c>
      <c r="S153" s="132">
        <f t="shared" si="8"/>
        <v>2133.5457000000001</v>
      </c>
      <c r="T153" s="31"/>
      <c r="U153" s="31">
        <f t="shared" si="10"/>
        <v>22627581.451900017</v>
      </c>
    </row>
    <row r="154" spans="1:22" x14ac:dyDescent="0.3">
      <c r="A154" s="91" t="s">
        <v>30</v>
      </c>
      <c r="B154" s="92" t="s">
        <v>168</v>
      </c>
      <c r="C154" s="93" t="s">
        <v>679</v>
      </c>
      <c r="D154" s="93" t="s">
        <v>51</v>
      </c>
      <c r="E154" s="94" t="s">
        <v>66</v>
      </c>
      <c r="F154" s="92">
        <v>2013</v>
      </c>
      <c r="G154" s="249"/>
      <c r="H154" s="95" t="s">
        <v>194</v>
      </c>
      <c r="I154" s="228"/>
      <c r="J154" s="231"/>
      <c r="K154" s="115" t="s">
        <v>67</v>
      </c>
      <c r="L154" s="116" t="s">
        <v>68</v>
      </c>
      <c r="M154" s="115">
        <v>205.55</v>
      </c>
      <c r="N154" s="97">
        <v>75.48</v>
      </c>
      <c r="O154" s="97"/>
      <c r="P154" s="117">
        <f t="shared" si="0"/>
        <v>75.48</v>
      </c>
      <c r="Q154" s="97">
        <f t="shared" si="11"/>
        <v>15514.914000000002</v>
      </c>
      <c r="R154" s="97">
        <f t="shared" si="12"/>
        <v>0</v>
      </c>
      <c r="S154" s="132">
        <f t="shared" si="8"/>
        <v>15514.914000000002</v>
      </c>
      <c r="T154" s="31"/>
      <c r="U154" s="31">
        <f t="shared" si="10"/>
        <v>22627581.451900017</v>
      </c>
    </row>
    <row r="155" spans="1:22" x14ac:dyDescent="0.3">
      <c r="A155" s="91" t="s">
        <v>30</v>
      </c>
      <c r="B155" s="92" t="s">
        <v>168</v>
      </c>
      <c r="C155" s="93" t="s">
        <v>679</v>
      </c>
      <c r="D155" s="93" t="s">
        <v>51</v>
      </c>
      <c r="E155" s="94" t="s">
        <v>66</v>
      </c>
      <c r="F155" s="92">
        <v>2013</v>
      </c>
      <c r="G155" s="249"/>
      <c r="H155" s="95" t="s">
        <v>194</v>
      </c>
      <c r="I155" s="228"/>
      <c r="J155" s="231"/>
      <c r="K155" s="115" t="s">
        <v>69</v>
      </c>
      <c r="L155" s="116" t="s">
        <v>68</v>
      </c>
      <c r="M155" s="115">
        <v>309.3</v>
      </c>
      <c r="N155" s="97">
        <v>0</v>
      </c>
      <c r="O155" s="97"/>
      <c r="P155" s="117">
        <f t="shared" si="0"/>
        <v>0</v>
      </c>
      <c r="Q155" s="97">
        <f t="shared" si="11"/>
        <v>0</v>
      </c>
      <c r="R155" s="97">
        <f t="shared" si="12"/>
        <v>0</v>
      </c>
      <c r="S155" s="132">
        <f t="shared" si="8"/>
        <v>0</v>
      </c>
      <c r="T155" s="31"/>
      <c r="U155" s="31">
        <f t="shared" si="10"/>
        <v>22627581.451900017</v>
      </c>
    </row>
    <row r="156" spans="1:22" ht="17.25" thickBot="1" x14ac:dyDescent="0.35">
      <c r="A156" s="100" t="s">
        <v>30</v>
      </c>
      <c r="B156" s="101" t="s">
        <v>168</v>
      </c>
      <c r="C156" s="102" t="s">
        <v>679</v>
      </c>
      <c r="D156" s="102" t="s">
        <v>51</v>
      </c>
      <c r="E156" s="103" t="s">
        <v>66</v>
      </c>
      <c r="F156" s="101">
        <v>2013</v>
      </c>
      <c r="G156" s="250"/>
      <c r="H156" s="104" t="s">
        <v>194</v>
      </c>
      <c r="I156" s="229"/>
      <c r="J156" s="232"/>
      <c r="K156" s="119" t="s">
        <v>70</v>
      </c>
      <c r="L156" s="120" t="s">
        <v>37</v>
      </c>
      <c r="M156" s="119">
        <v>123.61</v>
      </c>
      <c r="N156" s="106">
        <v>127.14999999999999</v>
      </c>
      <c r="O156" s="106"/>
      <c r="P156" s="121">
        <f t="shared" si="0"/>
        <v>127.14999999999999</v>
      </c>
      <c r="Q156" s="106">
        <f t="shared" si="11"/>
        <v>15717.011499999999</v>
      </c>
      <c r="R156" s="106">
        <f t="shared" si="12"/>
        <v>0</v>
      </c>
      <c r="S156" s="133">
        <f t="shared" si="8"/>
        <v>15717.011499999999</v>
      </c>
      <c r="T156" s="31"/>
      <c r="U156" s="31">
        <f t="shared" si="10"/>
        <v>22627581.451900017</v>
      </c>
    </row>
    <row r="157" spans="1:22" ht="46.5" customHeight="1" thickBot="1" x14ac:dyDescent="0.35">
      <c r="A157" s="71" t="s">
        <v>30</v>
      </c>
      <c r="B157" s="72" t="s">
        <v>168</v>
      </c>
      <c r="C157" s="73" t="s">
        <v>195</v>
      </c>
      <c r="D157" s="73" t="s">
        <v>33</v>
      </c>
      <c r="E157" s="74" t="s">
        <v>34</v>
      </c>
      <c r="F157" s="72">
        <v>2013</v>
      </c>
      <c r="G157" s="75" t="s">
        <v>196</v>
      </c>
      <c r="H157" s="76" t="s">
        <v>196</v>
      </c>
      <c r="I157" s="77">
        <v>2.4</v>
      </c>
      <c r="J157" s="77">
        <v>2.4</v>
      </c>
      <c r="K157" s="76" t="s">
        <v>197</v>
      </c>
      <c r="L157" s="78" t="s">
        <v>37</v>
      </c>
      <c r="M157" s="79">
        <v>1.26</v>
      </c>
      <c r="N157" s="79">
        <v>540</v>
      </c>
      <c r="O157" s="79"/>
      <c r="P157" s="79">
        <f t="shared" si="0"/>
        <v>540</v>
      </c>
      <c r="Q157" s="80">
        <f t="shared" si="11"/>
        <v>680.4</v>
      </c>
      <c r="R157" s="79">
        <f t="shared" si="12"/>
        <v>0</v>
      </c>
      <c r="S157" s="130">
        <f t="shared" si="8"/>
        <v>680.4</v>
      </c>
      <c r="T157" s="31"/>
      <c r="U157" s="31">
        <f t="shared" si="10"/>
        <v>22627581.451900017</v>
      </c>
      <c r="V157" s="5">
        <v>2.4</v>
      </c>
    </row>
    <row r="158" spans="1:22" ht="27" customHeight="1" x14ac:dyDescent="0.3">
      <c r="A158" s="82" t="s">
        <v>30</v>
      </c>
      <c r="B158" s="83" t="s">
        <v>168</v>
      </c>
      <c r="C158" s="84" t="s">
        <v>198</v>
      </c>
      <c r="D158" s="84" t="s">
        <v>33</v>
      </c>
      <c r="E158" s="85" t="s">
        <v>34</v>
      </c>
      <c r="F158" s="83">
        <v>2013</v>
      </c>
      <c r="G158" s="224" t="s">
        <v>199</v>
      </c>
      <c r="H158" s="86" t="str">
        <f>+G158</f>
        <v>RECONFORMACIÓN DE LA VÍA NAMBACOLA - PEÑAS NEGRAS</v>
      </c>
      <c r="I158" s="227">
        <v>8.8000000000000007</v>
      </c>
      <c r="J158" s="230">
        <v>8.8000000000000007</v>
      </c>
      <c r="K158" s="86" t="s">
        <v>75</v>
      </c>
      <c r="L158" s="87" t="s">
        <v>37</v>
      </c>
      <c r="M158" s="88">
        <v>1.26</v>
      </c>
      <c r="N158" s="88">
        <v>0</v>
      </c>
      <c r="O158" s="88"/>
      <c r="P158" s="88">
        <f t="shared" si="0"/>
        <v>0</v>
      </c>
      <c r="Q158" s="89">
        <f t="shared" si="11"/>
        <v>0</v>
      </c>
      <c r="R158" s="88">
        <f t="shared" si="12"/>
        <v>0</v>
      </c>
      <c r="S158" s="126">
        <f t="shared" si="8"/>
        <v>0</v>
      </c>
      <c r="T158" s="31"/>
      <c r="U158" s="31">
        <f t="shared" si="10"/>
        <v>22627581.451900017</v>
      </c>
    </row>
    <row r="159" spans="1:22" x14ac:dyDescent="0.3">
      <c r="A159" s="91" t="s">
        <v>30</v>
      </c>
      <c r="B159" s="92" t="s">
        <v>168</v>
      </c>
      <c r="C159" s="93" t="s">
        <v>198</v>
      </c>
      <c r="D159" s="93" t="s">
        <v>33</v>
      </c>
      <c r="E159" s="94" t="s">
        <v>34</v>
      </c>
      <c r="F159" s="92">
        <v>2013</v>
      </c>
      <c r="G159" s="225"/>
      <c r="H159" s="95" t="str">
        <f>H158</f>
        <v>RECONFORMACIÓN DE LA VÍA NAMBACOLA - PEÑAS NEGRAS</v>
      </c>
      <c r="I159" s="228"/>
      <c r="J159" s="231"/>
      <c r="K159" s="95" t="s">
        <v>76</v>
      </c>
      <c r="L159" s="96" t="s">
        <v>77</v>
      </c>
      <c r="M159" s="97">
        <v>0.35</v>
      </c>
      <c r="N159" s="97">
        <v>5376</v>
      </c>
      <c r="O159" s="97"/>
      <c r="P159" s="97">
        <f t="shared" si="0"/>
        <v>5376</v>
      </c>
      <c r="Q159" s="98">
        <f t="shared" si="11"/>
        <v>1881.6</v>
      </c>
      <c r="R159" s="97">
        <f t="shared" si="12"/>
        <v>0</v>
      </c>
      <c r="S159" s="127">
        <f t="shared" si="8"/>
        <v>1881.6</v>
      </c>
      <c r="T159" s="31"/>
      <c r="U159" s="31">
        <f t="shared" si="10"/>
        <v>22627581.451900017</v>
      </c>
    </row>
    <row r="160" spans="1:22" ht="17.25" thickBot="1" x14ac:dyDescent="0.35">
      <c r="A160" s="100" t="s">
        <v>30</v>
      </c>
      <c r="B160" s="101" t="s">
        <v>168</v>
      </c>
      <c r="C160" s="102" t="s">
        <v>198</v>
      </c>
      <c r="D160" s="102" t="s">
        <v>33</v>
      </c>
      <c r="E160" s="103" t="s">
        <v>34</v>
      </c>
      <c r="F160" s="101">
        <v>2013</v>
      </c>
      <c r="G160" s="226"/>
      <c r="H160" s="104" t="str">
        <f>H159</f>
        <v>RECONFORMACIÓN DE LA VÍA NAMBACOLA - PEÑAS NEGRAS</v>
      </c>
      <c r="I160" s="229"/>
      <c r="J160" s="232"/>
      <c r="K160" s="104" t="s">
        <v>78</v>
      </c>
      <c r="L160" s="105" t="s">
        <v>61</v>
      </c>
      <c r="M160" s="106">
        <v>1.26</v>
      </c>
      <c r="N160" s="106">
        <v>44000</v>
      </c>
      <c r="O160" s="106"/>
      <c r="P160" s="106">
        <f t="shared" si="0"/>
        <v>44000</v>
      </c>
      <c r="Q160" s="107">
        <f t="shared" si="11"/>
        <v>55440</v>
      </c>
      <c r="R160" s="106">
        <f t="shared" si="12"/>
        <v>0</v>
      </c>
      <c r="S160" s="128">
        <f t="shared" si="8"/>
        <v>55440</v>
      </c>
      <c r="T160" s="31"/>
      <c r="U160" s="31">
        <f t="shared" si="10"/>
        <v>22627581.451900017</v>
      </c>
    </row>
    <row r="161" spans="1:21" ht="27.75" thickBot="1" x14ac:dyDescent="0.35">
      <c r="A161" s="71" t="s">
        <v>30</v>
      </c>
      <c r="B161" s="72" t="s">
        <v>168</v>
      </c>
      <c r="C161" s="73" t="s">
        <v>198</v>
      </c>
      <c r="D161" s="73" t="s">
        <v>33</v>
      </c>
      <c r="E161" s="74" t="s">
        <v>34</v>
      </c>
      <c r="F161" s="72">
        <v>2013</v>
      </c>
      <c r="G161" s="75" t="s">
        <v>200</v>
      </c>
      <c r="H161" s="76" t="str">
        <f>+G161</f>
        <v>AMPLIACIÓN DE CURVAS, CORRECIÓN PROYECTO VERTICAL Y RAZANTEO CON TRACTOR VIA PEÑAS NEGRAS POTRERILLOS (L=7KM)</v>
      </c>
      <c r="I161" s="77">
        <v>0</v>
      </c>
      <c r="J161" s="77">
        <v>0</v>
      </c>
      <c r="K161" s="76" t="s">
        <v>188</v>
      </c>
      <c r="L161" s="78" t="s">
        <v>37</v>
      </c>
      <c r="M161" s="79">
        <v>1.26</v>
      </c>
      <c r="N161" s="79">
        <v>5760</v>
      </c>
      <c r="O161" s="79"/>
      <c r="P161" s="79">
        <f>+N161+O161</f>
        <v>5760</v>
      </c>
      <c r="Q161" s="80">
        <f t="shared" si="11"/>
        <v>7257.6</v>
      </c>
      <c r="R161" s="79">
        <f t="shared" si="12"/>
        <v>0</v>
      </c>
      <c r="S161" s="130">
        <f>+R161+Q161</f>
        <v>7257.6</v>
      </c>
      <c r="T161" s="31"/>
      <c r="U161" s="31">
        <f t="shared" si="10"/>
        <v>22627581.451900017</v>
      </c>
    </row>
    <row r="162" spans="1:21" x14ac:dyDescent="0.3">
      <c r="A162" s="82" t="s">
        <v>30</v>
      </c>
      <c r="B162" s="83" t="s">
        <v>168</v>
      </c>
      <c r="C162" s="84" t="s">
        <v>198</v>
      </c>
      <c r="D162" s="84" t="s">
        <v>33</v>
      </c>
      <c r="E162" s="85" t="s">
        <v>34</v>
      </c>
      <c r="F162" s="83">
        <v>2013</v>
      </c>
      <c r="G162" s="224" t="s">
        <v>201</v>
      </c>
      <c r="H162" s="86" t="str">
        <f>+G162</f>
        <v>RECONFORMACIÓN TRAMOS CRITICOS Y REZANTEO DE LA VÍA NAMBACOLA - GERINOMA</v>
      </c>
      <c r="I162" s="227">
        <v>12</v>
      </c>
      <c r="J162" s="230">
        <v>12</v>
      </c>
      <c r="K162" s="86" t="s">
        <v>75</v>
      </c>
      <c r="L162" s="87" t="s">
        <v>37</v>
      </c>
      <c r="M162" s="88">
        <v>1.26</v>
      </c>
      <c r="N162" s="88">
        <v>0</v>
      </c>
      <c r="O162" s="88"/>
      <c r="P162" s="89">
        <f t="shared" si="0"/>
        <v>0</v>
      </c>
      <c r="Q162" s="89">
        <f t="shared" si="11"/>
        <v>0</v>
      </c>
      <c r="R162" s="88">
        <f t="shared" si="12"/>
        <v>0</v>
      </c>
      <c r="S162" s="126">
        <f t="shared" si="8"/>
        <v>0</v>
      </c>
      <c r="T162" s="31"/>
      <c r="U162" s="31">
        <f t="shared" si="10"/>
        <v>22627581.451900017</v>
      </c>
    </row>
    <row r="163" spans="1:21" x14ac:dyDescent="0.3">
      <c r="A163" s="91" t="s">
        <v>30</v>
      </c>
      <c r="B163" s="92" t="s">
        <v>168</v>
      </c>
      <c r="C163" s="93" t="s">
        <v>198</v>
      </c>
      <c r="D163" s="93" t="s">
        <v>33</v>
      </c>
      <c r="E163" s="94" t="s">
        <v>34</v>
      </c>
      <c r="F163" s="92">
        <v>2013</v>
      </c>
      <c r="G163" s="225"/>
      <c r="H163" s="95" t="str">
        <f>+H162</f>
        <v>RECONFORMACIÓN TRAMOS CRITICOS Y REZANTEO DE LA VÍA NAMBACOLA - GERINOMA</v>
      </c>
      <c r="I163" s="228"/>
      <c r="J163" s="231"/>
      <c r="K163" s="95" t="s">
        <v>76</v>
      </c>
      <c r="L163" s="96" t="s">
        <v>77</v>
      </c>
      <c r="M163" s="97">
        <v>0.35</v>
      </c>
      <c r="N163" s="97">
        <v>4160</v>
      </c>
      <c r="O163" s="97"/>
      <c r="P163" s="98">
        <f t="shared" si="0"/>
        <v>4160</v>
      </c>
      <c r="Q163" s="98">
        <f t="shared" si="11"/>
        <v>1456</v>
      </c>
      <c r="R163" s="97">
        <f t="shared" si="12"/>
        <v>0</v>
      </c>
      <c r="S163" s="127">
        <f t="shared" si="8"/>
        <v>1456</v>
      </c>
      <c r="T163" s="31"/>
      <c r="U163" s="31">
        <f t="shared" si="10"/>
        <v>22627581.451900017</v>
      </c>
    </row>
    <row r="164" spans="1:21" x14ac:dyDescent="0.3">
      <c r="A164" s="91" t="s">
        <v>30</v>
      </c>
      <c r="B164" s="92" t="s">
        <v>168</v>
      </c>
      <c r="C164" s="93" t="s">
        <v>198</v>
      </c>
      <c r="D164" s="93" t="s">
        <v>33</v>
      </c>
      <c r="E164" s="94" t="s">
        <v>34</v>
      </c>
      <c r="F164" s="92">
        <v>2013</v>
      </c>
      <c r="G164" s="225"/>
      <c r="H164" s="95" t="str">
        <f>+H163</f>
        <v>RECONFORMACIÓN TRAMOS CRITICOS Y REZANTEO DE LA VÍA NAMBACOLA - GERINOMA</v>
      </c>
      <c r="I164" s="228"/>
      <c r="J164" s="231"/>
      <c r="K164" s="95" t="s">
        <v>78</v>
      </c>
      <c r="L164" s="96" t="s">
        <v>61</v>
      </c>
      <c r="M164" s="97">
        <v>1.26</v>
      </c>
      <c r="N164" s="97">
        <v>21600</v>
      </c>
      <c r="O164" s="97"/>
      <c r="P164" s="98">
        <f t="shared" si="0"/>
        <v>21600</v>
      </c>
      <c r="Q164" s="98">
        <f t="shared" si="11"/>
        <v>27216</v>
      </c>
      <c r="R164" s="97">
        <f t="shared" si="12"/>
        <v>0</v>
      </c>
      <c r="S164" s="127">
        <f t="shared" si="8"/>
        <v>27216</v>
      </c>
      <c r="T164" s="31"/>
      <c r="U164" s="31">
        <f t="shared" si="10"/>
        <v>22627581.451900017</v>
      </c>
    </row>
    <row r="165" spans="1:21" ht="17.25" thickBot="1" x14ac:dyDescent="0.35">
      <c r="A165" s="100" t="s">
        <v>30</v>
      </c>
      <c r="B165" s="101" t="s">
        <v>168</v>
      </c>
      <c r="C165" s="102" t="s">
        <v>198</v>
      </c>
      <c r="D165" s="102" t="s">
        <v>33</v>
      </c>
      <c r="E165" s="103" t="s">
        <v>34</v>
      </c>
      <c r="F165" s="101">
        <v>2013</v>
      </c>
      <c r="G165" s="226"/>
      <c r="H165" s="104" t="str">
        <f>+H164</f>
        <v>RECONFORMACIÓN TRAMOS CRITICOS Y REZANTEO DE LA VÍA NAMBACOLA - GERINOMA</v>
      </c>
      <c r="I165" s="229"/>
      <c r="J165" s="232"/>
      <c r="K165" s="104" t="s">
        <v>93</v>
      </c>
      <c r="L165" s="105" t="s">
        <v>61</v>
      </c>
      <c r="M165" s="106">
        <v>0.1</v>
      </c>
      <c r="N165" s="106">
        <v>50400</v>
      </c>
      <c r="O165" s="106"/>
      <c r="P165" s="107">
        <f t="shared" si="0"/>
        <v>50400</v>
      </c>
      <c r="Q165" s="107">
        <f t="shared" si="11"/>
        <v>5040</v>
      </c>
      <c r="R165" s="106">
        <f t="shared" si="12"/>
        <v>0</v>
      </c>
      <c r="S165" s="128">
        <f t="shared" si="8"/>
        <v>5040</v>
      </c>
      <c r="T165" s="31"/>
      <c r="U165" s="31">
        <f t="shared" si="10"/>
        <v>22627581.451900017</v>
      </c>
    </row>
    <row r="166" spans="1:21" ht="16.5" customHeight="1" x14ac:dyDescent="0.3">
      <c r="A166" s="82" t="s">
        <v>30</v>
      </c>
      <c r="B166" s="83" t="s">
        <v>168</v>
      </c>
      <c r="C166" s="84" t="s">
        <v>168</v>
      </c>
      <c r="D166" s="84" t="s">
        <v>33</v>
      </c>
      <c r="E166" s="85" t="s">
        <v>52</v>
      </c>
      <c r="F166" s="83">
        <v>2013</v>
      </c>
      <c r="G166" s="224" t="s">
        <v>202</v>
      </c>
      <c r="H166" s="86" t="str">
        <f>+G166</f>
        <v>COLOCACIÓN DE MATERIAL DE MEJORAMIENTO VIA ILIACA -CUCULA (L = 2km)</v>
      </c>
      <c r="I166" s="227">
        <v>2</v>
      </c>
      <c r="J166" s="230">
        <f>+I166</f>
        <v>2</v>
      </c>
      <c r="K166" s="86" t="s">
        <v>75</v>
      </c>
      <c r="L166" s="87" t="s">
        <v>37</v>
      </c>
      <c r="M166" s="88">
        <v>1.26</v>
      </c>
      <c r="N166" s="88">
        <v>1040</v>
      </c>
      <c r="O166" s="88"/>
      <c r="P166" s="88">
        <f t="shared" si="0"/>
        <v>1040</v>
      </c>
      <c r="Q166" s="89">
        <f t="shared" si="11"/>
        <v>1310.4000000000001</v>
      </c>
      <c r="R166" s="88">
        <f t="shared" si="12"/>
        <v>0</v>
      </c>
      <c r="S166" s="126">
        <f t="shared" si="8"/>
        <v>1310.4000000000001</v>
      </c>
      <c r="T166" s="31"/>
      <c r="U166" s="31">
        <f t="shared" si="10"/>
        <v>22627581.451900017</v>
      </c>
    </row>
    <row r="167" spans="1:21" x14ac:dyDescent="0.3">
      <c r="A167" s="91" t="s">
        <v>30</v>
      </c>
      <c r="B167" s="92" t="s">
        <v>168</v>
      </c>
      <c r="C167" s="93" t="s">
        <v>168</v>
      </c>
      <c r="D167" s="93" t="s">
        <v>33</v>
      </c>
      <c r="E167" s="94" t="s">
        <v>52</v>
      </c>
      <c r="F167" s="92">
        <v>2013</v>
      </c>
      <c r="G167" s="225"/>
      <c r="H167" s="95" t="str">
        <f>+H166</f>
        <v>COLOCACIÓN DE MATERIAL DE MEJORAMIENTO VIA ILIACA -CUCULA (L = 2km)</v>
      </c>
      <c r="I167" s="228"/>
      <c r="J167" s="231"/>
      <c r="K167" s="95" t="s">
        <v>76</v>
      </c>
      <c r="L167" s="96" t="s">
        <v>77</v>
      </c>
      <c r="M167" s="97">
        <v>0.35</v>
      </c>
      <c r="N167" s="97">
        <v>2080</v>
      </c>
      <c r="O167" s="97"/>
      <c r="P167" s="97">
        <f t="shared" si="0"/>
        <v>2080</v>
      </c>
      <c r="Q167" s="98">
        <f t="shared" si="11"/>
        <v>728</v>
      </c>
      <c r="R167" s="97">
        <f t="shared" si="12"/>
        <v>0</v>
      </c>
      <c r="S167" s="127">
        <f t="shared" si="8"/>
        <v>728</v>
      </c>
      <c r="T167" s="31"/>
      <c r="U167" s="31">
        <f t="shared" si="10"/>
        <v>22627581.451900017</v>
      </c>
    </row>
    <row r="168" spans="1:21" x14ac:dyDescent="0.3">
      <c r="A168" s="91" t="s">
        <v>30</v>
      </c>
      <c r="B168" s="92" t="s">
        <v>168</v>
      </c>
      <c r="C168" s="93" t="s">
        <v>168</v>
      </c>
      <c r="D168" s="93" t="s">
        <v>33</v>
      </c>
      <c r="E168" s="94" t="s">
        <v>52</v>
      </c>
      <c r="F168" s="92">
        <v>2013</v>
      </c>
      <c r="G168" s="225"/>
      <c r="H168" s="95" t="str">
        <f>+H167</f>
        <v>COLOCACIÓN DE MATERIAL DE MEJORAMIENTO VIA ILIACA -CUCULA (L = 2km)</v>
      </c>
      <c r="I168" s="228"/>
      <c r="J168" s="231"/>
      <c r="K168" s="95" t="s">
        <v>78</v>
      </c>
      <c r="L168" s="96" t="s">
        <v>61</v>
      </c>
      <c r="M168" s="97">
        <v>1.26</v>
      </c>
      <c r="N168" s="97">
        <v>10000</v>
      </c>
      <c r="O168" s="97"/>
      <c r="P168" s="97">
        <f t="shared" si="0"/>
        <v>10000</v>
      </c>
      <c r="Q168" s="98">
        <f t="shared" si="11"/>
        <v>12600</v>
      </c>
      <c r="R168" s="97">
        <f t="shared" si="12"/>
        <v>0</v>
      </c>
      <c r="S168" s="127">
        <f t="shared" si="8"/>
        <v>12600</v>
      </c>
      <c r="T168" s="31"/>
      <c r="U168" s="31">
        <f t="shared" si="10"/>
        <v>22627581.451900017</v>
      </c>
    </row>
    <row r="169" spans="1:21" ht="17.25" thickBot="1" x14ac:dyDescent="0.35">
      <c r="A169" s="100" t="s">
        <v>30</v>
      </c>
      <c r="B169" s="101" t="s">
        <v>168</v>
      </c>
      <c r="C169" s="102" t="s">
        <v>168</v>
      </c>
      <c r="D169" s="102" t="s">
        <v>33</v>
      </c>
      <c r="E169" s="103" t="s">
        <v>52</v>
      </c>
      <c r="F169" s="101">
        <v>2013</v>
      </c>
      <c r="G169" s="226"/>
      <c r="H169" s="104" t="str">
        <f>+H168</f>
        <v>COLOCACIÓN DE MATERIAL DE MEJORAMIENTO VIA ILIACA -CUCULA (L = 2km)</v>
      </c>
      <c r="I169" s="229"/>
      <c r="J169" s="232"/>
      <c r="K169" s="104" t="s">
        <v>79</v>
      </c>
      <c r="L169" s="105" t="s">
        <v>37</v>
      </c>
      <c r="M169" s="106">
        <v>4.43</v>
      </c>
      <c r="N169" s="106">
        <v>2080</v>
      </c>
      <c r="O169" s="106"/>
      <c r="P169" s="106">
        <f t="shared" si="0"/>
        <v>2080</v>
      </c>
      <c r="Q169" s="107">
        <f t="shared" si="11"/>
        <v>9214.4</v>
      </c>
      <c r="R169" s="106">
        <f t="shared" si="12"/>
        <v>0</v>
      </c>
      <c r="S169" s="128">
        <f t="shared" si="8"/>
        <v>9214.4</v>
      </c>
      <c r="T169" s="31"/>
      <c r="U169" s="31">
        <f t="shared" si="10"/>
        <v>22627581.451900017</v>
      </c>
    </row>
    <row r="170" spans="1:21" ht="16.5" customHeight="1" x14ac:dyDescent="0.3">
      <c r="A170" s="82" t="s">
        <v>30</v>
      </c>
      <c r="B170" s="83" t="s">
        <v>168</v>
      </c>
      <c r="C170" s="84" t="s">
        <v>168</v>
      </c>
      <c r="D170" s="84" t="s">
        <v>33</v>
      </c>
      <c r="E170" s="85" t="s">
        <v>52</v>
      </c>
      <c r="F170" s="83">
        <v>2013</v>
      </c>
      <c r="G170" s="224" t="s">
        <v>203</v>
      </c>
      <c r="H170" s="86" t="str">
        <f>+G170</f>
        <v>RECONFORMACIÓN Y REZANTEO VIA PIEDRA - YUNGA ALTO - YUNGA BAJO (L = 1,5km)</v>
      </c>
      <c r="I170" s="227">
        <v>1.5</v>
      </c>
      <c r="J170" s="230">
        <f>+I170</f>
        <v>1.5</v>
      </c>
      <c r="K170" s="86" t="s">
        <v>75</v>
      </c>
      <c r="L170" s="87" t="s">
        <v>37</v>
      </c>
      <c r="M170" s="88">
        <v>1.26</v>
      </c>
      <c r="N170" s="88">
        <v>720</v>
      </c>
      <c r="O170" s="88"/>
      <c r="P170" s="88">
        <f t="shared" si="0"/>
        <v>720</v>
      </c>
      <c r="Q170" s="89">
        <f t="shared" si="11"/>
        <v>907.2</v>
      </c>
      <c r="R170" s="88">
        <f t="shared" si="12"/>
        <v>0</v>
      </c>
      <c r="S170" s="126">
        <f t="shared" si="8"/>
        <v>907.2</v>
      </c>
      <c r="T170" s="31"/>
      <c r="U170" s="31">
        <f t="shared" si="10"/>
        <v>22627581.451900017</v>
      </c>
    </row>
    <row r="171" spans="1:21" x14ac:dyDescent="0.3">
      <c r="A171" s="91" t="s">
        <v>30</v>
      </c>
      <c r="B171" s="92" t="s">
        <v>168</v>
      </c>
      <c r="C171" s="93" t="s">
        <v>168</v>
      </c>
      <c r="D171" s="93" t="s">
        <v>33</v>
      </c>
      <c r="E171" s="94" t="s">
        <v>52</v>
      </c>
      <c r="F171" s="92">
        <v>2013</v>
      </c>
      <c r="G171" s="225"/>
      <c r="H171" s="95" t="str">
        <f>+H170</f>
        <v>RECONFORMACIÓN Y REZANTEO VIA PIEDRA - YUNGA ALTO - YUNGA BAJO (L = 1,5km)</v>
      </c>
      <c r="I171" s="228"/>
      <c r="J171" s="231"/>
      <c r="K171" s="95" t="s">
        <v>76</v>
      </c>
      <c r="L171" s="96" t="s">
        <v>77</v>
      </c>
      <c r="M171" s="97">
        <v>0.35</v>
      </c>
      <c r="N171" s="97">
        <v>2520</v>
      </c>
      <c r="O171" s="97"/>
      <c r="P171" s="97">
        <f t="shared" si="0"/>
        <v>2520</v>
      </c>
      <c r="Q171" s="98">
        <f t="shared" si="11"/>
        <v>882</v>
      </c>
      <c r="R171" s="97">
        <f t="shared" si="12"/>
        <v>0</v>
      </c>
      <c r="S171" s="127">
        <f t="shared" si="8"/>
        <v>882</v>
      </c>
      <c r="T171" s="31"/>
      <c r="U171" s="31">
        <f t="shared" si="10"/>
        <v>22627581.451900017</v>
      </c>
    </row>
    <row r="172" spans="1:21" x14ac:dyDescent="0.3">
      <c r="A172" s="91" t="s">
        <v>30</v>
      </c>
      <c r="B172" s="92" t="s">
        <v>168</v>
      </c>
      <c r="C172" s="93" t="s">
        <v>168</v>
      </c>
      <c r="D172" s="93" t="s">
        <v>33</v>
      </c>
      <c r="E172" s="94" t="s">
        <v>52</v>
      </c>
      <c r="F172" s="92">
        <v>2013</v>
      </c>
      <c r="G172" s="225"/>
      <c r="H172" s="95" t="str">
        <f>+H171</f>
        <v>RECONFORMACIÓN Y REZANTEO VIA PIEDRA - YUNGA ALTO - YUNGA BAJO (L = 1,5km)</v>
      </c>
      <c r="I172" s="228"/>
      <c r="J172" s="231"/>
      <c r="K172" s="95" t="s">
        <v>78</v>
      </c>
      <c r="L172" s="96" t="s">
        <v>61</v>
      </c>
      <c r="M172" s="97">
        <v>1.26</v>
      </c>
      <c r="N172" s="97">
        <v>2025</v>
      </c>
      <c r="O172" s="97"/>
      <c r="P172" s="97">
        <f t="shared" si="0"/>
        <v>2025</v>
      </c>
      <c r="Q172" s="98">
        <f t="shared" si="11"/>
        <v>2551.5</v>
      </c>
      <c r="R172" s="97">
        <f t="shared" si="12"/>
        <v>0</v>
      </c>
      <c r="S172" s="127">
        <f t="shared" si="8"/>
        <v>2551.5</v>
      </c>
      <c r="T172" s="31"/>
      <c r="U172" s="31">
        <f t="shared" si="10"/>
        <v>22627581.451900017</v>
      </c>
    </row>
    <row r="173" spans="1:21" ht="17.25" thickBot="1" x14ac:dyDescent="0.35">
      <c r="A173" s="100" t="s">
        <v>30</v>
      </c>
      <c r="B173" s="101" t="s">
        <v>168</v>
      </c>
      <c r="C173" s="102" t="s">
        <v>168</v>
      </c>
      <c r="D173" s="102" t="s">
        <v>33</v>
      </c>
      <c r="E173" s="103" t="s">
        <v>52</v>
      </c>
      <c r="F173" s="101">
        <v>2013</v>
      </c>
      <c r="G173" s="226"/>
      <c r="H173" s="104" t="str">
        <f>+H172</f>
        <v>RECONFORMACIÓN Y REZANTEO VIA PIEDRA - YUNGA ALTO - YUNGA BAJO (L = 1,5km)</v>
      </c>
      <c r="I173" s="229"/>
      <c r="J173" s="232"/>
      <c r="K173" s="104" t="s">
        <v>93</v>
      </c>
      <c r="L173" s="105" t="s">
        <v>61</v>
      </c>
      <c r="M173" s="106">
        <v>0.1</v>
      </c>
      <c r="N173" s="106">
        <v>4725</v>
      </c>
      <c r="O173" s="106"/>
      <c r="P173" s="106">
        <f t="shared" si="0"/>
        <v>4725</v>
      </c>
      <c r="Q173" s="107">
        <f t="shared" si="11"/>
        <v>472.5</v>
      </c>
      <c r="R173" s="106">
        <f t="shared" si="12"/>
        <v>0</v>
      </c>
      <c r="S173" s="128">
        <f t="shared" si="8"/>
        <v>472.5</v>
      </c>
      <c r="T173" s="31"/>
      <c r="U173" s="31">
        <f t="shared" si="10"/>
        <v>22627581.451900017</v>
      </c>
    </row>
    <row r="174" spans="1:21" ht="16.5" customHeight="1" x14ac:dyDescent="0.3">
      <c r="A174" s="82" t="s">
        <v>30</v>
      </c>
      <c r="B174" s="83" t="s">
        <v>168</v>
      </c>
      <c r="C174" s="84" t="s">
        <v>198</v>
      </c>
      <c r="D174" s="84" t="s">
        <v>33</v>
      </c>
      <c r="E174" s="85" t="s">
        <v>52</v>
      </c>
      <c r="F174" s="83">
        <v>2013</v>
      </c>
      <c r="G174" s="224" t="s">
        <v>204</v>
      </c>
      <c r="H174" s="86" t="str">
        <f>+G174</f>
        <v>COLOCACIÓN DE MATERIAL DE MEJORAMIENTO EN LA VÍA NAMBACOLA - FONDO VERDE (L = 0,5KM)</v>
      </c>
      <c r="I174" s="227">
        <v>0.5</v>
      </c>
      <c r="J174" s="230">
        <f>+I174</f>
        <v>0.5</v>
      </c>
      <c r="K174" s="86" t="s">
        <v>75</v>
      </c>
      <c r="L174" s="87" t="s">
        <v>37</v>
      </c>
      <c r="M174" s="88">
        <v>1.26</v>
      </c>
      <c r="N174" s="88">
        <v>240</v>
      </c>
      <c r="O174" s="88"/>
      <c r="P174" s="88">
        <f t="shared" si="0"/>
        <v>240</v>
      </c>
      <c r="Q174" s="89">
        <f t="shared" si="11"/>
        <v>302.39999999999998</v>
      </c>
      <c r="R174" s="88">
        <f t="shared" si="12"/>
        <v>0</v>
      </c>
      <c r="S174" s="126">
        <f t="shared" si="8"/>
        <v>302.39999999999998</v>
      </c>
      <c r="T174" s="31"/>
      <c r="U174" s="31">
        <f t="shared" si="10"/>
        <v>22627581.451900017</v>
      </c>
    </row>
    <row r="175" spans="1:21" x14ac:dyDescent="0.3">
      <c r="A175" s="91" t="s">
        <v>30</v>
      </c>
      <c r="B175" s="92" t="s">
        <v>168</v>
      </c>
      <c r="C175" s="93" t="s">
        <v>198</v>
      </c>
      <c r="D175" s="93" t="s">
        <v>33</v>
      </c>
      <c r="E175" s="94" t="s">
        <v>52</v>
      </c>
      <c r="F175" s="92">
        <v>2013</v>
      </c>
      <c r="G175" s="225"/>
      <c r="H175" s="95" t="str">
        <f>+H174</f>
        <v>COLOCACIÓN DE MATERIAL DE MEJORAMIENTO EN LA VÍA NAMBACOLA - FONDO VERDE (L = 0,5KM)</v>
      </c>
      <c r="I175" s="228"/>
      <c r="J175" s="231"/>
      <c r="K175" s="95" t="s">
        <v>76</v>
      </c>
      <c r="L175" s="96" t="s">
        <v>77</v>
      </c>
      <c r="M175" s="97">
        <v>0.35</v>
      </c>
      <c r="N175" s="97">
        <v>960</v>
      </c>
      <c r="O175" s="97"/>
      <c r="P175" s="97">
        <f t="shared" si="0"/>
        <v>960</v>
      </c>
      <c r="Q175" s="98">
        <f t="shared" si="11"/>
        <v>336</v>
      </c>
      <c r="R175" s="97">
        <f t="shared" si="12"/>
        <v>0</v>
      </c>
      <c r="S175" s="127">
        <f t="shared" si="8"/>
        <v>336</v>
      </c>
      <c r="T175" s="31"/>
      <c r="U175" s="31">
        <f t="shared" si="10"/>
        <v>22627581.451900017</v>
      </c>
    </row>
    <row r="176" spans="1:21" x14ac:dyDescent="0.3">
      <c r="A176" s="91" t="s">
        <v>30</v>
      </c>
      <c r="B176" s="92" t="s">
        <v>168</v>
      </c>
      <c r="C176" s="93" t="s">
        <v>198</v>
      </c>
      <c r="D176" s="93" t="s">
        <v>33</v>
      </c>
      <c r="E176" s="94" t="s">
        <v>52</v>
      </c>
      <c r="F176" s="92">
        <v>2013</v>
      </c>
      <c r="G176" s="225"/>
      <c r="H176" s="95" t="str">
        <f>+H175</f>
        <v>COLOCACIÓN DE MATERIAL DE MEJORAMIENTO EN LA VÍA NAMBACOLA - FONDO VERDE (L = 0,5KM)</v>
      </c>
      <c r="I176" s="228"/>
      <c r="J176" s="231"/>
      <c r="K176" s="95" t="s">
        <v>78</v>
      </c>
      <c r="L176" s="96" t="s">
        <v>61</v>
      </c>
      <c r="M176" s="97">
        <v>1.26</v>
      </c>
      <c r="N176" s="97">
        <v>2000</v>
      </c>
      <c r="O176" s="97"/>
      <c r="P176" s="97">
        <f t="shared" si="0"/>
        <v>2000</v>
      </c>
      <c r="Q176" s="98">
        <f t="shared" si="11"/>
        <v>2520</v>
      </c>
      <c r="R176" s="97">
        <f t="shared" si="12"/>
        <v>0</v>
      </c>
      <c r="S176" s="127">
        <f t="shared" si="8"/>
        <v>2520</v>
      </c>
      <c r="T176" s="31"/>
      <c r="U176" s="31">
        <f t="shared" si="10"/>
        <v>22627581.451900017</v>
      </c>
    </row>
    <row r="177" spans="1:21" ht="17.25" thickBot="1" x14ac:dyDescent="0.35">
      <c r="A177" s="100" t="s">
        <v>30</v>
      </c>
      <c r="B177" s="101" t="s">
        <v>168</v>
      </c>
      <c r="C177" s="102" t="s">
        <v>198</v>
      </c>
      <c r="D177" s="102" t="s">
        <v>33</v>
      </c>
      <c r="E177" s="103" t="s">
        <v>52</v>
      </c>
      <c r="F177" s="101">
        <v>2013</v>
      </c>
      <c r="G177" s="226"/>
      <c r="H177" s="104" t="str">
        <f>+H176</f>
        <v>COLOCACIÓN DE MATERIAL DE MEJORAMIENTO EN LA VÍA NAMBACOLA - FONDO VERDE (L = 0,5KM)</v>
      </c>
      <c r="I177" s="229"/>
      <c r="J177" s="232"/>
      <c r="K177" s="104" t="s">
        <v>79</v>
      </c>
      <c r="L177" s="105" t="s">
        <v>37</v>
      </c>
      <c r="M177" s="106">
        <v>4.43</v>
      </c>
      <c r="N177" s="106">
        <v>240</v>
      </c>
      <c r="O177" s="106"/>
      <c r="P177" s="106">
        <f t="shared" si="0"/>
        <v>240</v>
      </c>
      <c r="Q177" s="107">
        <f t="shared" si="11"/>
        <v>1063.1999999999998</v>
      </c>
      <c r="R177" s="106">
        <f t="shared" si="12"/>
        <v>0</v>
      </c>
      <c r="S177" s="128">
        <f t="shared" si="8"/>
        <v>1063.1999999999998</v>
      </c>
      <c r="T177" s="31"/>
      <c r="U177" s="31">
        <f t="shared" si="10"/>
        <v>22627581.451900017</v>
      </c>
    </row>
    <row r="178" spans="1:21" x14ac:dyDescent="0.3">
      <c r="A178" s="82" t="s">
        <v>30</v>
      </c>
      <c r="B178" s="83" t="s">
        <v>168</v>
      </c>
      <c r="C178" s="84" t="s">
        <v>168</v>
      </c>
      <c r="D178" s="84" t="s">
        <v>33</v>
      </c>
      <c r="E178" s="85" t="s">
        <v>34</v>
      </c>
      <c r="F178" s="83">
        <v>2013</v>
      </c>
      <c r="G178" s="224" t="s">
        <v>205</v>
      </c>
      <c r="H178" s="86" t="str">
        <f>+G178</f>
        <v>RECONFORMACIÓN Y REZANTEO VIA GERINOMA BAJO - ESCUELA CALERA  (L = 1,0km)</v>
      </c>
      <c r="I178" s="227">
        <v>1</v>
      </c>
      <c r="J178" s="230">
        <f>+I178</f>
        <v>1</v>
      </c>
      <c r="K178" s="86" t="s">
        <v>75</v>
      </c>
      <c r="L178" s="87" t="s">
        <v>37</v>
      </c>
      <c r="M178" s="88">
        <v>1.26</v>
      </c>
      <c r="N178" s="88">
        <v>280</v>
      </c>
      <c r="O178" s="88"/>
      <c r="P178" s="88">
        <f t="shared" si="0"/>
        <v>280</v>
      </c>
      <c r="Q178" s="89">
        <f t="shared" si="11"/>
        <v>352.8</v>
      </c>
      <c r="R178" s="88">
        <f t="shared" si="12"/>
        <v>0</v>
      </c>
      <c r="S178" s="126">
        <f t="shared" si="8"/>
        <v>352.8</v>
      </c>
      <c r="T178" s="31"/>
      <c r="U178" s="31">
        <f t="shared" si="10"/>
        <v>22627581.451900017</v>
      </c>
    </row>
    <row r="179" spans="1:21" x14ac:dyDescent="0.3">
      <c r="A179" s="91" t="s">
        <v>30</v>
      </c>
      <c r="B179" s="92" t="s">
        <v>168</v>
      </c>
      <c r="C179" s="93" t="s">
        <v>168</v>
      </c>
      <c r="D179" s="93" t="s">
        <v>33</v>
      </c>
      <c r="E179" s="94" t="s">
        <v>34</v>
      </c>
      <c r="F179" s="92">
        <v>2013</v>
      </c>
      <c r="G179" s="225"/>
      <c r="H179" s="95" t="str">
        <f>+H178</f>
        <v>RECONFORMACIÓN Y REZANTEO VIA GERINOMA BAJO - ESCUELA CALERA  (L = 1,0km)</v>
      </c>
      <c r="I179" s="228"/>
      <c r="J179" s="231"/>
      <c r="K179" s="95" t="s">
        <v>76</v>
      </c>
      <c r="L179" s="96" t="s">
        <v>77</v>
      </c>
      <c r="M179" s="97">
        <v>0.35</v>
      </c>
      <c r="N179" s="97">
        <v>560</v>
      </c>
      <c r="O179" s="97"/>
      <c r="P179" s="97">
        <f t="shared" si="0"/>
        <v>560</v>
      </c>
      <c r="Q179" s="98">
        <f t="shared" si="11"/>
        <v>196</v>
      </c>
      <c r="R179" s="97">
        <f t="shared" si="12"/>
        <v>0</v>
      </c>
      <c r="S179" s="127">
        <f t="shared" si="8"/>
        <v>196</v>
      </c>
      <c r="T179" s="31"/>
      <c r="U179" s="31">
        <f t="shared" si="10"/>
        <v>22627581.451900017</v>
      </c>
    </row>
    <row r="180" spans="1:21" x14ac:dyDescent="0.3">
      <c r="A180" s="91" t="s">
        <v>30</v>
      </c>
      <c r="B180" s="92" t="s">
        <v>168</v>
      </c>
      <c r="C180" s="93" t="s">
        <v>168</v>
      </c>
      <c r="D180" s="93" t="s">
        <v>33</v>
      </c>
      <c r="E180" s="94" t="s">
        <v>34</v>
      </c>
      <c r="F180" s="92">
        <v>2013</v>
      </c>
      <c r="G180" s="225"/>
      <c r="H180" s="95" t="str">
        <f>+H179</f>
        <v>RECONFORMACIÓN Y REZANTEO VIA GERINOMA BAJO - ESCUELA CALERA  (L = 1,0km)</v>
      </c>
      <c r="I180" s="228"/>
      <c r="J180" s="231"/>
      <c r="K180" s="95" t="s">
        <v>78</v>
      </c>
      <c r="L180" s="96" t="s">
        <v>61</v>
      </c>
      <c r="M180" s="97">
        <v>1.26</v>
      </c>
      <c r="N180" s="97">
        <v>1600</v>
      </c>
      <c r="O180" s="97"/>
      <c r="P180" s="97">
        <f t="shared" si="0"/>
        <v>1600</v>
      </c>
      <c r="Q180" s="98">
        <f t="shared" si="11"/>
        <v>2016</v>
      </c>
      <c r="R180" s="97">
        <f t="shared" si="12"/>
        <v>0</v>
      </c>
      <c r="S180" s="127">
        <f t="shared" si="8"/>
        <v>2016</v>
      </c>
      <c r="T180" s="31"/>
      <c r="U180" s="31">
        <f t="shared" si="10"/>
        <v>22627581.451900017</v>
      </c>
    </row>
    <row r="181" spans="1:21" ht="16.5" customHeight="1" thickBot="1" x14ac:dyDescent="0.35">
      <c r="A181" s="100" t="s">
        <v>30</v>
      </c>
      <c r="B181" s="101" t="s">
        <v>168</v>
      </c>
      <c r="C181" s="102" t="s">
        <v>168</v>
      </c>
      <c r="D181" s="102" t="s">
        <v>33</v>
      </c>
      <c r="E181" s="103" t="s">
        <v>34</v>
      </c>
      <c r="F181" s="101">
        <v>2013</v>
      </c>
      <c r="G181" s="226"/>
      <c r="H181" s="104" t="str">
        <f>+H180</f>
        <v>RECONFORMACIÓN Y REZANTEO VIA GERINOMA BAJO - ESCUELA CALERA  (L = 1,0km)</v>
      </c>
      <c r="I181" s="229"/>
      <c r="J181" s="232"/>
      <c r="K181" s="104" t="s">
        <v>93</v>
      </c>
      <c r="L181" s="105" t="s">
        <v>61</v>
      </c>
      <c r="M181" s="106">
        <v>0.1</v>
      </c>
      <c r="N181" s="106">
        <v>2400</v>
      </c>
      <c r="O181" s="106"/>
      <c r="P181" s="106">
        <f t="shared" si="0"/>
        <v>2400</v>
      </c>
      <c r="Q181" s="107">
        <f t="shared" si="11"/>
        <v>240</v>
      </c>
      <c r="R181" s="106">
        <f t="shared" si="12"/>
        <v>0</v>
      </c>
      <c r="S181" s="128">
        <f t="shared" si="8"/>
        <v>240</v>
      </c>
      <c r="T181" s="31"/>
      <c r="U181" s="31">
        <f t="shared" si="10"/>
        <v>22627581.451900017</v>
      </c>
    </row>
    <row r="182" spans="1:21" x14ac:dyDescent="0.3">
      <c r="A182" s="82" t="s">
        <v>30</v>
      </c>
      <c r="B182" s="83" t="s">
        <v>168</v>
      </c>
      <c r="C182" s="84" t="s">
        <v>198</v>
      </c>
      <c r="D182" s="84" t="s">
        <v>33</v>
      </c>
      <c r="E182" s="85" t="s">
        <v>34</v>
      </c>
      <c r="F182" s="83">
        <v>2013</v>
      </c>
      <c r="G182" s="224" t="s">
        <v>206</v>
      </c>
      <c r="H182" s="86" t="str">
        <f>+G182</f>
        <v>RECONFORMACIÓN VIA NAMBACOLA - BARRIO 24 JUNIO  (L = 0,5km)</v>
      </c>
      <c r="I182" s="227">
        <v>0.5</v>
      </c>
      <c r="J182" s="230">
        <f>+I182</f>
        <v>0.5</v>
      </c>
      <c r="K182" s="86" t="s">
        <v>75</v>
      </c>
      <c r="L182" s="87" t="s">
        <v>37</v>
      </c>
      <c r="M182" s="88">
        <v>1.26</v>
      </c>
      <c r="N182" s="88">
        <v>60</v>
      </c>
      <c r="O182" s="88"/>
      <c r="P182" s="88">
        <f t="shared" si="0"/>
        <v>60</v>
      </c>
      <c r="Q182" s="89">
        <f t="shared" si="11"/>
        <v>75.599999999999994</v>
      </c>
      <c r="R182" s="88">
        <f t="shared" si="12"/>
        <v>0</v>
      </c>
      <c r="S182" s="126">
        <f t="shared" si="8"/>
        <v>75.599999999999994</v>
      </c>
      <c r="T182" s="31"/>
      <c r="U182" s="31">
        <f t="shared" si="10"/>
        <v>22627581.451900017</v>
      </c>
    </row>
    <row r="183" spans="1:21" x14ac:dyDescent="0.3">
      <c r="A183" s="91" t="s">
        <v>30</v>
      </c>
      <c r="B183" s="92" t="s">
        <v>168</v>
      </c>
      <c r="C183" s="93" t="s">
        <v>198</v>
      </c>
      <c r="D183" s="93" t="s">
        <v>33</v>
      </c>
      <c r="E183" s="94" t="s">
        <v>34</v>
      </c>
      <c r="F183" s="92">
        <v>2013</v>
      </c>
      <c r="G183" s="225"/>
      <c r="H183" s="95" t="str">
        <f>+H182</f>
        <v>RECONFORMACIÓN VIA NAMBACOLA - BARRIO 24 JUNIO  (L = 0,5km)</v>
      </c>
      <c r="I183" s="228"/>
      <c r="J183" s="231"/>
      <c r="K183" s="95" t="s">
        <v>76</v>
      </c>
      <c r="L183" s="96" t="s">
        <v>77</v>
      </c>
      <c r="M183" s="97">
        <v>0.35</v>
      </c>
      <c r="N183" s="97">
        <v>240</v>
      </c>
      <c r="O183" s="97"/>
      <c r="P183" s="97">
        <f t="shared" si="0"/>
        <v>240</v>
      </c>
      <c r="Q183" s="98">
        <f t="shared" si="11"/>
        <v>84</v>
      </c>
      <c r="R183" s="97">
        <f t="shared" si="12"/>
        <v>0</v>
      </c>
      <c r="S183" s="127">
        <f t="shared" si="8"/>
        <v>84</v>
      </c>
      <c r="T183" s="31"/>
      <c r="U183" s="31">
        <f t="shared" si="10"/>
        <v>22627581.451900017</v>
      </c>
    </row>
    <row r="184" spans="1:21" ht="27" customHeight="1" thickBot="1" x14ac:dyDescent="0.35">
      <c r="A184" s="100" t="s">
        <v>30</v>
      </c>
      <c r="B184" s="101" t="s">
        <v>168</v>
      </c>
      <c r="C184" s="102" t="s">
        <v>198</v>
      </c>
      <c r="D184" s="102" t="s">
        <v>33</v>
      </c>
      <c r="E184" s="103" t="s">
        <v>34</v>
      </c>
      <c r="F184" s="101">
        <v>2013</v>
      </c>
      <c r="G184" s="226"/>
      <c r="H184" s="104" t="str">
        <f>+H183</f>
        <v>RECONFORMACIÓN VIA NAMBACOLA - BARRIO 24 JUNIO  (L = 0,5km)</v>
      </c>
      <c r="I184" s="229"/>
      <c r="J184" s="232"/>
      <c r="K184" s="104" t="s">
        <v>78</v>
      </c>
      <c r="L184" s="105" t="s">
        <v>61</v>
      </c>
      <c r="M184" s="106">
        <v>1.26</v>
      </c>
      <c r="N184" s="106">
        <v>2000</v>
      </c>
      <c r="O184" s="106"/>
      <c r="P184" s="106">
        <f t="shared" si="0"/>
        <v>2000</v>
      </c>
      <c r="Q184" s="107">
        <f t="shared" si="11"/>
        <v>2520</v>
      </c>
      <c r="R184" s="106">
        <f t="shared" si="12"/>
        <v>0</v>
      </c>
      <c r="S184" s="128">
        <f t="shared" si="8"/>
        <v>2520</v>
      </c>
      <c r="T184" s="31"/>
      <c r="U184" s="31">
        <f t="shared" si="10"/>
        <v>22627581.451900017</v>
      </c>
    </row>
    <row r="185" spans="1:21" x14ac:dyDescent="0.3">
      <c r="A185" s="82" t="s">
        <v>30</v>
      </c>
      <c r="B185" s="83" t="s">
        <v>168</v>
      </c>
      <c r="C185" s="84" t="s">
        <v>198</v>
      </c>
      <c r="D185" s="84" t="s">
        <v>33</v>
      </c>
      <c r="E185" s="85" t="s">
        <v>34</v>
      </c>
      <c r="F185" s="83">
        <v>2013</v>
      </c>
      <c r="G185" s="224" t="s">
        <v>207</v>
      </c>
      <c r="H185" s="86" t="str">
        <f>+G185</f>
        <v>RECONFORMACIÓN VIA BARRIO SURUNUMA - VIA ACCESO A NAMBACOLA  (L = 0,5km)</v>
      </c>
      <c r="I185" s="227">
        <v>0.5</v>
      </c>
      <c r="J185" s="230">
        <f>+I185</f>
        <v>0.5</v>
      </c>
      <c r="K185" s="86" t="s">
        <v>75</v>
      </c>
      <c r="L185" s="87" t="s">
        <v>37</v>
      </c>
      <c r="M185" s="88">
        <v>1.26</v>
      </c>
      <c r="N185" s="88">
        <v>160</v>
      </c>
      <c r="O185" s="88"/>
      <c r="P185" s="88">
        <f t="shared" si="0"/>
        <v>160</v>
      </c>
      <c r="Q185" s="89">
        <f t="shared" si="11"/>
        <v>201.6</v>
      </c>
      <c r="R185" s="88">
        <f t="shared" si="12"/>
        <v>0</v>
      </c>
      <c r="S185" s="126">
        <f t="shared" si="8"/>
        <v>201.6</v>
      </c>
      <c r="T185" s="31"/>
      <c r="U185" s="31">
        <f t="shared" si="10"/>
        <v>22627581.451900017</v>
      </c>
    </row>
    <row r="186" spans="1:21" x14ac:dyDescent="0.3">
      <c r="A186" s="91" t="s">
        <v>30</v>
      </c>
      <c r="B186" s="92" t="s">
        <v>168</v>
      </c>
      <c r="C186" s="93" t="s">
        <v>198</v>
      </c>
      <c r="D186" s="93" t="s">
        <v>33</v>
      </c>
      <c r="E186" s="94" t="s">
        <v>34</v>
      </c>
      <c r="F186" s="92">
        <v>2013</v>
      </c>
      <c r="G186" s="225"/>
      <c r="H186" s="95" t="str">
        <f>+H185</f>
        <v>RECONFORMACIÓN VIA BARRIO SURUNUMA - VIA ACCESO A NAMBACOLA  (L = 0,5km)</v>
      </c>
      <c r="I186" s="228"/>
      <c r="J186" s="231"/>
      <c r="K186" s="95" t="s">
        <v>76</v>
      </c>
      <c r="L186" s="96" t="s">
        <v>77</v>
      </c>
      <c r="M186" s="97">
        <v>0.35</v>
      </c>
      <c r="N186" s="97">
        <v>480</v>
      </c>
      <c r="O186" s="97"/>
      <c r="P186" s="97">
        <f t="shared" si="0"/>
        <v>480</v>
      </c>
      <c r="Q186" s="98">
        <f t="shared" si="11"/>
        <v>168</v>
      </c>
      <c r="R186" s="97">
        <f t="shared" si="12"/>
        <v>0</v>
      </c>
      <c r="S186" s="127">
        <f t="shared" si="8"/>
        <v>168</v>
      </c>
      <c r="T186" s="31"/>
      <c r="U186" s="31">
        <f t="shared" si="10"/>
        <v>22627581.451900017</v>
      </c>
    </row>
    <row r="187" spans="1:21" ht="17.25" thickBot="1" x14ac:dyDescent="0.35">
      <c r="A187" s="100" t="s">
        <v>30</v>
      </c>
      <c r="B187" s="101" t="s">
        <v>168</v>
      </c>
      <c r="C187" s="102" t="s">
        <v>198</v>
      </c>
      <c r="D187" s="102" t="s">
        <v>33</v>
      </c>
      <c r="E187" s="103" t="s">
        <v>34</v>
      </c>
      <c r="F187" s="101">
        <v>2013</v>
      </c>
      <c r="G187" s="226"/>
      <c r="H187" s="104" t="str">
        <f>+H186</f>
        <v>RECONFORMACIÓN VIA BARRIO SURUNUMA - VIA ACCESO A NAMBACOLA  (L = 0,5km)</v>
      </c>
      <c r="I187" s="229"/>
      <c r="J187" s="232"/>
      <c r="K187" s="104" t="s">
        <v>78</v>
      </c>
      <c r="L187" s="105" t="s">
        <v>61</v>
      </c>
      <c r="M187" s="106">
        <v>1.26</v>
      </c>
      <c r="N187" s="106">
        <v>2000</v>
      </c>
      <c r="O187" s="106"/>
      <c r="P187" s="106">
        <f t="shared" si="0"/>
        <v>2000</v>
      </c>
      <c r="Q187" s="107">
        <f t="shared" si="11"/>
        <v>2520</v>
      </c>
      <c r="R187" s="106">
        <f t="shared" si="12"/>
        <v>0</v>
      </c>
      <c r="S187" s="128">
        <f t="shared" si="8"/>
        <v>2520</v>
      </c>
      <c r="T187" s="31"/>
      <c r="U187" s="31">
        <f t="shared" si="10"/>
        <v>22627581.451900017</v>
      </c>
    </row>
    <row r="188" spans="1:21" x14ac:dyDescent="0.3">
      <c r="A188" s="82" t="s">
        <v>30</v>
      </c>
      <c r="B188" s="83" t="s">
        <v>168</v>
      </c>
      <c r="C188" s="84" t="s">
        <v>208</v>
      </c>
      <c r="D188" s="84" t="s">
        <v>33</v>
      </c>
      <c r="E188" s="85" t="s">
        <v>34</v>
      </c>
      <c r="F188" s="83">
        <v>2013</v>
      </c>
      <c r="G188" s="224" t="s">
        <v>209</v>
      </c>
      <c r="H188" s="86" t="str">
        <f>+G188</f>
        <v>RECONFORMACIÓN DE LA VÍA PURUNUMA - CHINGUILAMACA ( L = 18.8 Km, AVANCE CON CORTE A NOVIEMBRE)</v>
      </c>
      <c r="I188" s="227">
        <v>18.8</v>
      </c>
      <c r="J188" s="230">
        <f>+I188</f>
        <v>18.8</v>
      </c>
      <c r="K188" s="86" t="s">
        <v>75</v>
      </c>
      <c r="L188" s="87" t="s">
        <v>37</v>
      </c>
      <c r="M188" s="88">
        <v>1.26</v>
      </c>
      <c r="N188" s="88">
        <v>6140</v>
      </c>
      <c r="O188" s="88">
        <v>2200</v>
      </c>
      <c r="P188" s="88">
        <f t="shared" si="0"/>
        <v>8340</v>
      </c>
      <c r="Q188" s="89">
        <f t="shared" si="11"/>
        <v>7736.4</v>
      </c>
      <c r="R188" s="88">
        <f t="shared" si="12"/>
        <v>2772</v>
      </c>
      <c r="S188" s="126">
        <f t="shared" si="8"/>
        <v>10508.4</v>
      </c>
      <c r="T188" s="31"/>
      <c r="U188" s="31">
        <f t="shared" si="10"/>
        <v>22627581.451900017</v>
      </c>
    </row>
    <row r="189" spans="1:21" x14ac:dyDescent="0.3">
      <c r="A189" s="91" t="s">
        <v>30</v>
      </c>
      <c r="B189" s="92" t="s">
        <v>168</v>
      </c>
      <c r="C189" s="93" t="s">
        <v>208</v>
      </c>
      <c r="D189" s="93" t="s">
        <v>33</v>
      </c>
      <c r="E189" s="94" t="s">
        <v>34</v>
      </c>
      <c r="F189" s="92">
        <v>2013</v>
      </c>
      <c r="G189" s="225"/>
      <c r="H189" s="95" t="str">
        <f>H188</f>
        <v>RECONFORMACIÓN DE LA VÍA PURUNUMA - CHINGUILAMACA ( L = 18.8 Km, AVANCE CON CORTE A NOVIEMBRE)</v>
      </c>
      <c r="I189" s="228"/>
      <c r="J189" s="231"/>
      <c r="K189" s="95" t="s">
        <v>76</v>
      </c>
      <c r="L189" s="96" t="s">
        <v>77</v>
      </c>
      <c r="M189" s="97">
        <v>0.35</v>
      </c>
      <c r="N189" s="97">
        <v>33625</v>
      </c>
      <c r="O189" s="97">
        <v>11000</v>
      </c>
      <c r="P189" s="97">
        <f t="shared" si="0"/>
        <v>44625</v>
      </c>
      <c r="Q189" s="98">
        <f t="shared" si="11"/>
        <v>11768.75</v>
      </c>
      <c r="R189" s="97">
        <f t="shared" si="12"/>
        <v>3849.9999999999995</v>
      </c>
      <c r="S189" s="127">
        <f t="shared" si="8"/>
        <v>15618.75</v>
      </c>
      <c r="T189" s="31"/>
      <c r="U189" s="31">
        <f t="shared" si="10"/>
        <v>22627581.451900017</v>
      </c>
    </row>
    <row r="190" spans="1:21" x14ac:dyDescent="0.3">
      <c r="A190" s="91" t="s">
        <v>30</v>
      </c>
      <c r="B190" s="92" t="s">
        <v>168</v>
      </c>
      <c r="C190" s="93" t="s">
        <v>208</v>
      </c>
      <c r="D190" s="93" t="s">
        <v>33</v>
      </c>
      <c r="E190" s="94" t="s">
        <v>34</v>
      </c>
      <c r="F190" s="92">
        <v>2013</v>
      </c>
      <c r="G190" s="225"/>
      <c r="H190" s="95" t="str">
        <f>H189</f>
        <v>RECONFORMACIÓN DE LA VÍA PURUNUMA - CHINGUILAMACA ( L = 18.8 Km, AVANCE CON CORTE A NOVIEMBRE)</v>
      </c>
      <c r="I190" s="228"/>
      <c r="J190" s="231"/>
      <c r="K190" s="95" t="s">
        <v>78</v>
      </c>
      <c r="L190" s="96" t="s">
        <v>61</v>
      </c>
      <c r="M190" s="97">
        <v>1.26</v>
      </c>
      <c r="N190" s="97">
        <v>69000</v>
      </c>
      <c r="O190" s="97">
        <v>12000</v>
      </c>
      <c r="P190" s="97">
        <f t="shared" si="0"/>
        <v>81000</v>
      </c>
      <c r="Q190" s="98">
        <f t="shared" si="11"/>
        <v>86940</v>
      </c>
      <c r="R190" s="97">
        <f t="shared" si="12"/>
        <v>15120</v>
      </c>
      <c r="S190" s="127">
        <f t="shared" si="8"/>
        <v>102060</v>
      </c>
      <c r="T190" s="31"/>
      <c r="U190" s="31">
        <f t="shared" si="10"/>
        <v>22627581.451900017</v>
      </c>
    </row>
    <row r="191" spans="1:21" ht="17.25" thickBot="1" x14ac:dyDescent="0.35">
      <c r="A191" s="100" t="s">
        <v>30</v>
      </c>
      <c r="B191" s="101" t="s">
        <v>168</v>
      </c>
      <c r="C191" s="102" t="s">
        <v>208</v>
      </c>
      <c r="D191" s="102" t="s">
        <v>33</v>
      </c>
      <c r="E191" s="103" t="s">
        <v>34</v>
      </c>
      <c r="F191" s="101">
        <v>2013</v>
      </c>
      <c r="G191" s="226"/>
      <c r="H191" s="104" t="str">
        <f>H190</f>
        <v>RECONFORMACIÓN DE LA VÍA PURUNUMA - CHINGUILAMACA ( L = 18.8 Km, AVANCE CON CORTE A NOVIEMBRE)</v>
      </c>
      <c r="I191" s="229"/>
      <c r="J191" s="232"/>
      <c r="K191" s="104" t="s">
        <v>93</v>
      </c>
      <c r="L191" s="105" t="s">
        <v>61</v>
      </c>
      <c r="M191" s="106">
        <v>0.1</v>
      </c>
      <c r="N191" s="106">
        <v>23400</v>
      </c>
      <c r="O191" s="106">
        <v>10800</v>
      </c>
      <c r="P191" s="106">
        <f t="shared" si="0"/>
        <v>34200</v>
      </c>
      <c r="Q191" s="107">
        <f t="shared" si="11"/>
        <v>2340</v>
      </c>
      <c r="R191" s="106">
        <f t="shared" si="12"/>
        <v>1080</v>
      </c>
      <c r="S191" s="128">
        <f t="shared" si="8"/>
        <v>3420</v>
      </c>
      <c r="T191" s="31"/>
      <c r="U191" s="31">
        <f t="shared" si="10"/>
        <v>22627581.451900017</v>
      </c>
    </row>
    <row r="192" spans="1:21" x14ac:dyDescent="0.3">
      <c r="A192" s="82" t="s">
        <v>30</v>
      </c>
      <c r="B192" s="83" t="s">
        <v>168</v>
      </c>
      <c r="C192" s="84" t="s">
        <v>208</v>
      </c>
      <c r="D192" s="84" t="s">
        <v>33</v>
      </c>
      <c r="E192" s="85" t="s">
        <v>34</v>
      </c>
      <c r="F192" s="83">
        <v>2013</v>
      </c>
      <c r="G192" s="224" t="s">
        <v>918</v>
      </c>
      <c r="H192" s="86" t="str">
        <f>+G192</f>
        <v>RECONFORMACIÓN DE LA VÍA CHINGUILAMACA - CHIQUIL - SAN MIGUEL</v>
      </c>
      <c r="I192" s="227">
        <v>3</v>
      </c>
      <c r="J192" s="230">
        <f>+I192</f>
        <v>3</v>
      </c>
      <c r="K192" s="86" t="s">
        <v>75</v>
      </c>
      <c r="L192" s="87" t="s">
        <v>37</v>
      </c>
      <c r="M192" s="88">
        <v>1.26</v>
      </c>
      <c r="N192" s="88">
        <v>0</v>
      </c>
      <c r="O192" s="88">
        <v>560</v>
      </c>
      <c r="P192" s="88">
        <f t="shared" si="0"/>
        <v>560</v>
      </c>
      <c r="Q192" s="88">
        <f t="shared" si="11"/>
        <v>0</v>
      </c>
      <c r="R192" s="88">
        <f t="shared" si="12"/>
        <v>705.6</v>
      </c>
      <c r="S192" s="136">
        <f t="shared" si="8"/>
        <v>705.6</v>
      </c>
      <c r="T192" s="31"/>
      <c r="U192" s="31">
        <f t="shared" si="10"/>
        <v>22627581.451900017</v>
      </c>
    </row>
    <row r="193" spans="1:22" x14ac:dyDescent="0.3">
      <c r="A193" s="91" t="s">
        <v>30</v>
      </c>
      <c r="B193" s="92" t="s">
        <v>168</v>
      </c>
      <c r="C193" s="93" t="s">
        <v>208</v>
      </c>
      <c r="D193" s="93" t="s">
        <v>33</v>
      </c>
      <c r="E193" s="94" t="s">
        <v>34</v>
      </c>
      <c r="F193" s="92">
        <v>2013</v>
      </c>
      <c r="G193" s="225"/>
      <c r="H193" s="95" t="str">
        <f>H192</f>
        <v>RECONFORMACIÓN DE LA VÍA CHINGUILAMACA - CHIQUIL - SAN MIGUEL</v>
      </c>
      <c r="I193" s="228"/>
      <c r="J193" s="231"/>
      <c r="K193" s="95" t="s">
        <v>76</v>
      </c>
      <c r="L193" s="96" t="s">
        <v>77</v>
      </c>
      <c r="M193" s="97">
        <v>0.35</v>
      </c>
      <c r="N193" s="97">
        <v>0</v>
      </c>
      <c r="O193" s="97">
        <v>2800</v>
      </c>
      <c r="P193" s="97">
        <f t="shared" si="0"/>
        <v>2800</v>
      </c>
      <c r="Q193" s="97">
        <f t="shared" si="11"/>
        <v>0</v>
      </c>
      <c r="R193" s="97">
        <f t="shared" si="12"/>
        <v>979.99999999999989</v>
      </c>
      <c r="S193" s="134">
        <f t="shared" si="8"/>
        <v>979.99999999999989</v>
      </c>
      <c r="T193" s="31"/>
      <c r="U193" s="31">
        <f t="shared" si="10"/>
        <v>22627581.451900017</v>
      </c>
    </row>
    <row r="194" spans="1:22" x14ac:dyDescent="0.3">
      <c r="A194" s="91" t="s">
        <v>30</v>
      </c>
      <c r="B194" s="92" t="s">
        <v>168</v>
      </c>
      <c r="C194" s="93" t="s">
        <v>208</v>
      </c>
      <c r="D194" s="93" t="s">
        <v>33</v>
      </c>
      <c r="E194" s="94" t="s">
        <v>34</v>
      </c>
      <c r="F194" s="92">
        <v>2013</v>
      </c>
      <c r="G194" s="225"/>
      <c r="H194" s="95" t="str">
        <f>H193</f>
        <v>RECONFORMACIÓN DE LA VÍA CHINGUILAMACA - CHIQUIL - SAN MIGUEL</v>
      </c>
      <c r="I194" s="228"/>
      <c r="J194" s="231"/>
      <c r="K194" s="95" t="s">
        <v>78</v>
      </c>
      <c r="L194" s="96" t="s">
        <v>61</v>
      </c>
      <c r="M194" s="97">
        <v>1.26</v>
      </c>
      <c r="N194" s="97">
        <v>0</v>
      </c>
      <c r="O194" s="97">
        <v>7500</v>
      </c>
      <c r="P194" s="97">
        <f t="shared" si="0"/>
        <v>7500</v>
      </c>
      <c r="Q194" s="97">
        <f t="shared" si="11"/>
        <v>0</v>
      </c>
      <c r="R194" s="97">
        <f t="shared" si="12"/>
        <v>9450</v>
      </c>
      <c r="S194" s="134">
        <f t="shared" si="8"/>
        <v>9450</v>
      </c>
      <c r="T194" s="31"/>
      <c r="U194" s="31">
        <f t="shared" si="10"/>
        <v>22627581.451900017</v>
      </c>
    </row>
    <row r="195" spans="1:22" ht="17.25" thickBot="1" x14ac:dyDescent="0.35">
      <c r="A195" s="100" t="s">
        <v>30</v>
      </c>
      <c r="B195" s="101" t="s">
        <v>168</v>
      </c>
      <c r="C195" s="102" t="s">
        <v>208</v>
      </c>
      <c r="D195" s="102" t="s">
        <v>33</v>
      </c>
      <c r="E195" s="103" t="s">
        <v>34</v>
      </c>
      <c r="F195" s="101">
        <v>2013</v>
      </c>
      <c r="G195" s="226"/>
      <c r="H195" s="104" t="str">
        <f>H194</f>
        <v>RECONFORMACIÓN DE LA VÍA CHINGUILAMACA - CHIQUIL - SAN MIGUEL</v>
      </c>
      <c r="I195" s="229"/>
      <c r="J195" s="232"/>
      <c r="K195" s="104" t="s">
        <v>93</v>
      </c>
      <c r="L195" s="105" t="s">
        <v>61</v>
      </c>
      <c r="M195" s="106">
        <v>0.1</v>
      </c>
      <c r="N195" s="106">
        <v>0</v>
      </c>
      <c r="O195" s="106">
        <v>7500</v>
      </c>
      <c r="P195" s="106">
        <f t="shared" si="0"/>
        <v>7500</v>
      </c>
      <c r="Q195" s="106">
        <f t="shared" si="11"/>
        <v>0</v>
      </c>
      <c r="R195" s="106">
        <f t="shared" si="12"/>
        <v>750</v>
      </c>
      <c r="S195" s="135">
        <f t="shared" si="8"/>
        <v>750</v>
      </c>
      <c r="T195" s="31"/>
      <c r="U195" s="31">
        <f t="shared" si="10"/>
        <v>22627581.451900017</v>
      </c>
    </row>
    <row r="196" spans="1:22" x14ac:dyDescent="0.3">
      <c r="A196" s="82" t="s">
        <v>30</v>
      </c>
      <c r="B196" s="83" t="s">
        <v>119</v>
      </c>
      <c r="C196" s="84" t="s">
        <v>688</v>
      </c>
      <c r="D196" s="84" t="s">
        <v>33</v>
      </c>
      <c r="E196" s="85" t="s">
        <v>34</v>
      </c>
      <c r="F196" s="83">
        <v>2013</v>
      </c>
      <c r="G196" s="224" t="s">
        <v>919</v>
      </c>
      <c r="H196" s="86" t="str">
        <f>+G196</f>
        <v>RECONFORMACIÓN DE LA VIA SAN ANTONIO DE LAS ARADAS - QUEBRADA QUIROZ</v>
      </c>
      <c r="I196" s="227">
        <v>1.5</v>
      </c>
      <c r="J196" s="230">
        <f>+I196</f>
        <v>1.5</v>
      </c>
      <c r="K196" s="86" t="s">
        <v>75</v>
      </c>
      <c r="L196" s="87" t="s">
        <v>37</v>
      </c>
      <c r="M196" s="88">
        <v>1.26</v>
      </c>
      <c r="N196" s="88">
        <v>0</v>
      </c>
      <c r="O196" s="88">
        <v>1008</v>
      </c>
      <c r="P196" s="88">
        <f t="shared" si="0"/>
        <v>1008</v>
      </c>
      <c r="Q196" s="88">
        <f t="shared" si="11"/>
        <v>0</v>
      </c>
      <c r="R196" s="88">
        <f t="shared" si="12"/>
        <v>1270.08</v>
      </c>
      <c r="S196" s="136">
        <f t="shared" si="8"/>
        <v>1270.08</v>
      </c>
      <c r="T196" s="31"/>
      <c r="U196" s="31">
        <f t="shared" si="10"/>
        <v>22627581.451900017</v>
      </c>
    </row>
    <row r="197" spans="1:22" x14ac:dyDescent="0.3">
      <c r="A197" s="91" t="s">
        <v>30</v>
      </c>
      <c r="B197" s="92" t="s">
        <v>119</v>
      </c>
      <c r="C197" s="93" t="s">
        <v>688</v>
      </c>
      <c r="D197" s="93" t="s">
        <v>33</v>
      </c>
      <c r="E197" s="94" t="s">
        <v>34</v>
      </c>
      <c r="F197" s="92">
        <v>2013</v>
      </c>
      <c r="G197" s="225"/>
      <c r="H197" s="95" t="str">
        <f>H196</f>
        <v>RECONFORMACIÓN DE LA VIA SAN ANTONIO DE LAS ARADAS - QUEBRADA QUIROZ</v>
      </c>
      <c r="I197" s="228"/>
      <c r="J197" s="231"/>
      <c r="K197" s="95" t="s">
        <v>76</v>
      </c>
      <c r="L197" s="96" t="s">
        <v>77</v>
      </c>
      <c r="M197" s="97">
        <v>0.35</v>
      </c>
      <c r="N197" s="97">
        <v>0</v>
      </c>
      <c r="O197" s="97">
        <v>13104</v>
      </c>
      <c r="P197" s="97">
        <f t="shared" si="0"/>
        <v>13104</v>
      </c>
      <c r="Q197" s="97">
        <f t="shared" si="11"/>
        <v>0</v>
      </c>
      <c r="R197" s="97">
        <f t="shared" si="12"/>
        <v>4586.3999999999996</v>
      </c>
      <c r="S197" s="134">
        <f t="shared" si="8"/>
        <v>4586.3999999999996</v>
      </c>
      <c r="T197" s="31"/>
      <c r="U197" s="31">
        <f t="shared" si="10"/>
        <v>22627581.451900017</v>
      </c>
    </row>
    <row r="198" spans="1:22" ht="17.25" thickBot="1" x14ac:dyDescent="0.35">
      <c r="A198" s="100" t="s">
        <v>30</v>
      </c>
      <c r="B198" s="101" t="s">
        <v>119</v>
      </c>
      <c r="C198" s="102" t="s">
        <v>688</v>
      </c>
      <c r="D198" s="102" t="s">
        <v>33</v>
      </c>
      <c r="E198" s="103" t="s">
        <v>34</v>
      </c>
      <c r="F198" s="101">
        <v>2013</v>
      </c>
      <c r="G198" s="226"/>
      <c r="H198" s="104" t="str">
        <f>H197</f>
        <v>RECONFORMACIÓN DE LA VIA SAN ANTONIO DE LAS ARADAS - QUEBRADA QUIROZ</v>
      </c>
      <c r="I198" s="229"/>
      <c r="J198" s="232"/>
      <c r="K198" s="104" t="s">
        <v>78</v>
      </c>
      <c r="L198" s="105" t="s">
        <v>61</v>
      </c>
      <c r="M198" s="106">
        <v>1.26</v>
      </c>
      <c r="N198" s="106">
        <v>0</v>
      </c>
      <c r="O198" s="106">
        <v>7800</v>
      </c>
      <c r="P198" s="106">
        <f t="shared" si="0"/>
        <v>7800</v>
      </c>
      <c r="Q198" s="106">
        <f t="shared" si="11"/>
        <v>0</v>
      </c>
      <c r="R198" s="106">
        <f t="shared" si="12"/>
        <v>9828</v>
      </c>
      <c r="S198" s="135">
        <f t="shared" si="8"/>
        <v>9828</v>
      </c>
      <c r="T198" s="31"/>
      <c r="U198" s="31">
        <f t="shared" si="10"/>
        <v>22627581.451900017</v>
      </c>
    </row>
    <row r="199" spans="1:22" ht="27.75" thickBot="1" x14ac:dyDescent="0.35">
      <c r="A199" s="71" t="s">
        <v>30</v>
      </c>
      <c r="B199" s="72" t="s">
        <v>210</v>
      </c>
      <c r="C199" s="73" t="s">
        <v>211</v>
      </c>
      <c r="D199" s="73" t="s">
        <v>38</v>
      </c>
      <c r="E199" s="74" t="s">
        <v>117</v>
      </c>
      <c r="F199" s="72">
        <v>2012</v>
      </c>
      <c r="G199" s="137" t="s">
        <v>212</v>
      </c>
      <c r="H199" s="138" t="s">
        <v>212</v>
      </c>
      <c r="I199" s="123">
        <v>90</v>
      </c>
      <c r="J199" s="73">
        <v>90</v>
      </c>
      <c r="K199" s="76" t="s">
        <v>213</v>
      </c>
      <c r="L199" s="78" t="s">
        <v>915</v>
      </c>
      <c r="M199" s="139">
        <v>444982.85</v>
      </c>
      <c r="N199" s="79">
        <v>1</v>
      </c>
      <c r="O199" s="79"/>
      <c r="P199" s="79">
        <f t="shared" si="0"/>
        <v>1</v>
      </c>
      <c r="Q199" s="79">
        <f t="shared" si="11"/>
        <v>444982.85</v>
      </c>
      <c r="R199" s="79">
        <f t="shared" si="12"/>
        <v>0</v>
      </c>
      <c r="S199" s="129">
        <f t="shared" si="8"/>
        <v>444982.85</v>
      </c>
      <c r="T199" s="31"/>
      <c r="U199" s="31">
        <f t="shared" si="10"/>
        <v>22627581.451900017</v>
      </c>
    </row>
    <row r="200" spans="1:22" ht="17.25" thickBot="1" x14ac:dyDescent="0.35">
      <c r="A200" s="71" t="s">
        <v>30</v>
      </c>
      <c r="B200" s="72" t="s">
        <v>119</v>
      </c>
      <c r="C200" s="73" t="s">
        <v>214</v>
      </c>
      <c r="D200" s="73" t="s">
        <v>33</v>
      </c>
      <c r="E200" s="74" t="s">
        <v>34</v>
      </c>
      <c r="F200" s="72">
        <v>2013</v>
      </c>
      <c r="G200" s="75" t="s">
        <v>215</v>
      </c>
      <c r="H200" s="76" t="s">
        <v>215</v>
      </c>
      <c r="I200" s="77">
        <v>4.3</v>
      </c>
      <c r="J200" s="77">
        <v>4.3</v>
      </c>
      <c r="K200" s="76" t="s">
        <v>73</v>
      </c>
      <c r="L200" s="78" t="s">
        <v>61</v>
      </c>
      <c r="M200" s="79">
        <v>0.1</v>
      </c>
      <c r="N200" s="79">
        <v>30100</v>
      </c>
      <c r="O200" s="79"/>
      <c r="P200" s="80">
        <f t="shared" si="0"/>
        <v>30100</v>
      </c>
      <c r="Q200" s="80">
        <f t="shared" si="11"/>
        <v>3010</v>
      </c>
      <c r="R200" s="79">
        <f t="shared" si="12"/>
        <v>0</v>
      </c>
      <c r="S200" s="81">
        <f t="shared" si="8"/>
        <v>3010</v>
      </c>
      <c r="T200" s="31"/>
      <c r="U200" s="31">
        <f t="shared" si="10"/>
        <v>22627581.451900017</v>
      </c>
      <c r="V200" s="5">
        <v>4.3</v>
      </c>
    </row>
    <row r="201" spans="1:22" x14ac:dyDescent="0.3">
      <c r="A201" s="82" t="s">
        <v>30</v>
      </c>
      <c r="B201" s="83" t="s">
        <v>119</v>
      </c>
      <c r="C201" s="84" t="s">
        <v>214</v>
      </c>
      <c r="D201" s="84" t="s">
        <v>33</v>
      </c>
      <c r="E201" s="85" t="s">
        <v>34</v>
      </c>
      <c r="F201" s="83">
        <v>2013</v>
      </c>
      <c r="G201" s="224" t="s">
        <v>216</v>
      </c>
      <c r="H201" s="86" t="s">
        <v>216</v>
      </c>
      <c r="I201" s="227">
        <v>4</v>
      </c>
      <c r="J201" s="230">
        <v>4</v>
      </c>
      <c r="K201" s="86" t="s">
        <v>75</v>
      </c>
      <c r="L201" s="87" t="s">
        <v>37</v>
      </c>
      <c r="M201" s="88">
        <v>1.26</v>
      </c>
      <c r="N201" s="89">
        <v>1080</v>
      </c>
      <c r="O201" s="88"/>
      <c r="P201" s="89">
        <f t="shared" si="0"/>
        <v>1080</v>
      </c>
      <c r="Q201" s="89">
        <f t="shared" si="11"/>
        <v>1360.8</v>
      </c>
      <c r="R201" s="88">
        <f t="shared" si="12"/>
        <v>0</v>
      </c>
      <c r="S201" s="90">
        <f t="shared" si="8"/>
        <v>1360.8</v>
      </c>
      <c r="T201" s="31"/>
      <c r="U201" s="31">
        <f t="shared" si="10"/>
        <v>22627581.451900017</v>
      </c>
    </row>
    <row r="202" spans="1:22" x14ac:dyDescent="0.3">
      <c r="A202" s="91" t="s">
        <v>30</v>
      </c>
      <c r="B202" s="92" t="s">
        <v>119</v>
      </c>
      <c r="C202" s="93" t="s">
        <v>214</v>
      </c>
      <c r="D202" s="93" t="s">
        <v>33</v>
      </c>
      <c r="E202" s="94" t="s">
        <v>34</v>
      </c>
      <c r="F202" s="92">
        <v>2013</v>
      </c>
      <c r="G202" s="225"/>
      <c r="H202" s="95" t="s">
        <v>216</v>
      </c>
      <c r="I202" s="228"/>
      <c r="J202" s="231"/>
      <c r="K202" s="95" t="s">
        <v>76</v>
      </c>
      <c r="L202" s="96" t="s">
        <v>77</v>
      </c>
      <c r="M202" s="97">
        <v>0.35</v>
      </c>
      <c r="N202" s="98">
        <v>5994</v>
      </c>
      <c r="O202" s="97"/>
      <c r="P202" s="98">
        <f t="shared" si="0"/>
        <v>5994</v>
      </c>
      <c r="Q202" s="98">
        <f t="shared" si="11"/>
        <v>2097.9</v>
      </c>
      <c r="R202" s="97">
        <f t="shared" si="12"/>
        <v>0</v>
      </c>
      <c r="S202" s="99">
        <f t="shared" si="8"/>
        <v>2097.9</v>
      </c>
      <c r="T202" s="31"/>
      <c r="U202" s="31">
        <f t="shared" si="10"/>
        <v>22627581.451900017</v>
      </c>
    </row>
    <row r="203" spans="1:22" ht="17.25" thickBot="1" x14ac:dyDescent="0.35">
      <c r="A203" s="100" t="s">
        <v>30</v>
      </c>
      <c r="B203" s="101" t="s">
        <v>119</v>
      </c>
      <c r="C203" s="102" t="s">
        <v>214</v>
      </c>
      <c r="D203" s="102" t="s">
        <v>33</v>
      </c>
      <c r="E203" s="103" t="s">
        <v>34</v>
      </c>
      <c r="F203" s="101">
        <v>2013</v>
      </c>
      <c r="G203" s="226"/>
      <c r="H203" s="104" t="s">
        <v>216</v>
      </c>
      <c r="I203" s="229"/>
      <c r="J203" s="232"/>
      <c r="K203" s="104" t="s">
        <v>78</v>
      </c>
      <c r="L203" s="105" t="s">
        <v>61</v>
      </c>
      <c r="M203" s="106">
        <v>1.26</v>
      </c>
      <c r="N203" s="107">
        <v>20150</v>
      </c>
      <c r="O203" s="106"/>
      <c r="P203" s="107">
        <f t="shared" si="0"/>
        <v>20150</v>
      </c>
      <c r="Q203" s="107">
        <f t="shared" si="11"/>
        <v>25389</v>
      </c>
      <c r="R203" s="106">
        <f t="shared" si="12"/>
        <v>0</v>
      </c>
      <c r="S203" s="108">
        <f t="shared" si="8"/>
        <v>25389</v>
      </c>
      <c r="T203" s="31"/>
      <c r="U203" s="31">
        <f t="shared" si="10"/>
        <v>22627581.451900017</v>
      </c>
    </row>
    <row r="204" spans="1:22" x14ac:dyDescent="0.3">
      <c r="A204" s="82" t="s">
        <v>30</v>
      </c>
      <c r="B204" s="83" t="s">
        <v>119</v>
      </c>
      <c r="C204" s="84" t="s">
        <v>214</v>
      </c>
      <c r="D204" s="84" t="s">
        <v>33</v>
      </c>
      <c r="E204" s="85" t="s">
        <v>34</v>
      </c>
      <c r="F204" s="83">
        <v>2013</v>
      </c>
      <c r="G204" s="224" t="s">
        <v>217</v>
      </c>
      <c r="H204" s="86" t="str">
        <f>G204</f>
        <v>RECONFORMACIÓN DE LA VIA FUNDOCHAMBA - QUEBRADA QUIROZ</v>
      </c>
      <c r="I204" s="227">
        <v>5.4</v>
      </c>
      <c r="J204" s="230">
        <v>5.4</v>
      </c>
      <c r="K204" s="86" t="s">
        <v>75</v>
      </c>
      <c r="L204" s="87" t="s">
        <v>37</v>
      </c>
      <c r="M204" s="88">
        <v>1.26</v>
      </c>
      <c r="N204" s="89">
        <v>2160</v>
      </c>
      <c r="O204" s="88"/>
      <c r="P204" s="89">
        <f t="shared" si="0"/>
        <v>2160</v>
      </c>
      <c r="Q204" s="89">
        <f t="shared" si="11"/>
        <v>2721.6</v>
      </c>
      <c r="R204" s="88">
        <f t="shared" si="12"/>
        <v>0</v>
      </c>
      <c r="S204" s="90">
        <f t="shared" si="8"/>
        <v>2721.6</v>
      </c>
      <c r="T204" s="31"/>
      <c r="U204" s="31">
        <f t="shared" si="10"/>
        <v>22627581.451900017</v>
      </c>
    </row>
    <row r="205" spans="1:22" x14ac:dyDescent="0.3">
      <c r="A205" s="91" t="s">
        <v>30</v>
      </c>
      <c r="B205" s="92" t="s">
        <v>119</v>
      </c>
      <c r="C205" s="93" t="s">
        <v>214</v>
      </c>
      <c r="D205" s="93" t="s">
        <v>33</v>
      </c>
      <c r="E205" s="94" t="s">
        <v>34</v>
      </c>
      <c r="F205" s="92">
        <v>2013</v>
      </c>
      <c r="G205" s="225"/>
      <c r="H205" s="95" t="str">
        <f>H204</f>
        <v>RECONFORMACIÓN DE LA VIA FUNDOCHAMBA - QUEBRADA QUIROZ</v>
      </c>
      <c r="I205" s="228"/>
      <c r="J205" s="231"/>
      <c r="K205" s="95" t="s">
        <v>76</v>
      </c>
      <c r="L205" s="96" t="s">
        <v>77</v>
      </c>
      <c r="M205" s="97">
        <v>0.35</v>
      </c>
      <c r="N205" s="98">
        <v>5400</v>
      </c>
      <c r="O205" s="97"/>
      <c r="P205" s="98">
        <f t="shared" si="0"/>
        <v>5400</v>
      </c>
      <c r="Q205" s="98">
        <f t="shared" si="11"/>
        <v>1889.9999999999998</v>
      </c>
      <c r="R205" s="97">
        <f t="shared" si="12"/>
        <v>0</v>
      </c>
      <c r="S205" s="99">
        <f t="shared" si="8"/>
        <v>1889.9999999999998</v>
      </c>
      <c r="T205" s="31"/>
      <c r="U205" s="31">
        <f t="shared" si="10"/>
        <v>22627581.451900017</v>
      </c>
    </row>
    <row r="206" spans="1:22" ht="34.5" customHeight="1" thickBot="1" x14ac:dyDescent="0.35">
      <c r="A206" s="100" t="s">
        <v>30</v>
      </c>
      <c r="B206" s="101" t="s">
        <v>119</v>
      </c>
      <c r="C206" s="102" t="s">
        <v>214</v>
      </c>
      <c r="D206" s="102" t="s">
        <v>33</v>
      </c>
      <c r="E206" s="103" t="s">
        <v>34</v>
      </c>
      <c r="F206" s="101">
        <v>2013</v>
      </c>
      <c r="G206" s="226"/>
      <c r="H206" s="104" t="str">
        <f>H205</f>
        <v>RECONFORMACIÓN DE LA VIA FUNDOCHAMBA - QUEBRADA QUIROZ</v>
      </c>
      <c r="I206" s="229"/>
      <c r="J206" s="232"/>
      <c r="K206" s="104" t="s">
        <v>78</v>
      </c>
      <c r="L206" s="105" t="s">
        <v>61</v>
      </c>
      <c r="M206" s="106">
        <v>1.26</v>
      </c>
      <c r="N206" s="107">
        <v>27000</v>
      </c>
      <c r="O206" s="106"/>
      <c r="P206" s="107">
        <f t="shared" si="0"/>
        <v>27000</v>
      </c>
      <c r="Q206" s="107">
        <f t="shared" si="11"/>
        <v>34020</v>
      </c>
      <c r="R206" s="106">
        <f t="shared" si="12"/>
        <v>0</v>
      </c>
      <c r="S206" s="108">
        <f t="shared" si="8"/>
        <v>34020</v>
      </c>
      <c r="T206" s="31"/>
      <c r="U206" s="31">
        <f t="shared" ref="U206:U269" si="13">$S$964</f>
        <v>22627581.451900017</v>
      </c>
    </row>
    <row r="207" spans="1:22" ht="34.5" customHeight="1" x14ac:dyDescent="0.3">
      <c r="A207" s="82" t="s">
        <v>30</v>
      </c>
      <c r="B207" s="83" t="s">
        <v>119</v>
      </c>
      <c r="C207" s="84" t="s">
        <v>214</v>
      </c>
      <c r="D207" s="84" t="s">
        <v>33</v>
      </c>
      <c r="E207" s="85" t="s">
        <v>34</v>
      </c>
      <c r="F207" s="83">
        <v>2013</v>
      </c>
      <c r="G207" s="224" t="s">
        <v>218</v>
      </c>
      <c r="H207" s="86" t="str">
        <f>G207</f>
        <v>RECONFORMACIÓN DE LA VIA FUNDOCHAMBA - EL SAUCE</v>
      </c>
      <c r="I207" s="227">
        <v>3.45</v>
      </c>
      <c r="J207" s="230">
        <v>3.45</v>
      </c>
      <c r="K207" s="86" t="s">
        <v>75</v>
      </c>
      <c r="L207" s="87" t="s">
        <v>37</v>
      </c>
      <c r="M207" s="88">
        <v>1.26</v>
      </c>
      <c r="N207" s="89">
        <v>1134</v>
      </c>
      <c r="O207" s="88"/>
      <c r="P207" s="89">
        <f t="shared" si="0"/>
        <v>1134</v>
      </c>
      <c r="Q207" s="89">
        <f t="shared" si="11"/>
        <v>1428.84</v>
      </c>
      <c r="R207" s="88">
        <f t="shared" si="12"/>
        <v>0</v>
      </c>
      <c r="S207" s="90">
        <f t="shared" si="8"/>
        <v>1428.84</v>
      </c>
      <c r="T207" s="31"/>
      <c r="U207" s="31">
        <f t="shared" si="13"/>
        <v>22627581.451900017</v>
      </c>
    </row>
    <row r="208" spans="1:22" ht="34.5" customHeight="1" x14ac:dyDescent="0.3">
      <c r="A208" s="91" t="s">
        <v>30</v>
      </c>
      <c r="B208" s="92" t="s">
        <v>119</v>
      </c>
      <c r="C208" s="93" t="s">
        <v>214</v>
      </c>
      <c r="D208" s="93" t="s">
        <v>33</v>
      </c>
      <c r="E208" s="94" t="s">
        <v>34</v>
      </c>
      <c r="F208" s="92">
        <v>2013</v>
      </c>
      <c r="G208" s="225"/>
      <c r="H208" s="95" t="str">
        <f>H207</f>
        <v>RECONFORMACIÓN DE LA VIA FUNDOCHAMBA - EL SAUCE</v>
      </c>
      <c r="I208" s="228"/>
      <c r="J208" s="231"/>
      <c r="K208" s="95" t="s">
        <v>76</v>
      </c>
      <c r="L208" s="96" t="s">
        <v>77</v>
      </c>
      <c r="M208" s="97">
        <v>0.35</v>
      </c>
      <c r="N208" s="98">
        <v>2835</v>
      </c>
      <c r="O208" s="97"/>
      <c r="P208" s="98">
        <f t="shared" si="0"/>
        <v>2835</v>
      </c>
      <c r="Q208" s="98">
        <f t="shared" si="11"/>
        <v>992.24999999999989</v>
      </c>
      <c r="R208" s="97">
        <f t="shared" si="12"/>
        <v>0</v>
      </c>
      <c r="S208" s="99">
        <f t="shared" si="8"/>
        <v>992.24999999999989</v>
      </c>
      <c r="T208" s="31"/>
      <c r="U208" s="31">
        <f t="shared" si="13"/>
        <v>22627581.451900017</v>
      </c>
    </row>
    <row r="209" spans="1:21" ht="34.5" customHeight="1" thickBot="1" x14ac:dyDescent="0.35">
      <c r="A209" s="100" t="s">
        <v>30</v>
      </c>
      <c r="B209" s="101" t="s">
        <v>119</v>
      </c>
      <c r="C209" s="102" t="s">
        <v>214</v>
      </c>
      <c r="D209" s="102" t="s">
        <v>33</v>
      </c>
      <c r="E209" s="103" t="s">
        <v>34</v>
      </c>
      <c r="F209" s="101">
        <v>2013</v>
      </c>
      <c r="G209" s="226"/>
      <c r="H209" s="104" t="str">
        <f>H208</f>
        <v>RECONFORMACIÓN DE LA VIA FUNDOCHAMBA - EL SAUCE</v>
      </c>
      <c r="I209" s="229"/>
      <c r="J209" s="232"/>
      <c r="K209" s="104" t="s">
        <v>78</v>
      </c>
      <c r="L209" s="105" t="s">
        <v>61</v>
      </c>
      <c r="M209" s="106">
        <v>1.26</v>
      </c>
      <c r="N209" s="107">
        <v>17250</v>
      </c>
      <c r="O209" s="106"/>
      <c r="P209" s="107">
        <f t="shared" si="0"/>
        <v>17250</v>
      </c>
      <c r="Q209" s="107">
        <f t="shared" si="11"/>
        <v>21735</v>
      </c>
      <c r="R209" s="106">
        <f t="shared" si="12"/>
        <v>0</v>
      </c>
      <c r="S209" s="108">
        <f t="shared" si="8"/>
        <v>21735</v>
      </c>
      <c r="T209" s="31"/>
      <c r="U209" s="31">
        <f t="shared" si="13"/>
        <v>22627581.451900017</v>
      </c>
    </row>
    <row r="210" spans="1:21" ht="30" customHeight="1" x14ac:dyDescent="0.3">
      <c r="A210" s="82" t="s">
        <v>30</v>
      </c>
      <c r="B210" s="83" t="s">
        <v>119</v>
      </c>
      <c r="C210" s="84" t="s">
        <v>119</v>
      </c>
      <c r="D210" s="84" t="s">
        <v>33</v>
      </c>
      <c r="E210" s="85" t="s">
        <v>34</v>
      </c>
      <c r="F210" s="83">
        <v>2013</v>
      </c>
      <c r="G210" s="224" t="s">
        <v>219</v>
      </c>
      <c r="H210" s="86" t="str">
        <f>+G210</f>
        <v>AMPLIACIÓN Y MANTENIMIENTO DE LA VIA LLANO GRANDE - SANTA BÁRBARA</v>
      </c>
      <c r="I210" s="227">
        <v>12</v>
      </c>
      <c r="J210" s="230">
        <v>12</v>
      </c>
      <c r="K210" s="86" t="s">
        <v>220</v>
      </c>
      <c r="L210" s="87" t="s">
        <v>55</v>
      </c>
      <c r="M210" s="88">
        <v>645.12</v>
      </c>
      <c r="N210" s="88">
        <v>0.21</v>
      </c>
      <c r="O210" s="88"/>
      <c r="P210" s="89">
        <f t="shared" si="0"/>
        <v>0.21</v>
      </c>
      <c r="Q210" s="89">
        <f t="shared" si="11"/>
        <v>135.4752</v>
      </c>
      <c r="R210" s="88">
        <f t="shared" si="12"/>
        <v>0</v>
      </c>
      <c r="S210" s="90">
        <f t="shared" si="8"/>
        <v>135.4752</v>
      </c>
      <c r="T210" s="31"/>
      <c r="U210" s="31">
        <f t="shared" si="13"/>
        <v>22627581.451900017</v>
      </c>
    </row>
    <row r="211" spans="1:21" ht="30" customHeight="1" x14ac:dyDescent="0.3">
      <c r="A211" s="91" t="s">
        <v>30</v>
      </c>
      <c r="B211" s="92" t="s">
        <v>119</v>
      </c>
      <c r="C211" s="93" t="s">
        <v>119</v>
      </c>
      <c r="D211" s="93" t="s">
        <v>33</v>
      </c>
      <c r="E211" s="94" t="s">
        <v>34</v>
      </c>
      <c r="F211" s="92">
        <v>2013</v>
      </c>
      <c r="G211" s="225"/>
      <c r="H211" s="95" t="str">
        <f>H210</f>
        <v>AMPLIACIÓN Y MANTENIMIENTO DE LA VIA LLANO GRANDE - SANTA BÁRBARA</v>
      </c>
      <c r="I211" s="228"/>
      <c r="J211" s="231"/>
      <c r="K211" s="95" t="s">
        <v>221</v>
      </c>
      <c r="L211" s="96" t="s">
        <v>37</v>
      </c>
      <c r="M211" s="97">
        <v>6.01</v>
      </c>
      <c r="N211" s="97">
        <v>177.6</v>
      </c>
      <c r="O211" s="97"/>
      <c r="P211" s="98">
        <f t="shared" si="0"/>
        <v>177.6</v>
      </c>
      <c r="Q211" s="98">
        <f t="shared" si="11"/>
        <v>1067.376</v>
      </c>
      <c r="R211" s="97">
        <f t="shared" si="12"/>
        <v>0</v>
      </c>
      <c r="S211" s="99">
        <f t="shared" si="8"/>
        <v>1067.376</v>
      </c>
      <c r="T211" s="31"/>
      <c r="U211" s="31">
        <f t="shared" si="13"/>
        <v>22627581.451900017</v>
      </c>
    </row>
    <row r="212" spans="1:21" ht="30" customHeight="1" x14ac:dyDescent="0.3">
      <c r="A212" s="91" t="s">
        <v>30</v>
      </c>
      <c r="B212" s="92" t="s">
        <v>119</v>
      </c>
      <c r="C212" s="93" t="s">
        <v>119</v>
      </c>
      <c r="D212" s="93" t="s">
        <v>33</v>
      </c>
      <c r="E212" s="94" t="s">
        <v>34</v>
      </c>
      <c r="F212" s="92">
        <v>2013</v>
      </c>
      <c r="G212" s="225"/>
      <c r="H212" s="95" t="str">
        <f>H211</f>
        <v>AMPLIACIÓN Y MANTENIMIENTO DE LA VIA LLANO GRANDE - SANTA BÁRBARA</v>
      </c>
      <c r="I212" s="228"/>
      <c r="J212" s="231"/>
      <c r="K212" s="95" t="s">
        <v>222</v>
      </c>
      <c r="L212" s="96" t="s">
        <v>37</v>
      </c>
      <c r="M212" s="97">
        <v>5.14</v>
      </c>
      <c r="N212" s="97">
        <v>510.87</v>
      </c>
      <c r="O212" s="97"/>
      <c r="P212" s="98">
        <f t="shared" si="0"/>
        <v>510.87</v>
      </c>
      <c r="Q212" s="98">
        <f t="shared" si="11"/>
        <v>2625.8717999999999</v>
      </c>
      <c r="R212" s="97">
        <f t="shared" si="12"/>
        <v>0</v>
      </c>
      <c r="S212" s="99">
        <f t="shared" si="8"/>
        <v>2625.8717999999999</v>
      </c>
      <c r="T212" s="31"/>
      <c r="U212" s="31">
        <f t="shared" si="13"/>
        <v>22627581.451900017</v>
      </c>
    </row>
    <row r="213" spans="1:21" ht="30" customHeight="1" x14ac:dyDescent="0.3">
      <c r="A213" s="91" t="s">
        <v>30</v>
      </c>
      <c r="B213" s="92" t="s">
        <v>119</v>
      </c>
      <c r="C213" s="93" t="s">
        <v>119</v>
      </c>
      <c r="D213" s="93" t="s">
        <v>33</v>
      </c>
      <c r="E213" s="94" t="s">
        <v>34</v>
      </c>
      <c r="F213" s="92">
        <v>2013</v>
      </c>
      <c r="G213" s="225"/>
      <c r="H213" s="95" t="str">
        <f>H212</f>
        <v>AMPLIACIÓN Y MANTENIMIENTO DE LA VIA LLANO GRANDE - SANTA BÁRBARA</v>
      </c>
      <c r="I213" s="228"/>
      <c r="J213" s="231"/>
      <c r="K213" s="95" t="s">
        <v>223</v>
      </c>
      <c r="L213" s="96" t="s">
        <v>37</v>
      </c>
      <c r="M213" s="97">
        <v>8.41</v>
      </c>
      <c r="N213" s="97">
        <v>1966.33</v>
      </c>
      <c r="O213" s="97"/>
      <c r="P213" s="98">
        <f t="shared" si="0"/>
        <v>1966.33</v>
      </c>
      <c r="Q213" s="98">
        <f t="shared" si="11"/>
        <v>16536.835299999999</v>
      </c>
      <c r="R213" s="97">
        <f t="shared" si="12"/>
        <v>0</v>
      </c>
      <c r="S213" s="99">
        <f t="shared" si="8"/>
        <v>16536.835299999999</v>
      </c>
      <c r="T213" s="31"/>
      <c r="U213" s="31">
        <f t="shared" si="13"/>
        <v>22627581.451900017</v>
      </c>
    </row>
    <row r="214" spans="1:21" ht="30" customHeight="1" x14ac:dyDescent="0.3">
      <c r="A214" s="91" t="s">
        <v>30</v>
      </c>
      <c r="B214" s="92" t="s">
        <v>119</v>
      </c>
      <c r="C214" s="93" t="s">
        <v>119</v>
      </c>
      <c r="D214" s="93" t="s">
        <v>33</v>
      </c>
      <c r="E214" s="94" t="s">
        <v>34</v>
      </c>
      <c r="F214" s="92">
        <v>2013</v>
      </c>
      <c r="G214" s="225"/>
      <c r="H214" s="95" t="str">
        <f>H213</f>
        <v>AMPLIACIÓN Y MANTENIMIENTO DE LA VIA LLANO GRANDE - SANTA BÁRBARA</v>
      </c>
      <c r="I214" s="228"/>
      <c r="J214" s="231"/>
      <c r="K214" s="95" t="s">
        <v>225</v>
      </c>
      <c r="L214" s="96" t="s">
        <v>226</v>
      </c>
      <c r="M214" s="97">
        <v>0.23</v>
      </c>
      <c r="N214" s="97">
        <v>6089.95</v>
      </c>
      <c r="O214" s="97"/>
      <c r="P214" s="98">
        <f t="shared" si="0"/>
        <v>6089.95</v>
      </c>
      <c r="Q214" s="98">
        <f t="shared" si="11"/>
        <v>1400.6885</v>
      </c>
      <c r="R214" s="97">
        <f t="shared" si="12"/>
        <v>0</v>
      </c>
      <c r="S214" s="99">
        <f>+R214+Q214</f>
        <v>1400.6885</v>
      </c>
      <c r="T214" s="31"/>
      <c r="U214" s="31">
        <f t="shared" si="13"/>
        <v>22627581.451900017</v>
      </c>
    </row>
    <row r="215" spans="1:21" ht="30" customHeight="1" thickBot="1" x14ac:dyDescent="0.35">
      <c r="A215" s="100" t="s">
        <v>30</v>
      </c>
      <c r="B215" s="101" t="s">
        <v>119</v>
      </c>
      <c r="C215" s="102" t="s">
        <v>119</v>
      </c>
      <c r="D215" s="102" t="s">
        <v>33</v>
      </c>
      <c r="E215" s="103" t="s">
        <v>34</v>
      </c>
      <c r="F215" s="101">
        <v>2013</v>
      </c>
      <c r="G215" s="226"/>
      <c r="H215" s="104" t="str">
        <f>H214</f>
        <v>AMPLIACIÓN Y MANTENIMIENTO DE LA VIA LLANO GRANDE - SANTA BÁRBARA</v>
      </c>
      <c r="I215" s="229"/>
      <c r="J215" s="232"/>
      <c r="K215" s="104" t="s">
        <v>232</v>
      </c>
      <c r="L215" s="105" t="s">
        <v>37</v>
      </c>
      <c r="M215" s="106">
        <v>1.18</v>
      </c>
      <c r="N215" s="106">
        <v>982.89</v>
      </c>
      <c r="O215" s="106"/>
      <c r="P215" s="107">
        <f t="shared" si="0"/>
        <v>982.89</v>
      </c>
      <c r="Q215" s="107">
        <f t="shared" si="11"/>
        <v>1159.8101999999999</v>
      </c>
      <c r="R215" s="106">
        <f t="shared" si="12"/>
        <v>0</v>
      </c>
      <c r="S215" s="108">
        <f>+R215+Q215</f>
        <v>1159.8101999999999</v>
      </c>
      <c r="T215" s="31"/>
      <c r="U215" s="31">
        <f t="shared" si="13"/>
        <v>22627581.451900017</v>
      </c>
    </row>
    <row r="216" spans="1:21" ht="30" customHeight="1" x14ac:dyDescent="0.3">
      <c r="A216" s="82" t="s">
        <v>30</v>
      </c>
      <c r="B216" s="83" t="s">
        <v>119</v>
      </c>
      <c r="C216" s="84" t="s">
        <v>119</v>
      </c>
      <c r="D216" s="84" t="s">
        <v>33</v>
      </c>
      <c r="E216" s="85" t="s">
        <v>66</v>
      </c>
      <c r="F216" s="83">
        <v>2013</v>
      </c>
      <c r="G216" s="224" t="s">
        <v>706</v>
      </c>
      <c r="H216" s="86" t="str">
        <f>G216</f>
        <v>ALCANTARILLAS EN LA AMPLIACIÓN Y MANTENIMIENTO DE LA VIA LLANO GRANDE - SANTA BÁRBARA</v>
      </c>
      <c r="I216" s="227">
        <v>11</v>
      </c>
      <c r="J216" s="230">
        <v>11</v>
      </c>
      <c r="K216" s="86" t="s">
        <v>230</v>
      </c>
      <c r="L216" s="87" t="s">
        <v>231</v>
      </c>
      <c r="M216" s="88">
        <v>662.22</v>
      </c>
      <c r="N216" s="88">
        <v>0</v>
      </c>
      <c r="O216" s="88"/>
      <c r="P216" s="89">
        <f t="shared" si="0"/>
        <v>0</v>
      </c>
      <c r="Q216" s="89">
        <f t="shared" si="11"/>
        <v>0</v>
      </c>
      <c r="R216" s="88">
        <f t="shared" si="12"/>
        <v>0</v>
      </c>
      <c r="S216" s="90">
        <f>+R216+Q216</f>
        <v>0</v>
      </c>
      <c r="T216" s="31"/>
      <c r="U216" s="31">
        <f t="shared" si="13"/>
        <v>22627581.451900017</v>
      </c>
    </row>
    <row r="217" spans="1:21" ht="30" customHeight="1" x14ac:dyDescent="0.3">
      <c r="A217" s="91" t="s">
        <v>30</v>
      </c>
      <c r="B217" s="92" t="s">
        <v>119</v>
      </c>
      <c r="C217" s="93" t="s">
        <v>119</v>
      </c>
      <c r="D217" s="93" t="s">
        <v>33</v>
      </c>
      <c r="E217" s="94" t="s">
        <v>66</v>
      </c>
      <c r="F217" s="92">
        <v>2013</v>
      </c>
      <c r="G217" s="225"/>
      <c r="H217" s="95" t="str">
        <f>+G216</f>
        <v>ALCANTARILLAS EN LA AMPLIACIÓN Y MANTENIMIENTO DE LA VIA LLANO GRANDE - SANTA BÁRBARA</v>
      </c>
      <c r="I217" s="228"/>
      <c r="J217" s="231"/>
      <c r="K217" s="95" t="s">
        <v>224</v>
      </c>
      <c r="L217" s="96" t="s">
        <v>68</v>
      </c>
      <c r="M217" s="97">
        <v>204.29</v>
      </c>
      <c r="N217" s="97">
        <v>85</v>
      </c>
      <c r="O217" s="97"/>
      <c r="P217" s="98">
        <f t="shared" si="0"/>
        <v>85</v>
      </c>
      <c r="Q217" s="98">
        <f t="shared" ref="Q217:Q280" si="14">+N217*M217</f>
        <v>17364.649999999998</v>
      </c>
      <c r="R217" s="97">
        <f t="shared" ref="R217:R280" si="15">+O217*M217</f>
        <v>0</v>
      </c>
      <c r="S217" s="99">
        <f t="shared" si="8"/>
        <v>17364.649999999998</v>
      </c>
      <c r="T217" s="31"/>
      <c r="U217" s="31">
        <f t="shared" si="13"/>
        <v>22627581.451900017</v>
      </c>
    </row>
    <row r="218" spans="1:21" ht="30" customHeight="1" x14ac:dyDescent="0.3">
      <c r="A218" s="91" t="s">
        <v>30</v>
      </c>
      <c r="B218" s="92" t="s">
        <v>119</v>
      </c>
      <c r="C218" s="93" t="s">
        <v>119</v>
      </c>
      <c r="D218" s="93" t="s">
        <v>33</v>
      </c>
      <c r="E218" s="94" t="s">
        <v>66</v>
      </c>
      <c r="F218" s="92">
        <v>2013</v>
      </c>
      <c r="G218" s="225"/>
      <c r="H218" s="95" t="str">
        <f>H217</f>
        <v>ALCANTARILLAS EN LA AMPLIACIÓN Y MANTENIMIENTO DE LA VIA LLANO GRANDE - SANTA BÁRBARA</v>
      </c>
      <c r="I218" s="228"/>
      <c r="J218" s="231"/>
      <c r="K218" s="95" t="s">
        <v>227</v>
      </c>
      <c r="L218" s="96" t="s">
        <v>37</v>
      </c>
      <c r="M218" s="97">
        <v>126.05</v>
      </c>
      <c r="N218" s="97">
        <v>74.64</v>
      </c>
      <c r="O218" s="97"/>
      <c r="P218" s="98">
        <f t="shared" si="0"/>
        <v>74.64</v>
      </c>
      <c r="Q218" s="98">
        <f t="shared" si="14"/>
        <v>9408.3719999999994</v>
      </c>
      <c r="R218" s="97">
        <f t="shared" si="15"/>
        <v>0</v>
      </c>
      <c r="S218" s="99">
        <f t="shared" si="8"/>
        <v>9408.3719999999994</v>
      </c>
      <c r="T218" s="31"/>
      <c r="U218" s="31">
        <f t="shared" si="13"/>
        <v>22627581.451900017</v>
      </c>
    </row>
    <row r="219" spans="1:21" ht="30" customHeight="1" thickBot="1" x14ac:dyDescent="0.35">
      <c r="A219" s="100" t="s">
        <v>30</v>
      </c>
      <c r="B219" s="101" t="s">
        <v>119</v>
      </c>
      <c r="C219" s="102" t="s">
        <v>119</v>
      </c>
      <c r="D219" s="102" t="s">
        <v>33</v>
      </c>
      <c r="E219" s="103" t="s">
        <v>66</v>
      </c>
      <c r="F219" s="101">
        <v>2013</v>
      </c>
      <c r="G219" s="226"/>
      <c r="H219" s="104" t="str">
        <f>H218</f>
        <v>ALCANTARILLAS EN LA AMPLIACIÓN Y MANTENIMIENTO DE LA VIA LLANO GRANDE - SANTA BÁRBARA</v>
      </c>
      <c r="I219" s="229"/>
      <c r="J219" s="232"/>
      <c r="K219" s="104" t="s">
        <v>228</v>
      </c>
      <c r="L219" s="105" t="s">
        <v>229</v>
      </c>
      <c r="M219" s="106">
        <v>0.22</v>
      </c>
      <c r="N219" s="106">
        <v>1336.5</v>
      </c>
      <c r="O219" s="106"/>
      <c r="P219" s="107">
        <f t="shared" si="0"/>
        <v>1336.5</v>
      </c>
      <c r="Q219" s="107">
        <f t="shared" si="14"/>
        <v>294.03000000000003</v>
      </c>
      <c r="R219" s="106">
        <f t="shared" si="15"/>
        <v>0</v>
      </c>
      <c r="S219" s="108">
        <f>+R219+Q219</f>
        <v>294.03000000000003</v>
      </c>
      <c r="T219" s="31"/>
      <c r="U219" s="31">
        <f t="shared" si="13"/>
        <v>22627581.451900017</v>
      </c>
    </row>
    <row r="220" spans="1:21" ht="30" customHeight="1" x14ac:dyDescent="0.3">
      <c r="A220" s="82" t="s">
        <v>30</v>
      </c>
      <c r="B220" s="83" t="s">
        <v>119</v>
      </c>
      <c r="C220" s="84" t="s">
        <v>119</v>
      </c>
      <c r="D220" s="84" t="s">
        <v>33</v>
      </c>
      <c r="E220" s="85" t="s">
        <v>66</v>
      </c>
      <c r="F220" s="83">
        <v>2013</v>
      </c>
      <c r="G220" s="224" t="s">
        <v>233</v>
      </c>
      <c r="H220" s="86" t="str">
        <f>+G220</f>
        <v>CONSTRUCCIÓN DE MULTIPLACA QUEBRADA AMINDURO</v>
      </c>
      <c r="I220" s="227">
        <v>1</v>
      </c>
      <c r="J220" s="230">
        <v>1</v>
      </c>
      <c r="K220" s="86" t="s">
        <v>234</v>
      </c>
      <c r="L220" s="87" t="s">
        <v>235</v>
      </c>
      <c r="M220" s="88">
        <v>0.97</v>
      </c>
      <c r="N220" s="88">
        <v>73.7</v>
      </c>
      <c r="O220" s="88"/>
      <c r="P220" s="89">
        <f t="shared" si="0"/>
        <v>73.7</v>
      </c>
      <c r="Q220" s="89">
        <f t="shared" si="14"/>
        <v>71.489000000000004</v>
      </c>
      <c r="R220" s="88">
        <f t="shared" si="15"/>
        <v>0</v>
      </c>
      <c r="S220" s="90">
        <f t="shared" si="8"/>
        <v>71.489000000000004</v>
      </c>
      <c r="T220" s="31"/>
      <c r="U220" s="31">
        <f t="shared" si="13"/>
        <v>22627581.451900017</v>
      </c>
    </row>
    <row r="221" spans="1:21" ht="30" customHeight="1" x14ac:dyDescent="0.3">
      <c r="A221" s="91" t="s">
        <v>30</v>
      </c>
      <c r="B221" s="92" t="s">
        <v>119</v>
      </c>
      <c r="C221" s="93" t="s">
        <v>119</v>
      </c>
      <c r="D221" s="93" t="s">
        <v>33</v>
      </c>
      <c r="E221" s="94" t="s">
        <v>66</v>
      </c>
      <c r="F221" s="92">
        <v>2013</v>
      </c>
      <c r="G221" s="225"/>
      <c r="H221" s="95" t="str">
        <f>H220</f>
        <v>CONSTRUCCIÓN DE MULTIPLACA QUEBRADA AMINDURO</v>
      </c>
      <c r="I221" s="228"/>
      <c r="J221" s="231"/>
      <c r="K221" s="95" t="s">
        <v>236</v>
      </c>
      <c r="L221" s="96" t="s">
        <v>37</v>
      </c>
      <c r="M221" s="97">
        <v>7</v>
      </c>
      <c r="N221" s="97">
        <v>492.01</v>
      </c>
      <c r="O221" s="97"/>
      <c r="P221" s="98">
        <f t="shared" si="0"/>
        <v>492.01</v>
      </c>
      <c r="Q221" s="98">
        <f t="shared" si="14"/>
        <v>3444.0699999999997</v>
      </c>
      <c r="R221" s="97">
        <f t="shared" si="15"/>
        <v>0</v>
      </c>
      <c r="S221" s="99">
        <f t="shared" si="8"/>
        <v>3444.0699999999997</v>
      </c>
      <c r="T221" s="31"/>
      <c r="U221" s="31">
        <f t="shared" si="13"/>
        <v>22627581.451900017</v>
      </c>
    </row>
    <row r="222" spans="1:21" ht="30" customHeight="1" x14ac:dyDescent="0.3">
      <c r="A222" s="91" t="s">
        <v>30</v>
      </c>
      <c r="B222" s="92" t="s">
        <v>119</v>
      </c>
      <c r="C222" s="93" t="s">
        <v>119</v>
      </c>
      <c r="D222" s="93" t="s">
        <v>33</v>
      </c>
      <c r="E222" s="94" t="s">
        <v>66</v>
      </c>
      <c r="F222" s="92">
        <v>2013</v>
      </c>
      <c r="G222" s="225"/>
      <c r="H222" s="95" t="str">
        <f t="shared" ref="H222:H232" si="16">H221</f>
        <v>CONSTRUCCIÓN DE MULTIPLACA QUEBRADA AMINDURO</v>
      </c>
      <c r="I222" s="228"/>
      <c r="J222" s="231"/>
      <c r="K222" s="95" t="s">
        <v>237</v>
      </c>
      <c r="L222" s="96" t="s">
        <v>238</v>
      </c>
      <c r="M222" s="97">
        <v>17.559999999999999</v>
      </c>
      <c r="N222" s="97">
        <v>144</v>
      </c>
      <c r="O222" s="97"/>
      <c r="P222" s="98">
        <f t="shared" ref="P222:P285" si="17">+N222+O222</f>
        <v>144</v>
      </c>
      <c r="Q222" s="98">
        <f t="shared" si="14"/>
        <v>2528.64</v>
      </c>
      <c r="R222" s="97">
        <f t="shared" si="15"/>
        <v>0</v>
      </c>
      <c r="S222" s="99">
        <f t="shared" ref="S222:S290" si="18">+R222+Q222</f>
        <v>2528.64</v>
      </c>
      <c r="T222" s="31"/>
      <c r="U222" s="31">
        <f t="shared" si="13"/>
        <v>22627581.451900017</v>
      </c>
    </row>
    <row r="223" spans="1:21" ht="30" customHeight="1" x14ac:dyDescent="0.3">
      <c r="A223" s="91" t="s">
        <v>30</v>
      </c>
      <c r="B223" s="92" t="s">
        <v>119</v>
      </c>
      <c r="C223" s="93" t="s">
        <v>119</v>
      </c>
      <c r="D223" s="93" t="s">
        <v>33</v>
      </c>
      <c r="E223" s="94" t="s">
        <v>66</v>
      </c>
      <c r="F223" s="92">
        <v>2013</v>
      </c>
      <c r="G223" s="225"/>
      <c r="H223" s="95" t="str">
        <f t="shared" si="16"/>
        <v>CONSTRUCCIÓN DE MULTIPLACA QUEBRADA AMINDURO</v>
      </c>
      <c r="I223" s="228"/>
      <c r="J223" s="231"/>
      <c r="K223" s="95" t="s">
        <v>239</v>
      </c>
      <c r="L223" s="96" t="s">
        <v>238</v>
      </c>
      <c r="M223" s="97">
        <v>6.46</v>
      </c>
      <c r="N223" s="97">
        <v>22</v>
      </c>
      <c r="O223" s="97"/>
      <c r="P223" s="98">
        <f t="shared" si="17"/>
        <v>22</v>
      </c>
      <c r="Q223" s="98">
        <f t="shared" si="14"/>
        <v>142.12</v>
      </c>
      <c r="R223" s="97">
        <f t="shared" si="15"/>
        <v>0</v>
      </c>
      <c r="S223" s="99">
        <f t="shared" si="18"/>
        <v>142.12</v>
      </c>
      <c r="T223" s="31"/>
      <c r="U223" s="31">
        <f t="shared" si="13"/>
        <v>22627581.451900017</v>
      </c>
    </row>
    <row r="224" spans="1:21" ht="30" customHeight="1" x14ac:dyDescent="0.3">
      <c r="A224" s="91" t="s">
        <v>30</v>
      </c>
      <c r="B224" s="92" t="s">
        <v>119</v>
      </c>
      <c r="C224" s="93" t="s">
        <v>119</v>
      </c>
      <c r="D224" s="93" t="s">
        <v>33</v>
      </c>
      <c r="E224" s="94" t="s">
        <v>66</v>
      </c>
      <c r="F224" s="92">
        <v>2013</v>
      </c>
      <c r="G224" s="225"/>
      <c r="H224" s="95" t="str">
        <f t="shared" si="16"/>
        <v>CONSTRUCCIÓN DE MULTIPLACA QUEBRADA AMINDURO</v>
      </c>
      <c r="I224" s="228"/>
      <c r="J224" s="231"/>
      <c r="K224" s="95" t="s">
        <v>920</v>
      </c>
      <c r="L224" s="96" t="s">
        <v>238</v>
      </c>
      <c r="M224" s="97">
        <v>6.46</v>
      </c>
      <c r="N224" s="97">
        <v>39</v>
      </c>
      <c r="O224" s="97"/>
      <c r="P224" s="98">
        <f t="shared" si="17"/>
        <v>39</v>
      </c>
      <c r="Q224" s="98">
        <f t="shared" si="14"/>
        <v>251.94</v>
      </c>
      <c r="R224" s="97">
        <f t="shared" si="15"/>
        <v>0</v>
      </c>
      <c r="S224" s="99">
        <f t="shared" si="18"/>
        <v>251.94</v>
      </c>
      <c r="T224" s="31"/>
      <c r="U224" s="31">
        <f t="shared" si="13"/>
        <v>22627581.451900017</v>
      </c>
    </row>
    <row r="225" spans="1:22" ht="30" customHeight="1" x14ac:dyDescent="0.3">
      <c r="A225" s="91" t="s">
        <v>30</v>
      </c>
      <c r="B225" s="92" t="s">
        <v>119</v>
      </c>
      <c r="C225" s="93" t="s">
        <v>119</v>
      </c>
      <c r="D225" s="93" t="s">
        <v>33</v>
      </c>
      <c r="E225" s="94" t="s">
        <v>66</v>
      </c>
      <c r="F225" s="92">
        <v>2013</v>
      </c>
      <c r="G225" s="225"/>
      <c r="H225" s="95" t="str">
        <f t="shared" si="16"/>
        <v>CONSTRUCCIÓN DE MULTIPLACA QUEBRADA AMINDURO</v>
      </c>
      <c r="I225" s="228"/>
      <c r="J225" s="231"/>
      <c r="K225" s="95" t="s">
        <v>240</v>
      </c>
      <c r="L225" s="96" t="s">
        <v>238</v>
      </c>
      <c r="M225" s="97">
        <v>112.98</v>
      </c>
      <c r="N225" s="97">
        <v>9.5</v>
      </c>
      <c r="O225" s="97"/>
      <c r="P225" s="98">
        <f t="shared" si="17"/>
        <v>9.5</v>
      </c>
      <c r="Q225" s="98">
        <f t="shared" si="14"/>
        <v>1073.31</v>
      </c>
      <c r="R225" s="97">
        <f t="shared" si="15"/>
        <v>0</v>
      </c>
      <c r="S225" s="99">
        <f t="shared" si="18"/>
        <v>1073.31</v>
      </c>
      <c r="T225" s="31"/>
      <c r="U225" s="31">
        <f t="shared" si="13"/>
        <v>22627581.451900017</v>
      </c>
    </row>
    <row r="226" spans="1:22" ht="30" customHeight="1" x14ac:dyDescent="0.3">
      <c r="A226" s="91" t="s">
        <v>30</v>
      </c>
      <c r="B226" s="92" t="s">
        <v>119</v>
      </c>
      <c r="C226" s="93" t="s">
        <v>119</v>
      </c>
      <c r="D226" s="93" t="s">
        <v>33</v>
      </c>
      <c r="E226" s="94" t="s">
        <v>66</v>
      </c>
      <c r="F226" s="92">
        <v>2013</v>
      </c>
      <c r="G226" s="225"/>
      <c r="H226" s="95" t="str">
        <f t="shared" si="16"/>
        <v>CONSTRUCCIÓN DE MULTIPLACA QUEBRADA AMINDURO</v>
      </c>
      <c r="I226" s="228"/>
      <c r="J226" s="231"/>
      <c r="K226" s="95" t="s">
        <v>225</v>
      </c>
      <c r="L226" s="96" t="s">
        <v>238</v>
      </c>
      <c r="M226" s="97">
        <v>0.23</v>
      </c>
      <c r="N226" s="97">
        <v>3500</v>
      </c>
      <c r="O226" s="97"/>
      <c r="P226" s="98">
        <f t="shared" si="17"/>
        <v>3500</v>
      </c>
      <c r="Q226" s="98">
        <f t="shared" si="14"/>
        <v>805</v>
      </c>
      <c r="R226" s="97">
        <f t="shared" si="15"/>
        <v>0</v>
      </c>
      <c r="S226" s="99">
        <f t="shared" si="18"/>
        <v>805</v>
      </c>
      <c r="T226" s="31"/>
      <c r="U226" s="31">
        <f t="shared" si="13"/>
        <v>22627581.451900017</v>
      </c>
    </row>
    <row r="227" spans="1:22" ht="30" customHeight="1" x14ac:dyDescent="0.3">
      <c r="A227" s="91" t="s">
        <v>30</v>
      </c>
      <c r="B227" s="92" t="s">
        <v>119</v>
      </c>
      <c r="C227" s="93" t="s">
        <v>119</v>
      </c>
      <c r="D227" s="93" t="s">
        <v>33</v>
      </c>
      <c r="E227" s="94" t="s">
        <v>66</v>
      </c>
      <c r="F227" s="92">
        <v>2013</v>
      </c>
      <c r="G227" s="225"/>
      <c r="H227" s="95" t="str">
        <f t="shared" si="16"/>
        <v>CONSTRUCCIÓN DE MULTIPLACA QUEBRADA AMINDURO</v>
      </c>
      <c r="I227" s="228"/>
      <c r="J227" s="231"/>
      <c r="K227" s="95" t="s">
        <v>241</v>
      </c>
      <c r="L227" s="96" t="s">
        <v>242</v>
      </c>
      <c r="M227" s="97">
        <v>2</v>
      </c>
      <c r="N227" s="97">
        <v>2000</v>
      </c>
      <c r="O227" s="97"/>
      <c r="P227" s="98">
        <f t="shared" si="17"/>
        <v>2000</v>
      </c>
      <c r="Q227" s="98">
        <f t="shared" si="14"/>
        <v>4000</v>
      </c>
      <c r="R227" s="97">
        <f t="shared" si="15"/>
        <v>0</v>
      </c>
      <c r="S227" s="99">
        <f t="shared" si="18"/>
        <v>4000</v>
      </c>
      <c r="T227" s="31"/>
      <c r="U227" s="31">
        <f t="shared" si="13"/>
        <v>22627581.451900017</v>
      </c>
    </row>
    <row r="228" spans="1:22" ht="30" customHeight="1" x14ac:dyDescent="0.3">
      <c r="A228" s="91" t="s">
        <v>30</v>
      </c>
      <c r="B228" s="92" t="s">
        <v>119</v>
      </c>
      <c r="C228" s="93" t="s">
        <v>119</v>
      </c>
      <c r="D228" s="93" t="s">
        <v>33</v>
      </c>
      <c r="E228" s="94" t="s">
        <v>66</v>
      </c>
      <c r="F228" s="92">
        <v>2013</v>
      </c>
      <c r="G228" s="225"/>
      <c r="H228" s="95" t="str">
        <f t="shared" si="16"/>
        <v>CONSTRUCCIÓN DE MULTIPLACA QUEBRADA AMINDURO</v>
      </c>
      <c r="I228" s="228"/>
      <c r="J228" s="231"/>
      <c r="K228" s="95" t="s">
        <v>243</v>
      </c>
      <c r="L228" s="96" t="s">
        <v>238</v>
      </c>
      <c r="M228" s="97">
        <v>183.23</v>
      </c>
      <c r="N228" s="98">
        <v>25</v>
      </c>
      <c r="O228" s="97"/>
      <c r="P228" s="98">
        <f t="shared" si="17"/>
        <v>25</v>
      </c>
      <c r="Q228" s="98">
        <f t="shared" si="14"/>
        <v>4580.75</v>
      </c>
      <c r="R228" s="97">
        <f t="shared" si="15"/>
        <v>0</v>
      </c>
      <c r="S228" s="99">
        <f t="shared" si="18"/>
        <v>4580.75</v>
      </c>
      <c r="T228" s="31"/>
      <c r="U228" s="31">
        <f t="shared" si="13"/>
        <v>22627581.451900017</v>
      </c>
    </row>
    <row r="229" spans="1:22" ht="30" customHeight="1" x14ac:dyDescent="0.3">
      <c r="A229" s="91" t="s">
        <v>30</v>
      </c>
      <c r="B229" s="92" t="s">
        <v>119</v>
      </c>
      <c r="C229" s="93" t="s">
        <v>119</v>
      </c>
      <c r="D229" s="93" t="s">
        <v>33</v>
      </c>
      <c r="E229" s="94" t="s">
        <v>66</v>
      </c>
      <c r="F229" s="92">
        <v>2013</v>
      </c>
      <c r="G229" s="225"/>
      <c r="H229" s="95" t="str">
        <f t="shared" si="16"/>
        <v>CONSTRUCCIÓN DE MULTIPLACA QUEBRADA AMINDURO</v>
      </c>
      <c r="I229" s="228"/>
      <c r="J229" s="231"/>
      <c r="K229" s="95" t="s">
        <v>227</v>
      </c>
      <c r="L229" s="96" t="s">
        <v>238</v>
      </c>
      <c r="M229" s="97">
        <v>126.05</v>
      </c>
      <c r="N229" s="98">
        <v>11.14</v>
      </c>
      <c r="O229" s="98"/>
      <c r="P229" s="98">
        <f t="shared" si="17"/>
        <v>11.14</v>
      </c>
      <c r="Q229" s="98">
        <f t="shared" si="14"/>
        <v>1404.1970000000001</v>
      </c>
      <c r="R229" s="97">
        <f t="shared" si="15"/>
        <v>0</v>
      </c>
      <c r="S229" s="99">
        <f t="shared" si="18"/>
        <v>1404.1970000000001</v>
      </c>
      <c r="T229" s="31"/>
      <c r="U229" s="31">
        <f t="shared" si="13"/>
        <v>22627581.451900017</v>
      </c>
    </row>
    <row r="230" spans="1:22" ht="30" customHeight="1" x14ac:dyDescent="0.3">
      <c r="A230" s="91" t="s">
        <v>30</v>
      </c>
      <c r="B230" s="92" t="s">
        <v>119</v>
      </c>
      <c r="C230" s="93" t="s">
        <v>119</v>
      </c>
      <c r="D230" s="93" t="s">
        <v>33</v>
      </c>
      <c r="E230" s="94" t="s">
        <v>66</v>
      </c>
      <c r="F230" s="92">
        <v>2013</v>
      </c>
      <c r="G230" s="225"/>
      <c r="H230" s="95" t="str">
        <f t="shared" si="16"/>
        <v>CONSTRUCCIÓN DE MULTIPLACA QUEBRADA AMINDURO</v>
      </c>
      <c r="I230" s="228"/>
      <c r="J230" s="231"/>
      <c r="K230" s="95" t="s">
        <v>228</v>
      </c>
      <c r="L230" s="96" t="s">
        <v>244</v>
      </c>
      <c r="M230" s="97">
        <v>0.22</v>
      </c>
      <c r="N230" s="98">
        <v>2000</v>
      </c>
      <c r="O230" s="98"/>
      <c r="P230" s="98">
        <f t="shared" si="17"/>
        <v>2000</v>
      </c>
      <c r="Q230" s="98">
        <f t="shared" si="14"/>
        <v>440</v>
      </c>
      <c r="R230" s="97">
        <f t="shared" si="15"/>
        <v>0</v>
      </c>
      <c r="S230" s="99">
        <f t="shared" si="18"/>
        <v>440</v>
      </c>
      <c r="T230" s="31"/>
      <c r="U230" s="31">
        <f t="shared" si="13"/>
        <v>22627581.451900017</v>
      </c>
    </row>
    <row r="231" spans="1:22" ht="30" customHeight="1" x14ac:dyDescent="0.3">
      <c r="A231" s="91" t="s">
        <v>30</v>
      </c>
      <c r="B231" s="92" t="s">
        <v>119</v>
      </c>
      <c r="C231" s="93" t="s">
        <v>119</v>
      </c>
      <c r="D231" s="93" t="s">
        <v>33</v>
      </c>
      <c r="E231" s="94" t="s">
        <v>66</v>
      </c>
      <c r="F231" s="92">
        <v>2013</v>
      </c>
      <c r="G231" s="225"/>
      <c r="H231" s="95" t="str">
        <f>H230</f>
        <v>CONSTRUCCIÓN DE MULTIPLACA QUEBRADA AMINDURO</v>
      </c>
      <c r="I231" s="228"/>
      <c r="J231" s="231"/>
      <c r="K231" s="95" t="s">
        <v>245</v>
      </c>
      <c r="L231" s="96" t="s">
        <v>244</v>
      </c>
      <c r="M231" s="97">
        <v>0.22</v>
      </c>
      <c r="N231" s="98">
        <v>3478</v>
      </c>
      <c r="O231" s="97"/>
      <c r="P231" s="98">
        <f t="shared" si="17"/>
        <v>3478</v>
      </c>
      <c r="Q231" s="98">
        <f t="shared" si="14"/>
        <v>765.16</v>
      </c>
      <c r="R231" s="97">
        <f t="shared" si="15"/>
        <v>0</v>
      </c>
      <c r="S231" s="99">
        <f t="shared" si="18"/>
        <v>765.16</v>
      </c>
      <c r="T231" s="31"/>
      <c r="U231" s="31">
        <f t="shared" si="13"/>
        <v>22627581.451900017</v>
      </c>
    </row>
    <row r="232" spans="1:22" ht="30" customHeight="1" thickBot="1" x14ac:dyDescent="0.35">
      <c r="A232" s="100" t="s">
        <v>30</v>
      </c>
      <c r="B232" s="101" t="s">
        <v>119</v>
      </c>
      <c r="C232" s="102" t="s">
        <v>119</v>
      </c>
      <c r="D232" s="102" t="s">
        <v>33</v>
      </c>
      <c r="E232" s="103" t="s">
        <v>66</v>
      </c>
      <c r="F232" s="101">
        <v>2013</v>
      </c>
      <c r="G232" s="226"/>
      <c r="H232" s="104" t="str">
        <f t="shared" si="16"/>
        <v>CONSTRUCCIÓN DE MULTIPLACA QUEBRADA AMINDURO</v>
      </c>
      <c r="I232" s="229"/>
      <c r="J232" s="232"/>
      <c r="K232" s="104" t="s">
        <v>246</v>
      </c>
      <c r="L232" s="105" t="s">
        <v>247</v>
      </c>
      <c r="M232" s="106">
        <v>1125.47</v>
      </c>
      <c r="N232" s="107">
        <v>7.2</v>
      </c>
      <c r="O232" s="107"/>
      <c r="P232" s="107">
        <f t="shared" si="17"/>
        <v>7.2</v>
      </c>
      <c r="Q232" s="107">
        <f t="shared" si="14"/>
        <v>8103.384</v>
      </c>
      <c r="R232" s="106">
        <f t="shared" si="15"/>
        <v>0</v>
      </c>
      <c r="S232" s="108">
        <f t="shared" si="18"/>
        <v>8103.384</v>
      </c>
      <c r="T232" s="31"/>
      <c r="U232" s="31">
        <f t="shared" si="13"/>
        <v>22627581.451900017</v>
      </c>
    </row>
    <row r="233" spans="1:22" x14ac:dyDescent="0.3">
      <c r="A233" s="82" t="s">
        <v>30</v>
      </c>
      <c r="B233" s="83" t="s">
        <v>119</v>
      </c>
      <c r="C233" s="84" t="s">
        <v>214</v>
      </c>
      <c r="D233" s="84" t="s">
        <v>51</v>
      </c>
      <c r="E233" s="85" t="s">
        <v>52</v>
      </c>
      <c r="F233" s="83">
        <v>2013</v>
      </c>
      <c r="G233" s="248" t="s">
        <v>248</v>
      </c>
      <c r="H233" s="86" t="s">
        <v>248</v>
      </c>
      <c r="I233" s="227">
        <v>7</v>
      </c>
      <c r="J233" s="230">
        <v>7</v>
      </c>
      <c r="K233" s="111" t="s">
        <v>54</v>
      </c>
      <c r="L233" s="112" t="s">
        <v>55</v>
      </c>
      <c r="M233" s="111">
        <v>960.57</v>
      </c>
      <c r="N233" s="88">
        <v>2.25</v>
      </c>
      <c r="O233" s="88"/>
      <c r="P233" s="113">
        <f t="shared" si="17"/>
        <v>2.25</v>
      </c>
      <c r="Q233" s="88">
        <f t="shared" si="14"/>
        <v>2161.2825000000003</v>
      </c>
      <c r="R233" s="88">
        <f t="shared" si="15"/>
        <v>0</v>
      </c>
      <c r="S233" s="114">
        <f t="shared" si="18"/>
        <v>2161.2825000000003</v>
      </c>
      <c r="T233" s="31"/>
      <c r="U233" s="31">
        <f t="shared" si="13"/>
        <v>22627581.451900017</v>
      </c>
      <c r="V233" s="5">
        <v>7</v>
      </c>
    </row>
    <row r="234" spans="1:22" x14ac:dyDescent="0.3">
      <c r="A234" s="91" t="s">
        <v>30</v>
      </c>
      <c r="B234" s="92" t="s">
        <v>119</v>
      </c>
      <c r="C234" s="93" t="s">
        <v>214</v>
      </c>
      <c r="D234" s="93" t="s">
        <v>51</v>
      </c>
      <c r="E234" s="94" t="s">
        <v>52</v>
      </c>
      <c r="F234" s="92">
        <v>2013</v>
      </c>
      <c r="G234" s="249"/>
      <c r="H234" s="95" t="s">
        <v>248</v>
      </c>
      <c r="I234" s="228"/>
      <c r="J234" s="231"/>
      <c r="K234" s="115" t="s">
        <v>56</v>
      </c>
      <c r="L234" s="116" t="s">
        <v>37</v>
      </c>
      <c r="M234" s="115">
        <v>16.57</v>
      </c>
      <c r="N234" s="97">
        <v>242.69</v>
      </c>
      <c r="O234" s="97"/>
      <c r="P234" s="117">
        <f t="shared" si="17"/>
        <v>242.69</v>
      </c>
      <c r="Q234" s="97">
        <f t="shared" si="14"/>
        <v>4021.3733000000002</v>
      </c>
      <c r="R234" s="97">
        <f t="shared" si="15"/>
        <v>0</v>
      </c>
      <c r="S234" s="118">
        <f t="shared" si="18"/>
        <v>4021.3733000000002</v>
      </c>
      <c r="T234" s="31"/>
      <c r="U234" s="31">
        <f t="shared" si="13"/>
        <v>22627581.451900017</v>
      </c>
      <c r="V234" s="5">
        <v>7</v>
      </c>
    </row>
    <row r="235" spans="1:22" x14ac:dyDescent="0.3">
      <c r="A235" s="91" t="s">
        <v>30</v>
      </c>
      <c r="B235" s="92" t="s">
        <v>119</v>
      </c>
      <c r="C235" s="93" t="s">
        <v>214</v>
      </c>
      <c r="D235" s="93" t="s">
        <v>51</v>
      </c>
      <c r="E235" s="94" t="s">
        <v>52</v>
      </c>
      <c r="F235" s="92">
        <v>2013</v>
      </c>
      <c r="G235" s="249"/>
      <c r="H235" s="95" t="s">
        <v>248</v>
      </c>
      <c r="I235" s="228"/>
      <c r="J235" s="231"/>
      <c r="K235" s="115" t="s">
        <v>57</v>
      </c>
      <c r="L235" s="116" t="s">
        <v>37</v>
      </c>
      <c r="M235" s="115">
        <v>1.18</v>
      </c>
      <c r="N235" s="97">
        <v>0</v>
      </c>
      <c r="O235" s="97"/>
      <c r="P235" s="117">
        <f t="shared" si="17"/>
        <v>0</v>
      </c>
      <c r="Q235" s="97">
        <f t="shared" si="14"/>
        <v>0</v>
      </c>
      <c r="R235" s="97">
        <f t="shared" si="15"/>
        <v>0</v>
      </c>
      <c r="S235" s="118">
        <f t="shared" si="18"/>
        <v>0</v>
      </c>
      <c r="T235" s="31"/>
      <c r="U235" s="31">
        <f t="shared" si="13"/>
        <v>22627581.451900017</v>
      </c>
    </row>
    <row r="236" spans="1:22" x14ac:dyDescent="0.3">
      <c r="A236" s="91" t="s">
        <v>30</v>
      </c>
      <c r="B236" s="92" t="s">
        <v>119</v>
      </c>
      <c r="C236" s="93" t="s">
        <v>214</v>
      </c>
      <c r="D236" s="93" t="s">
        <v>51</v>
      </c>
      <c r="E236" s="94" t="s">
        <v>52</v>
      </c>
      <c r="F236" s="92">
        <v>2013</v>
      </c>
      <c r="G236" s="249"/>
      <c r="H236" s="95" t="s">
        <v>248</v>
      </c>
      <c r="I236" s="228"/>
      <c r="J236" s="231"/>
      <c r="K236" s="115" t="s">
        <v>58</v>
      </c>
      <c r="L236" s="116" t="s">
        <v>59</v>
      </c>
      <c r="M236" s="115">
        <v>0.35</v>
      </c>
      <c r="N236" s="97">
        <v>0</v>
      </c>
      <c r="O236" s="97"/>
      <c r="P236" s="117">
        <f t="shared" si="17"/>
        <v>0</v>
      </c>
      <c r="Q236" s="97">
        <f t="shared" si="14"/>
        <v>0</v>
      </c>
      <c r="R236" s="97">
        <f t="shared" si="15"/>
        <v>0</v>
      </c>
      <c r="S236" s="118">
        <f t="shared" si="18"/>
        <v>0</v>
      </c>
      <c r="T236" s="31"/>
      <c r="U236" s="31">
        <f t="shared" si="13"/>
        <v>22627581.451900017</v>
      </c>
    </row>
    <row r="237" spans="1:22" x14ac:dyDescent="0.3">
      <c r="A237" s="91" t="s">
        <v>30</v>
      </c>
      <c r="B237" s="92" t="s">
        <v>119</v>
      </c>
      <c r="C237" s="93" t="s">
        <v>214</v>
      </c>
      <c r="D237" s="93" t="s">
        <v>51</v>
      </c>
      <c r="E237" s="94" t="s">
        <v>52</v>
      </c>
      <c r="F237" s="92">
        <v>2013</v>
      </c>
      <c r="G237" s="249"/>
      <c r="H237" s="95" t="s">
        <v>248</v>
      </c>
      <c r="I237" s="228"/>
      <c r="J237" s="231"/>
      <c r="K237" s="115" t="s">
        <v>60</v>
      </c>
      <c r="L237" s="116" t="s">
        <v>61</v>
      </c>
      <c r="M237" s="115">
        <v>0.34</v>
      </c>
      <c r="N237" s="97">
        <v>129959.49</v>
      </c>
      <c r="O237" s="97"/>
      <c r="P237" s="117">
        <f t="shared" si="17"/>
        <v>129959.49</v>
      </c>
      <c r="Q237" s="97">
        <f t="shared" si="14"/>
        <v>44186.226600000002</v>
      </c>
      <c r="R237" s="97">
        <f t="shared" si="15"/>
        <v>0</v>
      </c>
      <c r="S237" s="118">
        <f t="shared" si="18"/>
        <v>44186.226600000002</v>
      </c>
      <c r="T237" s="31"/>
      <c r="U237" s="31">
        <f t="shared" si="13"/>
        <v>22627581.451900017</v>
      </c>
    </row>
    <row r="238" spans="1:22" x14ac:dyDescent="0.3">
      <c r="A238" s="91" t="s">
        <v>30</v>
      </c>
      <c r="B238" s="92" t="s">
        <v>119</v>
      </c>
      <c r="C238" s="93" t="s">
        <v>214</v>
      </c>
      <c r="D238" s="93" t="s">
        <v>51</v>
      </c>
      <c r="E238" s="94" t="s">
        <v>52</v>
      </c>
      <c r="F238" s="92">
        <v>2013</v>
      </c>
      <c r="G238" s="249"/>
      <c r="H238" s="95" t="s">
        <v>248</v>
      </c>
      <c r="I238" s="228"/>
      <c r="J238" s="231"/>
      <c r="K238" s="115" t="s">
        <v>62</v>
      </c>
      <c r="L238" s="116" t="s">
        <v>37</v>
      </c>
      <c r="M238" s="115">
        <v>4.43</v>
      </c>
      <c r="N238" s="97">
        <v>5635.3099999999995</v>
      </c>
      <c r="O238" s="97"/>
      <c r="P238" s="117">
        <f t="shared" si="17"/>
        <v>5635.3099999999995</v>
      </c>
      <c r="Q238" s="97">
        <f t="shared" si="14"/>
        <v>24964.423299999995</v>
      </c>
      <c r="R238" s="97">
        <f t="shared" si="15"/>
        <v>0</v>
      </c>
      <c r="S238" s="118">
        <f t="shared" si="18"/>
        <v>24964.423299999995</v>
      </c>
      <c r="T238" s="31"/>
      <c r="U238" s="31">
        <f t="shared" si="13"/>
        <v>22627581.451900017</v>
      </c>
    </row>
    <row r="239" spans="1:22" ht="17.25" thickBot="1" x14ac:dyDescent="0.35">
      <c r="A239" s="100" t="s">
        <v>30</v>
      </c>
      <c r="B239" s="101" t="s">
        <v>119</v>
      </c>
      <c r="C239" s="102" t="s">
        <v>214</v>
      </c>
      <c r="D239" s="102" t="s">
        <v>51</v>
      </c>
      <c r="E239" s="103" t="s">
        <v>52</v>
      </c>
      <c r="F239" s="101">
        <v>2013</v>
      </c>
      <c r="G239" s="250"/>
      <c r="H239" s="104" t="s">
        <v>248</v>
      </c>
      <c r="I239" s="229"/>
      <c r="J239" s="232"/>
      <c r="K239" s="119" t="s">
        <v>63</v>
      </c>
      <c r="L239" s="120" t="s">
        <v>59</v>
      </c>
      <c r="M239" s="119">
        <v>0.35</v>
      </c>
      <c r="N239" s="106">
        <v>82615.62</v>
      </c>
      <c r="O239" s="106"/>
      <c r="P239" s="121">
        <f t="shared" si="17"/>
        <v>82615.62</v>
      </c>
      <c r="Q239" s="106">
        <f t="shared" si="14"/>
        <v>28915.466999999997</v>
      </c>
      <c r="R239" s="106">
        <f t="shared" si="15"/>
        <v>0</v>
      </c>
      <c r="S239" s="122">
        <f t="shared" si="18"/>
        <v>28915.466999999997</v>
      </c>
      <c r="T239" s="31"/>
      <c r="U239" s="31">
        <f t="shared" si="13"/>
        <v>22627581.451900017</v>
      </c>
    </row>
    <row r="240" spans="1:22" x14ac:dyDescent="0.3">
      <c r="A240" s="82" t="s">
        <v>30</v>
      </c>
      <c r="B240" s="83" t="s">
        <v>119</v>
      </c>
      <c r="C240" s="84" t="s">
        <v>214</v>
      </c>
      <c r="D240" s="84" t="s">
        <v>51</v>
      </c>
      <c r="E240" s="85" t="s">
        <v>66</v>
      </c>
      <c r="F240" s="83">
        <v>2013</v>
      </c>
      <c r="G240" s="248" t="s">
        <v>707</v>
      </c>
      <c r="H240" s="86" t="s">
        <v>248</v>
      </c>
      <c r="I240" s="227">
        <v>5</v>
      </c>
      <c r="J240" s="230">
        <v>5</v>
      </c>
      <c r="K240" s="111" t="s">
        <v>64</v>
      </c>
      <c r="L240" s="112" t="s">
        <v>37</v>
      </c>
      <c r="M240" s="111">
        <v>4.99</v>
      </c>
      <c r="N240" s="88">
        <v>262.87</v>
      </c>
      <c r="O240" s="88"/>
      <c r="P240" s="113">
        <f t="shared" si="17"/>
        <v>262.87</v>
      </c>
      <c r="Q240" s="88">
        <f t="shared" si="14"/>
        <v>1311.7213000000002</v>
      </c>
      <c r="R240" s="88">
        <f t="shared" si="15"/>
        <v>0</v>
      </c>
      <c r="S240" s="114">
        <f t="shared" si="18"/>
        <v>1311.7213000000002</v>
      </c>
      <c r="T240" s="31"/>
      <c r="U240" s="31">
        <f t="shared" si="13"/>
        <v>22627581.451900017</v>
      </c>
    </row>
    <row r="241" spans="1:22" ht="16.5" customHeight="1" x14ac:dyDescent="0.3">
      <c r="A241" s="91" t="s">
        <v>30</v>
      </c>
      <c r="B241" s="92" t="s">
        <v>119</v>
      </c>
      <c r="C241" s="93" t="s">
        <v>214</v>
      </c>
      <c r="D241" s="93" t="s">
        <v>51</v>
      </c>
      <c r="E241" s="94" t="s">
        <v>66</v>
      </c>
      <c r="F241" s="92">
        <v>2013</v>
      </c>
      <c r="G241" s="249"/>
      <c r="H241" s="95" t="s">
        <v>248</v>
      </c>
      <c r="I241" s="228"/>
      <c r="J241" s="231"/>
      <c r="K241" s="115" t="s">
        <v>65</v>
      </c>
      <c r="L241" s="116" t="s">
        <v>37</v>
      </c>
      <c r="M241" s="115">
        <v>133.43</v>
      </c>
      <c r="N241" s="97">
        <v>0</v>
      </c>
      <c r="O241" s="97"/>
      <c r="P241" s="117">
        <f t="shared" si="17"/>
        <v>0</v>
      </c>
      <c r="Q241" s="97">
        <f t="shared" si="14"/>
        <v>0</v>
      </c>
      <c r="R241" s="97">
        <f t="shared" si="15"/>
        <v>0</v>
      </c>
      <c r="S241" s="118">
        <f t="shared" si="18"/>
        <v>0</v>
      </c>
      <c r="T241" s="31"/>
      <c r="U241" s="31">
        <f t="shared" si="13"/>
        <v>22627581.451900017</v>
      </c>
    </row>
    <row r="242" spans="1:22" ht="27" customHeight="1" x14ac:dyDescent="0.3">
      <c r="A242" s="91" t="s">
        <v>30</v>
      </c>
      <c r="B242" s="92" t="s">
        <v>119</v>
      </c>
      <c r="C242" s="93" t="s">
        <v>214</v>
      </c>
      <c r="D242" s="93" t="s">
        <v>51</v>
      </c>
      <c r="E242" s="94" t="s">
        <v>66</v>
      </c>
      <c r="F242" s="92">
        <v>2013</v>
      </c>
      <c r="G242" s="249"/>
      <c r="H242" s="95" t="s">
        <v>248</v>
      </c>
      <c r="I242" s="228"/>
      <c r="J242" s="231"/>
      <c r="K242" s="115" t="s">
        <v>67</v>
      </c>
      <c r="L242" s="116" t="s">
        <v>68</v>
      </c>
      <c r="M242" s="115">
        <v>205.55</v>
      </c>
      <c r="N242" s="97">
        <v>40.799999999999997</v>
      </c>
      <c r="O242" s="97"/>
      <c r="P242" s="117">
        <f t="shared" si="17"/>
        <v>40.799999999999997</v>
      </c>
      <c r="Q242" s="97">
        <f t="shared" si="14"/>
        <v>8386.44</v>
      </c>
      <c r="R242" s="97">
        <f t="shared" si="15"/>
        <v>0</v>
      </c>
      <c r="S242" s="118">
        <f t="shared" si="18"/>
        <v>8386.44</v>
      </c>
      <c r="T242" s="31"/>
      <c r="U242" s="31">
        <f t="shared" si="13"/>
        <v>22627581.451900017</v>
      </c>
    </row>
    <row r="243" spans="1:22" ht="27" customHeight="1" x14ac:dyDescent="0.3">
      <c r="A243" s="91" t="s">
        <v>30</v>
      </c>
      <c r="B243" s="92" t="s">
        <v>119</v>
      </c>
      <c r="C243" s="93" t="s">
        <v>214</v>
      </c>
      <c r="D243" s="93" t="s">
        <v>51</v>
      </c>
      <c r="E243" s="94" t="s">
        <v>66</v>
      </c>
      <c r="F243" s="92">
        <v>2013</v>
      </c>
      <c r="G243" s="249"/>
      <c r="H243" s="95" t="s">
        <v>248</v>
      </c>
      <c r="I243" s="228"/>
      <c r="J243" s="231"/>
      <c r="K243" s="115" t="s">
        <v>69</v>
      </c>
      <c r="L243" s="116" t="s">
        <v>68</v>
      </c>
      <c r="M243" s="115">
        <v>309.3</v>
      </c>
      <c r="N243" s="97">
        <v>0</v>
      </c>
      <c r="O243" s="97"/>
      <c r="P243" s="117">
        <f t="shared" si="17"/>
        <v>0</v>
      </c>
      <c r="Q243" s="97">
        <f t="shared" si="14"/>
        <v>0</v>
      </c>
      <c r="R243" s="97">
        <f t="shared" si="15"/>
        <v>0</v>
      </c>
      <c r="S243" s="118">
        <f t="shared" si="18"/>
        <v>0</v>
      </c>
      <c r="T243" s="31"/>
      <c r="U243" s="31">
        <f t="shared" si="13"/>
        <v>22627581.451900017</v>
      </c>
    </row>
    <row r="244" spans="1:22" ht="27" customHeight="1" thickBot="1" x14ac:dyDescent="0.35">
      <c r="A244" s="100" t="s">
        <v>30</v>
      </c>
      <c r="B244" s="101" t="s">
        <v>119</v>
      </c>
      <c r="C244" s="102" t="s">
        <v>214</v>
      </c>
      <c r="D244" s="102" t="s">
        <v>51</v>
      </c>
      <c r="E244" s="103" t="s">
        <v>66</v>
      </c>
      <c r="F244" s="101">
        <v>2013</v>
      </c>
      <c r="G244" s="250"/>
      <c r="H244" s="104" t="s">
        <v>248</v>
      </c>
      <c r="I244" s="229"/>
      <c r="J244" s="232"/>
      <c r="K244" s="119" t="s">
        <v>70</v>
      </c>
      <c r="L244" s="120" t="s">
        <v>37</v>
      </c>
      <c r="M244" s="119">
        <v>123.61</v>
      </c>
      <c r="N244" s="106">
        <v>0</v>
      </c>
      <c r="O244" s="106"/>
      <c r="P244" s="121">
        <f t="shared" si="17"/>
        <v>0</v>
      </c>
      <c r="Q244" s="106">
        <f t="shared" si="14"/>
        <v>0</v>
      </c>
      <c r="R244" s="106">
        <f t="shared" si="15"/>
        <v>0</v>
      </c>
      <c r="S244" s="122">
        <f t="shared" si="18"/>
        <v>0</v>
      </c>
      <c r="T244" s="31"/>
      <c r="U244" s="31">
        <f t="shared" si="13"/>
        <v>22627581.451900017</v>
      </c>
    </row>
    <row r="245" spans="1:22" ht="18" customHeight="1" x14ac:dyDescent="0.3">
      <c r="A245" s="82" t="s">
        <v>30</v>
      </c>
      <c r="B245" s="83" t="s">
        <v>124</v>
      </c>
      <c r="C245" s="84" t="s">
        <v>249</v>
      </c>
      <c r="D245" s="84" t="s">
        <v>33</v>
      </c>
      <c r="E245" s="85" t="s">
        <v>34</v>
      </c>
      <c r="F245" s="83">
        <v>2013</v>
      </c>
      <c r="G245" s="224" t="s">
        <v>250</v>
      </c>
      <c r="H245" s="86" t="s">
        <v>250</v>
      </c>
      <c r="I245" s="227">
        <v>9</v>
      </c>
      <c r="J245" s="230">
        <v>9</v>
      </c>
      <c r="K245" s="86" t="s">
        <v>251</v>
      </c>
      <c r="L245" s="87" t="s">
        <v>37</v>
      </c>
      <c r="M245" s="88">
        <v>1.43</v>
      </c>
      <c r="N245" s="88">
        <v>22066</v>
      </c>
      <c r="O245" s="88"/>
      <c r="P245" s="89">
        <f t="shared" si="17"/>
        <v>22066</v>
      </c>
      <c r="Q245" s="89">
        <f t="shared" si="14"/>
        <v>31554.379999999997</v>
      </c>
      <c r="R245" s="88">
        <f t="shared" si="15"/>
        <v>0</v>
      </c>
      <c r="S245" s="90">
        <f t="shared" si="18"/>
        <v>31554.379999999997</v>
      </c>
      <c r="T245" s="31"/>
      <c r="U245" s="31">
        <f t="shared" si="13"/>
        <v>22627581.451900017</v>
      </c>
      <c r="V245" s="5">
        <v>9</v>
      </c>
    </row>
    <row r="246" spans="1:22" x14ac:dyDescent="0.3">
      <c r="A246" s="91" t="s">
        <v>30</v>
      </c>
      <c r="B246" s="92" t="s">
        <v>124</v>
      </c>
      <c r="C246" s="93" t="s">
        <v>249</v>
      </c>
      <c r="D246" s="93" t="s">
        <v>33</v>
      </c>
      <c r="E246" s="94" t="s">
        <v>34</v>
      </c>
      <c r="F246" s="92">
        <v>2013</v>
      </c>
      <c r="G246" s="225"/>
      <c r="H246" s="95" t="s">
        <v>252</v>
      </c>
      <c r="I246" s="228"/>
      <c r="J246" s="231"/>
      <c r="K246" s="95" t="s">
        <v>253</v>
      </c>
      <c r="L246" s="96" t="s">
        <v>37</v>
      </c>
      <c r="M246" s="97">
        <v>0.24</v>
      </c>
      <c r="N246" s="97">
        <v>8885.14</v>
      </c>
      <c r="O246" s="97"/>
      <c r="P246" s="98">
        <f t="shared" si="17"/>
        <v>8885.14</v>
      </c>
      <c r="Q246" s="98">
        <f t="shared" si="14"/>
        <v>2132.4335999999998</v>
      </c>
      <c r="R246" s="97">
        <f t="shared" si="15"/>
        <v>0</v>
      </c>
      <c r="S246" s="99">
        <f t="shared" si="18"/>
        <v>2132.4335999999998</v>
      </c>
      <c r="T246" s="31"/>
      <c r="U246" s="31">
        <f t="shared" si="13"/>
        <v>22627581.451900017</v>
      </c>
      <c r="V246" s="5">
        <v>9</v>
      </c>
    </row>
    <row r="247" spans="1:22" ht="18" customHeight="1" x14ac:dyDescent="0.3">
      <c r="A247" s="91" t="s">
        <v>30</v>
      </c>
      <c r="B247" s="92" t="s">
        <v>124</v>
      </c>
      <c r="C247" s="93" t="s">
        <v>249</v>
      </c>
      <c r="D247" s="93" t="s">
        <v>33</v>
      </c>
      <c r="E247" s="94" t="s">
        <v>34</v>
      </c>
      <c r="F247" s="92">
        <v>2013</v>
      </c>
      <c r="G247" s="225"/>
      <c r="H247" s="95" t="str">
        <f>H246</f>
        <v>CONVENIO DE MANTENIMIENTO DE LA VIA SOZORANGA - NUEVA FATIMA, CANTON SOZORANGA.
INICIA 6 MAYO 2014</v>
      </c>
      <c r="I247" s="228"/>
      <c r="J247" s="231"/>
      <c r="K247" s="95" t="s">
        <v>75</v>
      </c>
      <c r="L247" s="96" t="s">
        <v>37</v>
      </c>
      <c r="M247" s="97">
        <v>1.26</v>
      </c>
      <c r="N247" s="97">
        <v>360</v>
      </c>
      <c r="O247" s="97">
        <v>1920</v>
      </c>
      <c r="P247" s="98">
        <f t="shared" si="17"/>
        <v>2280</v>
      </c>
      <c r="Q247" s="98">
        <f t="shared" si="14"/>
        <v>453.6</v>
      </c>
      <c r="R247" s="97">
        <f t="shared" si="15"/>
        <v>2419.1999999999998</v>
      </c>
      <c r="S247" s="99">
        <f>+R247+Q247</f>
        <v>2872.7999999999997</v>
      </c>
      <c r="T247" s="31"/>
      <c r="U247" s="31">
        <f t="shared" si="13"/>
        <v>22627581.451900017</v>
      </c>
    </row>
    <row r="248" spans="1:22" ht="17.25" thickBot="1" x14ac:dyDescent="0.35">
      <c r="A248" s="100" t="s">
        <v>30</v>
      </c>
      <c r="B248" s="101" t="s">
        <v>124</v>
      </c>
      <c r="C248" s="102" t="s">
        <v>249</v>
      </c>
      <c r="D248" s="102" t="s">
        <v>33</v>
      </c>
      <c r="E248" s="103" t="s">
        <v>34</v>
      </c>
      <c r="F248" s="101">
        <v>2013</v>
      </c>
      <c r="G248" s="226"/>
      <c r="H248" s="104" t="str">
        <f>H247</f>
        <v>CONVENIO DE MANTENIMIENTO DE LA VIA SOZORANGA - NUEVA FATIMA, CANTON SOZORANGA.
INICIA 6 MAYO 2014</v>
      </c>
      <c r="I248" s="229"/>
      <c r="J248" s="232"/>
      <c r="K248" s="104" t="s">
        <v>76</v>
      </c>
      <c r="L248" s="105" t="s">
        <v>77</v>
      </c>
      <c r="M248" s="106">
        <v>0.35</v>
      </c>
      <c r="N248" s="106">
        <v>6000</v>
      </c>
      <c r="O248" s="106">
        <v>9600</v>
      </c>
      <c r="P248" s="107">
        <f t="shared" si="17"/>
        <v>15600</v>
      </c>
      <c r="Q248" s="107">
        <f t="shared" si="14"/>
        <v>2100</v>
      </c>
      <c r="R248" s="106">
        <f t="shared" si="15"/>
        <v>3360</v>
      </c>
      <c r="S248" s="108">
        <f>+R248+Q248</f>
        <v>5460</v>
      </c>
      <c r="T248" s="31"/>
      <c r="U248" s="31">
        <f t="shared" si="13"/>
        <v>22627581.451900017</v>
      </c>
    </row>
    <row r="249" spans="1:22" ht="17.25" thickBot="1" x14ac:dyDescent="0.35">
      <c r="A249" s="71" t="s">
        <v>30</v>
      </c>
      <c r="B249" s="72" t="s">
        <v>124</v>
      </c>
      <c r="C249" s="73" t="s">
        <v>249</v>
      </c>
      <c r="D249" s="73" t="s">
        <v>38</v>
      </c>
      <c r="E249" s="74" t="s">
        <v>45</v>
      </c>
      <c r="F249" s="72">
        <v>2013</v>
      </c>
      <c r="G249" s="75" t="s">
        <v>254</v>
      </c>
      <c r="H249" s="76" t="s">
        <v>255</v>
      </c>
      <c r="I249" s="77">
        <v>9</v>
      </c>
      <c r="J249" s="77">
        <v>9</v>
      </c>
      <c r="K249" s="76" t="s">
        <v>256</v>
      </c>
      <c r="L249" s="78" t="s">
        <v>42</v>
      </c>
      <c r="M249" s="79">
        <v>12000</v>
      </c>
      <c r="N249" s="79">
        <v>1</v>
      </c>
      <c r="O249" s="79"/>
      <c r="P249" s="79">
        <f t="shared" si="17"/>
        <v>1</v>
      </c>
      <c r="Q249" s="79">
        <f t="shared" si="14"/>
        <v>12000</v>
      </c>
      <c r="R249" s="79">
        <f t="shared" si="15"/>
        <v>0</v>
      </c>
      <c r="S249" s="124">
        <f t="shared" si="18"/>
        <v>12000</v>
      </c>
      <c r="U249" s="31">
        <f t="shared" si="13"/>
        <v>22627581.451900017</v>
      </c>
      <c r="V249" s="5">
        <v>9</v>
      </c>
    </row>
    <row r="250" spans="1:22" ht="27.75" thickBot="1" x14ac:dyDescent="0.35">
      <c r="A250" s="71" t="s">
        <v>30</v>
      </c>
      <c r="B250" s="72" t="s">
        <v>124</v>
      </c>
      <c r="C250" s="73" t="s">
        <v>125</v>
      </c>
      <c r="D250" s="73" t="s">
        <v>38</v>
      </c>
      <c r="E250" s="74" t="s">
        <v>66</v>
      </c>
      <c r="F250" s="72">
        <v>2013</v>
      </c>
      <c r="G250" s="75" t="s">
        <v>257</v>
      </c>
      <c r="H250" s="76" t="s">
        <v>257</v>
      </c>
      <c r="I250" s="77">
        <v>7</v>
      </c>
      <c r="J250" s="77">
        <v>7</v>
      </c>
      <c r="K250" s="76" t="s">
        <v>213</v>
      </c>
      <c r="L250" s="78" t="s">
        <v>42</v>
      </c>
      <c r="M250" s="79">
        <v>3969.95</v>
      </c>
      <c r="N250" s="79">
        <v>1</v>
      </c>
      <c r="O250" s="79"/>
      <c r="P250" s="79">
        <f t="shared" si="17"/>
        <v>1</v>
      </c>
      <c r="Q250" s="79">
        <f t="shared" si="14"/>
        <v>3969.95</v>
      </c>
      <c r="R250" s="79">
        <f t="shared" si="15"/>
        <v>0</v>
      </c>
      <c r="S250" s="124">
        <f t="shared" si="18"/>
        <v>3969.95</v>
      </c>
      <c r="U250" s="31">
        <f t="shared" si="13"/>
        <v>22627581.451900017</v>
      </c>
    </row>
    <row r="251" spans="1:22" x14ac:dyDescent="0.3">
      <c r="A251" s="82" t="s">
        <v>30</v>
      </c>
      <c r="B251" s="83" t="s">
        <v>124</v>
      </c>
      <c r="C251" s="84" t="s">
        <v>258</v>
      </c>
      <c r="D251" s="84" t="s">
        <v>51</v>
      </c>
      <c r="E251" s="85" t="s">
        <v>52</v>
      </c>
      <c r="F251" s="83">
        <v>2013</v>
      </c>
      <c r="G251" s="248" t="s">
        <v>259</v>
      </c>
      <c r="H251" s="86" t="s">
        <v>259</v>
      </c>
      <c r="I251" s="227">
        <v>14.5</v>
      </c>
      <c r="J251" s="230">
        <v>14.5</v>
      </c>
      <c r="K251" s="111" t="s">
        <v>54</v>
      </c>
      <c r="L251" s="112" t="s">
        <v>55</v>
      </c>
      <c r="M251" s="111">
        <v>960.57</v>
      </c>
      <c r="N251" s="113">
        <v>0</v>
      </c>
      <c r="O251" s="88"/>
      <c r="P251" s="113">
        <f t="shared" si="17"/>
        <v>0</v>
      </c>
      <c r="Q251" s="88">
        <f t="shared" si="14"/>
        <v>0</v>
      </c>
      <c r="R251" s="88">
        <f t="shared" si="15"/>
        <v>0</v>
      </c>
      <c r="S251" s="114">
        <f t="shared" si="18"/>
        <v>0</v>
      </c>
      <c r="U251" s="31">
        <f t="shared" si="13"/>
        <v>22627581.451900017</v>
      </c>
      <c r="V251" s="5">
        <v>14.5</v>
      </c>
    </row>
    <row r="252" spans="1:22" x14ac:dyDescent="0.3">
      <c r="A252" s="91" t="s">
        <v>30</v>
      </c>
      <c r="B252" s="92" t="s">
        <v>124</v>
      </c>
      <c r="C252" s="93" t="s">
        <v>258</v>
      </c>
      <c r="D252" s="93" t="s">
        <v>51</v>
      </c>
      <c r="E252" s="94" t="s">
        <v>52</v>
      </c>
      <c r="F252" s="92">
        <v>2013</v>
      </c>
      <c r="G252" s="249"/>
      <c r="H252" s="95" t="s">
        <v>259</v>
      </c>
      <c r="I252" s="228"/>
      <c r="J252" s="231"/>
      <c r="K252" s="115" t="s">
        <v>56</v>
      </c>
      <c r="L252" s="116" t="s">
        <v>37</v>
      </c>
      <c r="M252" s="115">
        <v>16.57</v>
      </c>
      <c r="N252" s="117">
        <v>0</v>
      </c>
      <c r="O252" s="97"/>
      <c r="P252" s="117">
        <f t="shared" si="17"/>
        <v>0</v>
      </c>
      <c r="Q252" s="97">
        <f t="shared" si="14"/>
        <v>0</v>
      </c>
      <c r="R252" s="97">
        <f t="shared" si="15"/>
        <v>0</v>
      </c>
      <c r="S252" s="118">
        <f t="shared" si="18"/>
        <v>0</v>
      </c>
      <c r="U252" s="31">
        <f t="shared" si="13"/>
        <v>22627581.451900017</v>
      </c>
    </row>
    <row r="253" spans="1:22" x14ac:dyDescent="0.3">
      <c r="A253" s="91" t="s">
        <v>30</v>
      </c>
      <c r="B253" s="92" t="s">
        <v>124</v>
      </c>
      <c r="C253" s="93" t="s">
        <v>258</v>
      </c>
      <c r="D253" s="93" t="s">
        <v>51</v>
      </c>
      <c r="E253" s="94" t="s">
        <v>52</v>
      </c>
      <c r="F253" s="92">
        <v>2013</v>
      </c>
      <c r="G253" s="249"/>
      <c r="H253" s="95" t="s">
        <v>259</v>
      </c>
      <c r="I253" s="228"/>
      <c r="J253" s="231"/>
      <c r="K253" s="115" t="s">
        <v>57</v>
      </c>
      <c r="L253" s="116" t="s">
        <v>37</v>
      </c>
      <c r="M253" s="115">
        <v>1.18</v>
      </c>
      <c r="N253" s="117">
        <v>0</v>
      </c>
      <c r="O253" s="97"/>
      <c r="P253" s="117">
        <f t="shared" si="17"/>
        <v>0</v>
      </c>
      <c r="Q253" s="97">
        <f t="shared" si="14"/>
        <v>0</v>
      </c>
      <c r="R253" s="97">
        <f t="shared" si="15"/>
        <v>0</v>
      </c>
      <c r="S253" s="118">
        <f t="shared" si="18"/>
        <v>0</v>
      </c>
      <c r="U253" s="31">
        <f t="shared" si="13"/>
        <v>22627581.451900017</v>
      </c>
    </row>
    <row r="254" spans="1:22" x14ac:dyDescent="0.3">
      <c r="A254" s="91" t="s">
        <v>30</v>
      </c>
      <c r="B254" s="92" t="s">
        <v>124</v>
      </c>
      <c r="C254" s="93" t="s">
        <v>258</v>
      </c>
      <c r="D254" s="93" t="s">
        <v>51</v>
      </c>
      <c r="E254" s="94" t="s">
        <v>52</v>
      </c>
      <c r="F254" s="92">
        <v>2013</v>
      </c>
      <c r="G254" s="249"/>
      <c r="H254" s="95" t="s">
        <v>259</v>
      </c>
      <c r="I254" s="228"/>
      <c r="J254" s="231"/>
      <c r="K254" s="115" t="s">
        <v>58</v>
      </c>
      <c r="L254" s="116" t="s">
        <v>59</v>
      </c>
      <c r="M254" s="115">
        <v>0.35</v>
      </c>
      <c r="N254" s="117">
        <v>0</v>
      </c>
      <c r="O254" s="97"/>
      <c r="P254" s="117">
        <f t="shared" si="17"/>
        <v>0</v>
      </c>
      <c r="Q254" s="97">
        <f t="shared" si="14"/>
        <v>0</v>
      </c>
      <c r="R254" s="97">
        <f t="shared" si="15"/>
        <v>0</v>
      </c>
      <c r="S254" s="118">
        <f t="shared" si="18"/>
        <v>0</v>
      </c>
      <c r="U254" s="31">
        <f t="shared" si="13"/>
        <v>22627581.451900017</v>
      </c>
    </row>
    <row r="255" spans="1:22" x14ac:dyDescent="0.3">
      <c r="A255" s="91" t="s">
        <v>30</v>
      </c>
      <c r="B255" s="92" t="s">
        <v>124</v>
      </c>
      <c r="C255" s="93" t="s">
        <v>258</v>
      </c>
      <c r="D255" s="93" t="s">
        <v>51</v>
      </c>
      <c r="E255" s="94" t="s">
        <v>52</v>
      </c>
      <c r="F255" s="92">
        <v>2013</v>
      </c>
      <c r="G255" s="249"/>
      <c r="H255" s="95" t="s">
        <v>259</v>
      </c>
      <c r="I255" s="228"/>
      <c r="J255" s="231"/>
      <c r="K255" s="115" t="s">
        <v>60</v>
      </c>
      <c r="L255" s="116" t="s">
        <v>61</v>
      </c>
      <c r="M255" s="115">
        <v>0.34</v>
      </c>
      <c r="N255" s="117">
        <v>98527.679999999993</v>
      </c>
      <c r="O255" s="97"/>
      <c r="P255" s="117">
        <f t="shared" si="17"/>
        <v>98527.679999999993</v>
      </c>
      <c r="Q255" s="97">
        <f t="shared" si="14"/>
        <v>33499.411200000002</v>
      </c>
      <c r="R255" s="97">
        <f t="shared" si="15"/>
        <v>0</v>
      </c>
      <c r="S255" s="118">
        <f t="shared" si="18"/>
        <v>33499.411200000002</v>
      </c>
      <c r="U255" s="31">
        <f t="shared" si="13"/>
        <v>22627581.451900017</v>
      </c>
    </row>
    <row r="256" spans="1:22" x14ac:dyDescent="0.3">
      <c r="A256" s="91" t="s">
        <v>30</v>
      </c>
      <c r="B256" s="92" t="s">
        <v>124</v>
      </c>
      <c r="C256" s="93" t="s">
        <v>258</v>
      </c>
      <c r="D256" s="93" t="s">
        <v>51</v>
      </c>
      <c r="E256" s="94" t="s">
        <v>52</v>
      </c>
      <c r="F256" s="92">
        <v>2013</v>
      </c>
      <c r="G256" s="249"/>
      <c r="H256" s="95" t="s">
        <v>259</v>
      </c>
      <c r="I256" s="228"/>
      <c r="J256" s="231"/>
      <c r="K256" s="115" t="s">
        <v>62</v>
      </c>
      <c r="L256" s="116" t="s">
        <v>37</v>
      </c>
      <c r="M256" s="115">
        <v>4.43</v>
      </c>
      <c r="N256" s="117">
        <v>6943.09</v>
      </c>
      <c r="O256" s="97"/>
      <c r="P256" s="117">
        <f t="shared" si="17"/>
        <v>6943.09</v>
      </c>
      <c r="Q256" s="97">
        <f t="shared" si="14"/>
        <v>30757.8887</v>
      </c>
      <c r="R256" s="97">
        <f t="shared" si="15"/>
        <v>0</v>
      </c>
      <c r="S256" s="118">
        <f t="shared" si="18"/>
        <v>30757.8887</v>
      </c>
      <c r="U256" s="31">
        <f t="shared" si="13"/>
        <v>22627581.451900017</v>
      </c>
    </row>
    <row r="257" spans="1:21" ht="17.25" thickBot="1" x14ac:dyDescent="0.35">
      <c r="A257" s="100" t="s">
        <v>30</v>
      </c>
      <c r="B257" s="101" t="s">
        <v>124</v>
      </c>
      <c r="C257" s="102" t="s">
        <v>258</v>
      </c>
      <c r="D257" s="102" t="s">
        <v>51</v>
      </c>
      <c r="E257" s="103" t="s">
        <v>52</v>
      </c>
      <c r="F257" s="101">
        <v>2013</v>
      </c>
      <c r="G257" s="250"/>
      <c r="H257" s="104" t="s">
        <v>259</v>
      </c>
      <c r="I257" s="229"/>
      <c r="J257" s="232"/>
      <c r="K257" s="119" t="s">
        <v>63</v>
      </c>
      <c r="L257" s="120" t="s">
        <v>59</v>
      </c>
      <c r="M257" s="119">
        <v>0.35</v>
      </c>
      <c r="N257" s="121">
        <v>60968.34</v>
      </c>
      <c r="O257" s="106"/>
      <c r="P257" s="121">
        <f t="shared" si="17"/>
        <v>60968.34</v>
      </c>
      <c r="Q257" s="106">
        <f t="shared" si="14"/>
        <v>21338.918999999998</v>
      </c>
      <c r="R257" s="106">
        <f t="shared" si="15"/>
        <v>0</v>
      </c>
      <c r="S257" s="122">
        <f t="shared" si="18"/>
        <v>21338.918999999998</v>
      </c>
      <c r="U257" s="31">
        <f t="shared" si="13"/>
        <v>22627581.451900017</v>
      </c>
    </row>
    <row r="258" spans="1:21" x14ac:dyDescent="0.3">
      <c r="A258" s="82" t="s">
        <v>30</v>
      </c>
      <c r="B258" s="83" t="s">
        <v>124</v>
      </c>
      <c r="C258" s="84" t="s">
        <v>258</v>
      </c>
      <c r="D258" s="84" t="s">
        <v>51</v>
      </c>
      <c r="E258" s="85" t="s">
        <v>66</v>
      </c>
      <c r="F258" s="83">
        <v>2013</v>
      </c>
      <c r="G258" s="248" t="s">
        <v>708</v>
      </c>
      <c r="H258" s="86" t="s">
        <v>259</v>
      </c>
      <c r="I258" s="227">
        <v>0</v>
      </c>
      <c r="J258" s="230">
        <v>0</v>
      </c>
      <c r="K258" s="111" t="s">
        <v>64</v>
      </c>
      <c r="L258" s="112" t="s">
        <v>37</v>
      </c>
      <c r="M258" s="111">
        <v>4.99</v>
      </c>
      <c r="N258" s="113">
        <v>0</v>
      </c>
      <c r="O258" s="88"/>
      <c r="P258" s="113">
        <f t="shared" si="17"/>
        <v>0</v>
      </c>
      <c r="Q258" s="88">
        <f t="shared" si="14"/>
        <v>0</v>
      </c>
      <c r="R258" s="88">
        <f t="shared" si="15"/>
        <v>0</v>
      </c>
      <c r="S258" s="114">
        <f t="shared" si="18"/>
        <v>0</v>
      </c>
      <c r="U258" s="31">
        <f t="shared" si="13"/>
        <v>22627581.451900017</v>
      </c>
    </row>
    <row r="259" spans="1:21" x14ac:dyDescent="0.3">
      <c r="A259" s="91" t="s">
        <v>30</v>
      </c>
      <c r="B259" s="92" t="s">
        <v>124</v>
      </c>
      <c r="C259" s="93" t="s">
        <v>258</v>
      </c>
      <c r="D259" s="93" t="s">
        <v>51</v>
      </c>
      <c r="E259" s="94" t="s">
        <v>66</v>
      </c>
      <c r="F259" s="92">
        <v>2013</v>
      </c>
      <c r="G259" s="249"/>
      <c r="H259" s="95" t="s">
        <v>259</v>
      </c>
      <c r="I259" s="228"/>
      <c r="J259" s="231"/>
      <c r="K259" s="115" t="s">
        <v>65</v>
      </c>
      <c r="L259" s="116" t="s">
        <v>37</v>
      </c>
      <c r="M259" s="115">
        <v>133.43</v>
      </c>
      <c r="N259" s="117">
        <v>0</v>
      </c>
      <c r="O259" s="97"/>
      <c r="P259" s="117">
        <f t="shared" si="17"/>
        <v>0</v>
      </c>
      <c r="Q259" s="97">
        <f t="shared" si="14"/>
        <v>0</v>
      </c>
      <c r="R259" s="97">
        <f t="shared" si="15"/>
        <v>0</v>
      </c>
      <c r="S259" s="118">
        <f t="shared" si="18"/>
        <v>0</v>
      </c>
      <c r="U259" s="31">
        <f t="shared" si="13"/>
        <v>22627581.451900017</v>
      </c>
    </row>
    <row r="260" spans="1:21" ht="27" customHeight="1" x14ac:dyDescent="0.3">
      <c r="A260" s="91" t="s">
        <v>30</v>
      </c>
      <c r="B260" s="92" t="s">
        <v>124</v>
      </c>
      <c r="C260" s="93" t="s">
        <v>258</v>
      </c>
      <c r="D260" s="93" t="s">
        <v>51</v>
      </c>
      <c r="E260" s="94" t="s">
        <v>66</v>
      </c>
      <c r="F260" s="92">
        <v>2013</v>
      </c>
      <c r="G260" s="249"/>
      <c r="H260" s="95" t="s">
        <v>259</v>
      </c>
      <c r="I260" s="228"/>
      <c r="J260" s="231"/>
      <c r="K260" s="115" t="s">
        <v>67</v>
      </c>
      <c r="L260" s="116" t="s">
        <v>68</v>
      </c>
      <c r="M260" s="115">
        <v>205.55</v>
      </c>
      <c r="N260" s="117">
        <v>0</v>
      </c>
      <c r="O260" s="97"/>
      <c r="P260" s="117">
        <f t="shared" si="17"/>
        <v>0</v>
      </c>
      <c r="Q260" s="97">
        <f t="shared" si="14"/>
        <v>0</v>
      </c>
      <c r="R260" s="97">
        <f t="shared" si="15"/>
        <v>0</v>
      </c>
      <c r="S260" s="118">
        <f t="shared" si="18"/>
        <v>0</v>
      </c>
      <c r="U260" s="31">
        <f t="shared" si="13"/>
        <v>22627581.451900017</v>
      </c>
    </row>
    <row r="261" spans="1:21" ht="16.5" customHeight="1" x14ac:dyDescent="0.3">
      <c r="A261" s="91" t="s">
        <v>30</v>
      </c>
      <c r="B261" s="92" t="s">
        <v>124</v>
      </c>
      <c r="C261" s="93" t="s">
        <v>258</v>
      </c>
      <c r="D261" s="93" t="s">
        <v>51</v>
      </c>
      <c r="E261" s="94" t="s">
        <v>66</v>
      </c>
      <c r="F261" s="92">
        <v>2013</v>
      </c>
      <c r="G261" s="249"/>
      <c r="H261" s="95" t="s">
        <v>259</v>
      </c>
      <c r="I261" s="228"/>
      <c r="J261" s="231"/>
      <c r="K261" s="115" t="s">
        <v>69</v>
      </c>
      <c r="L261" s="116" t="s">
        <v>68</v>
      </c>
      <c r="M261" s="115">
        <v>309.3</v>
      </c>
      <c r="N261" s="117">
        <v>0</v>
      </c>
      <c r="O261" s="97"/>
      <c r="P261" s="117">
        <f t="shared" si="17"/>
        <v>0</v>
      </c>
      <c r="Q261" s="97">
        <f t="shared" si="14"/>
        <v>0</v>
      </c>
      <c r="R261" s="97">
        <f t="shared" si="15"/>
        <v>0</v>
      </c>
      <c r="S261" s="118">
        <f t="shared" si="18"/>
        <v>0</v>
      </c>
      <c r="U261" s="31">
        <f t="shared" si="13"/>
        <v>22627581.451900017</v>
      </c>
    </row>
    <row r="262" spans="1:21" ht="16.5" customHeight="1" thickBot="1" x14ac:dyDescent="0.35">
      <c r="A262" s="100" t="s">
        <v>30</v>
      </c>
      <c r="B262" s="101" t="s">
        <v>124</v>
      </c>
      <c r="C262" s="102" t="s">
        <v>258</v>
      </c>
      <c r="D262" s="102" t="s">
        <v>51</v>
      </c>
      <c r="E262" s="103" t="s">
        <v>66</v>
      </c>
      <c r="F262" s="101">
        <v>2013</v>
      </c>
      <c r="G262" s="250"/>
      <c r="H262" s="104" t="s">
        <v>259</v>
      </c>
      <c r="I262" s="229"/>
      <c r="J262" s="232"/>
      <c r="K262" s="119" t="s">
        <v>70</v>
      </c>
      <c r="L262" s="120" t="s">
        <v>37</v>
      </c>
      <c r="M262" s="119">
        <v>123.61</v>
      </c>
      <c r="N262" s="121">
        <v>0</v>
      </c>
      <c r="O262" s="106"/>
      <c r="P262" s="121">
        <f t="shared" si="17"/>
        <v>0</v>
      </c>
      <c r="Q262" s="106">
        <f t="shared" si="14"/>
        <v>0</v>
      </c>
      <c r="R262" s="106">
        <f t="shared" si="15"/>
        <v>0</v>
      </c>
      <c r="S262" s="122">
        <f t="shared" si="18"/>
        <v>0</v>
      </c>
      <c r="U262" s="31">
        <f t="shared" si="13"/>
        <v>22627581.451900017</v>
      </c>
    </row>
    <row r="263" spans="1:21" ht="34.5" customHeight="1" thickBot="1" x14ac:dyDescent="0.35">
      <c r="A263" s="71" t="s">
        <v>30</v>
      </c>
      <c r="B263" s="72"/>
      <c r="C263" s="73"/>
      <c r="D263" s="73" t="s">
        <v>38</v>
      </c>
      <c r="E263" s="74" t="s">
        <v>45</v>
      </c>
      <c r="F263" s="72">
        <v>2013</v>
      </c>
      <c r="G263" s="75" t="s">
        <v>261</v>
      </c>
      <c r="H263" s="76" t="s">
        <v>262</v>
      </c>
      <c r="I263" s="77">
        <v>1</v>
      </c>
      <c r="J263" s="77">
        <v>1</v>
      </c>
      <c r="K263" s="76" t="s">
        <v>256</v>
      </c>
      <c r="L263" s="78" t="s">
        <v>42</v>
      </c>
      <c r="M263" s="79">
        <v>15859.58</v>
      </c>
      <c r="N263" s="79">
        <v>1</v>
      </c>
      <c r="O263" s="79"/>
      <c r="P263" s="79">
        <f t="shared" si="17"/>
        <v>1</v>
      </c>
      <c r="Q263" s="79">
        <f t="shared" si="14"/>
        <v>15859.58</v>
      </c>
      <c r="R263" s="79">
        <f t="shared" si="15"/>
        <v>0</v>
      </c>
      <c r="S263" s="124">
        <f t="shared" si="18"/>
        <v>15859.58</v>
      </c>
      <c r="U263" s="31">
        <f t="shared" si="13"/>
        <v>22627581.451900017</v>
      </c>
    </row>
    <row r="264" spans="1:21" ht="36" customHeight="1" thickBot="1" x14ac:dyDescent="0.35">
      <c r="A264" s="71" t="s">
        <v>132</v>
      </c>
      <c r="B264" s="72" t="s">
        <v>263</v>
      </c>
      <c r="C264" s="73" t="s">
        <v>134</v>
      </c>
      <c r="D264" s="73" t="s">
        <v>38</v>
      </c>
      <c r="E264" s="74" t="s">
        <v>117</v>
      </c>
      <c r="F264" s="72">
        <v>2013</v>
      </c>
      <c r="G264" s="75" t="s">
        <v>264</v>
      </c>
      <c r="H264" s="76" t="s">
        <v>264</v>
      </c>
      <c r="I264" s="77">
        <v>20</v>
      </c>
      <c r="J264" s="77">
        <v>20</v>
      </c>
      <c r="K264" s="76" t="s">
        <v>213</v>
      </c>
      <c r="L264" s="78" t="s">
        <v>42</v>
      </c>
      <c r="M264" s="79">
        <v>125150.85</v>
      </c>
      <c r="N264" s="79">
        <v>1</v>
      </c>
      <c r="O264" s="79"/>
      <c r="P264" s="79">
        <f t="shared" si="17"/>
        <v>1</v>
      </c>
      <c r="Q264" s="79">
        <f t="shared" si="14"/>
        <v>125150.85</v>
      </c>
      <c r="R264" s="79">
        <f t="shared" si="15"/>
        <v>0</v>
      </c>
      <c r="S264" s="124">
        <f t="shared" si="18"/>
        <v>125150.85</v>
      </c>
      <c r="U264" s="31">
        <f t="shared" si="13"/>
        <v>22627581.451900017</v>
      </c>
    </row>
    <row r="265" spans="1:21" ht="16.5" customHeight="1" x14ac:dyDescent="0.3">
      <c r="A265" s="82" t="s">
        <v>132</v>
      </c>
      <c r="B265" s="83" t="s">
        <v>263</v>
      </c>
      <c r="C265" s="84" t="s">
        <v>134</v>
      </c>
      <c r="D265" s="84" t="s">
        <v>33</v>
      </c>
      <c r="E265" s="85" t="s">
        <v>34</v>
      </c>
      <c r="F265" s="83">
        <v>2013</v>
      </c>
      <c r="G265" s="224" t="s">
        <v>265</v>
      </c>
      <c r="H265" s="86" t="str">
        <f>+G265</f>
        <v>VÍA ALAMOR- VICENTINO-PIÑAS-LA MACA ( PUYANGO)</v>
      </c>
      <c r="I265" s="227">
        <v>14.4</v>
      </c>
      <c r="J265" s="230">
        <f>+I265</f>
        <v>14.4</v>
      </c>
      <c r="K265" s="86" t="s">
        <v>78</v>
      </c>
      <c r="L265" s="87" t="s">
        <v>61</v>
      </c>
      <c r="M265" s="88">
        <v>0.34</v>
      </c>
      <c r="N265" s="88">
        <v>180000</v>
      </c>
      <c r="O265" s="88"/>
      <c r="P265" s="88">
        <f t="shared" si="17"/>
        <v>180000</v>
      </c>
      <c r="Q265" s="88">
        <f t="shared" si="14"/>
        <v>61200.000000000007</v>
      </c>
      <c r="R265" s="88">
        <f t="shared" si="15"/>
        <v>0</v>
      </c>
      <c r="S265" s="109">
        <f t="shared" si="18"/>
        <v>61200.000000000007</v>
      </c>
      <c r="U265" s="31">
        <f t="shared" si="13"/>
        <v>22627581.451900017</v>
      </c>
    </row>
    <row r="266" spans="1:21" ht="16.5" customHeight="1" x14ac:dyDescent="0.3">
      <c r="A266" s="91" t="s">
        <v>132</v>
      </c>
      <c r="B266" s="92" t="s">
        <v>263</v>
      </c>
      <c r="C266" s="93" t="s">
        <v>134</v>
      </c>
      <c r="D266" s="93" t="s">
        <v>33</v>
      </c>
      <c r="E266" s="94" t="s">
        <v>34</v>
      </c>
      <c r="F266" s="92">
        <v>2013</v>
      </c>
      <c r="G266" s="225"/>
      <c r="H266" s="95" t="str">
        <f>H265</f>
        <v>VÍA ALAMOR- VICENTINO-PIÑAS-LA MACA ( PUYANGO)</v>
      </c>
      <c r="I266" s="228"/>
      <c r="J266" s="231"/>
      <c r="K266" s="95" t="s">
        <v>79</v>
      </c>
      <c r="L266" s="96" t="s">
        <v>37</v>
      </c>
      <c r="M266" s="97">
        <v>4.43</v>
      </c>
      <c r="N266" s="97">
        <v>640</v>
      </c>
      <c r="O266" s="97"/>
      <c r="P266" s="97">
        <f t="shared" si="17"/>
        <v>640</v>
      </c>
      <c r="Q266" s="97">
        <f t="shared" si="14"/>
        <v>2835.2</v>
      </c>
      <c r="R266" s="97">
        <f t="shared" si="15"/>
        <v>0</v>
      </c>
      <c r="S266" s="125">
        <f t="shared" si="18"/>
        <v>2835.2</v>
      </c>
      <c r="U266" s="31">
        <f t="shared" si="13"/>
        <v>22627581.451900017</v>
      </c>
    </row>
    <row r="267" spans="1:21" ht="16.5" customHeight="1" x14ac:dyDescent="0.3">
      <c r="A267" s="91" t="s">
        <v>132</v>
      </c>
      <c r="B267" s="92" t="s">
        <v>263</v>
      </c>
      <c r="C267" s="93" t="s">
        <v>134</v>
      </c>
      <c r="D267" s="93" t="s">
        <v>33</v>
      </c>
      <c r="E267" s="94" t="s">
        <v>34</v>
      </c>
      <c r="F267" s="92">
        <v>2013</v>
      </c>
      <c r="G267" s="225"/>
      <c r="H267" s="95" t="str">
        <f>H266</f>
        <v>VÍA ALAMOR- VICENTINO-PIÑAS-LA MACA ( PUYANGO)</v>
      </c>
      <c r="I267" s="228"/>
      <c r="J267" s="231"/>
      <c r="K267" s="95" t="s">
        <v>76</v>
      </c>
      <c r="L267" s="96" t="s">
        <v>77</v>
      </c>
      <c r="M267" s="97">
        <v>0.35</v>
      </c>
      <c r="N267" s="97">
        <v>14080</v>
      </c>
      <c r="O267" s="97"/>
      <c r="P267" s="97">
        <f t="shared" si="17"/>
        <v>14080</v>
      </c>
      <c r="Q267" s="97">
        <f t="shared" si="14"/>
        <v>4928</v>
      </c>
      <c r="R267" s="97">
        <f t="shared" si="15"/>
        <v>0</v>
      </c>
      <c r="S267" s="125">
        <f t="shared" si="18"/>
        <v>4928</v>
      </c>
      <c r="U267" s="31">
        <f t="shared" si="13"/>
        <v>22627581.451900017</v>
      </c>
    </row>
    <row r="268" spans="1:21" ht="16.5" customHeight="1" thickBot="1" x14ac:dyDescent="0.35">
      <c r="A268" s="100" t="s">
        <v>132</v>
      </c>
      <c r="B268" s="101" t="s">
        <v>263</v>
      </c>
      <c r="C268" s="102" t="s">
        <v>134</v>
      </c>
      <c r="D268" s="102" t="s">
        <v>33</v>
      </c>
      <c r="E268" s="103" t="s">
        <v>34</v>
      </c>
      <c r="F268" s="101">
        <v>2013</v>
      </c>
      <c r="G268" s="226"/>
      <c r="H268" s="104" t="str">
        <f>H267</f>
        <v>VÍA ALAMOR- VICENTINO-PIÑAS-LA MACA ( PUYANGO)</v>
      </c>
      <c r="I268" s="229"/>
      <c r="J268" s="232"/>
      <c r="K268" s="104" t="s">
        <v>266</v>
      </c>
      <c r="L268" s="105" t="s">
        <v>37</v>
      </c>
      <c r="M268" s="106">
        <v>1.26</v>
      </c>
      <c r="N268" s="106">
        <v>960</v>
      </c>
      <c r="O268" s="106"/>
      <c r="P268" s="106">
        <f t="shared" si="17"/>
        <v>960</v>
      </c>
      <c r="Q268" s="106">
        <f t="shared" si="14"/>
        <v>1209.5999999999999</v>
      </c>
      <c r="R268" s="106">
        <f t="shared" si="15"/>
        <v>0</v>
      </c>
      <c r="S268" s="110">
        <f t="shared" si="18"/>
        <v>1209.5999999999999</v>
      </c>
      <c r="U268" s="31">
        <f t="shared" si="13"/>
        <v>22627581.451900017</v>
      </c>
    </row>
    <row r="269" spans="1:21" ht="16.5" customHeight="1" x14ac:dyDescent="0.3">
      <c r="A269" s="82" t="s">
        <v>132</v>
      </c>
      <c r="B269" s="83" t="s">
        <v>263</v>
      </c>
      <c r="C269" s="84" t="s">
        <v>134</v>
      </c>
      <c r="D269" s="84" t="s">
        <v>33</v>
      </c>
      <c r="E269" s="85" t="s">
        <v>117</v>
      </c>
      <c r="F269" s="83">
        <v>2013</v>
      </c>
      <c r="G269" s="224" t="s">
        <v>267</v>
      </c>
      <c r="H269" s="86" t="str">
        <f>+G269</f>
        <v>PUENTE QUEBRADA AMALUZA, PARROQUIA CIANO ( PUYANGO)</v>
      </c>
      <c r="I269" s="227">
        <v>15.24</v>
      </c>
      <c r="J269" s="230">
        <f>+I269</f>
        <v>15.24</v>
      </c>
      <c r="K269" s="86" t="s">
        <v>268</v>
      </c>
      <c r="L269" s="87" t="s">
        <v>37</v>
      </c>
      <c r="M269" s="88">
        <v>74.72</v>
      </c>
      <c r="N269" s="88">
        <v>120</v>
      </c>
      <c r="O269" s="88"/>
      <c r="P269" s="88">
        <f t="shared" si="17"/>
        <v>120</v>
      </c>
      <c r="Q269" s="88">
        <f t="shared" si="14"/>
        <v>8966.4</v>
      </c>
      <c r="R269" s="88">
        <f t="shared" si="15"/>
        <v>0</v>
      </c>
      <c r="S269" s="109">
        <f>+R269+Q269</f>
        <v>8966.4</v>
      </c>
      <c r="U269" s="31">
        <f t="shared" si="13"/>
        <v>22627581.451900017</v>
      </c>
    </row>
    <row r="270" spans="1:21" ht="27" customHeight="1" x14ac:dyDescent="0.3">
      <c r="A270" s="91" t="s">
        <v>132</v>
      </c>
      <c r="B270" s="92" t="s">
        <v>263</v>
      </c>
      <c r="C270" s="93" t="s">
        <v>134</v>
      </c>
      <c r="D270" s="93" t="s">
        <v>33</v>
      </c>
      <c r="E270" s="94" t="s">
        <v>117</v>
      </c>
      <c r="F270" s="92">
        <v>2013</v>
      </c>
      <c r="G270" s="225"/>
      <c r="H270" s="95" t="str">
        <f>H269</f>
        <v>PUENTE QUEBRADA AMALUZA, PARROQUIA CIANO ( PUYANGO)</v>
      </c>
      <c r="I270" s="228"/>
      <c r="J270" s="231"/>
      <c r="K270" s="95" t="s">
        <v>269</v>
      </c>
      <c r="L270" s="96" t="s">
        <v>37</v>
      </c>
      <c r="M270" s="97">
        <v>2.21</v>
      </c>
      <c r="N270" s="97">
        <v>135</v>
      </c>
      <c r="O270" s="97"/>
      <c r="P270" s="97">
        <f t="shared" si="17"/>
        <v>135</v>
      </c>
      <c r="Q270" s="97">
        <f t="shared" si="14"/>
        <v>298.35000000000002</v>
      </c>
      <c r="R270" s="97">
        <f t="shared" si="15"/>
        <v>0</v>
      </c>
      <c r="S270" s="125">
        <f>+R270+Q270</f>
        <v>298.35000000000002</v>
      </c>
      <c r="U270" s="31">
        <f t="shared" ref="U270:U333" si="19">$S$964</f>
        <v>22627581.451900017</v>
      </c>
    </row>
    <row r="271" spans="1:21" ht="27" customHeight="1" x14ac:dyDescent="0.3">
      <c r="A271" s="91" t="s">
        <v>132</v>
      </c>
      <c r="B271" s="92" t="s">
        <v>263</v>
      </c>
      <c r="C271" s="93" t="s">
        <v>134</v>
      </c>
      <c r="D271" s="93" t="s">
        <v>33</v>
      </c>
      <c r="E271" s="94" t="s">
        <v>117</v>
      </c>
      <c r="F271" s="92">
        <v>2013</v>
      </c>
      <c r="G271" s="225"/>
      <c r="H271" s="95" t="str">
        <f>H270</f>
        <v>PUENTE QUEBRADA AMALUZA, PARROQUIA CIANO ( PUYANGO)</v>
      </c>
      <c r="I271" s="228"/>
      <c r="J271" s="231"/>
      <c r="K271" s="95" t="s">
        <v>270</v>
      </c>
      <c r="L271" s="96" t="s">
        <v>37</v>
      </c>
      <c r="M271" s="97">
        <v>216.71</v>
      </c>
      <c r="N271" s="97">
        <v>13.15</v>
      </c>
      <c r="O271" s="97"/>
      <c r="P271" s="97">
        <f t="shared" si="17"/>
        <v>13.15</v>
      </c>
      <c r="Q271" s="97">
        <f t="shared" si="14"/>
        <v>2849.7365</v>
      </c>
      <c r="R271" s="97">
        <f t="shared" si="15"/>
        <v>0</v>
      </c>
      <c r="S271" s="125">
        <f>+R271+Q271</f>
        <v>2849.7365</v>
      </c>
      <c r="U271" s="31">
        <f t="shared" si="19"/>
        <v>22627581.451900017</v>
      </c>
    </row>
    <row r="272" spans="1:21" ht="16.5" customHeight="1" x14ac:dyDescent="0.3">
      <c r="A272" s="91" t="s">
        <v>132</v>
      </c>
      <c r="B272" s="92" t="s">
        <v>263</v>
      </c>
      <c r="C272" s="93" t="s">
        <v>134</v>
      </c>
      <c r="D272" s="93" t="s">
        <v>33</v>
      </c>
      <c r="E272" s="94" t="s">
        <v>117</v>
      </c>
      <c r="F272" s="92">
        <v>2013</v>
      </c>
      <c r="G272" s="225"/>
      <c r="H272" s="95" t="str">
        <f>H271</f>
        <v>PUENTE QUEBRADA AMALUZA, PARROQUIA CIANO ( PUYANGO)</v>
      </c>
      <c r="I272" s="228"/>
      <c r="J272" s="231"/>
      <c r="K272" s="95" t="s">
        <v>271</v>
      </c>
      <c r="L272" s="96" t="s">
        <v>272</v>
      </c>
      <c r="M272" s="97">
        <v>1.87</v>
      </c>
      <c r="N272" s="97">
        <v>1199.52</v>
      </c>
      <c r="O272" s="97"/>
      <c r="P272" s="97">
        <f t="shared" si="17"/>
        <v>1199.52</v>
      </c>
      <c r="Q272" s="97">
        <f t="shared" si="14"/>
        <v>2243.1024000000002</v>
      </c>
      <c r="R272" s="97">
        <f t="shared" si="15"/>
        <v>0</v>
      </c>
      <c r="S272" s="125">
        <f>+R272+Q272</f>
        <v>2243.1024000000002</v>
      </c>
      <c r="U272" s="31">
        <f t="shared" si="19"/>
        <v>22627581.451900017</v>
      </c>
    </row>
    <row r="273" spans="1:22" ht="16.5" customHeight="1" thickBot="1" x14ac:dyDescent="0.35">
      <c r="A273" s="100" t="s">
        <v>132</v>
      </c>
      <c r="B273" s="101" t="s">
        <v>263</v>
      </c>
      <c r="C273" s="102" t="s">
        <v>134</v>
      </c>
      <c r="D273" s="102" t="s">
        <v>33</v>
      </c>
      <c r="E273" s="103" t="s">
        <v>117</v>
      </c>
      <c r="F273" s="101">
        <v>2013</v>
      </c>
      <c r="G273" s="226"/>
      <c r="H273" s="104" t="str">
        <f>H272</f>
        <v>PUENTE QUEBRADA AMALUZA, PARROQUIA CIANO ( PUYANGO)</v>
      </c>
      <c r="I273" s="229"/>
      <c r="J273" s="232"/>
      <c r="K273" s="104" t="s">
        <v>273</v>
      </c>
      <c r="L273" s="105" t="s">
        <v>37</v>
      </c>
      <c r="M273" s="106">
        <v>122.16</v>
      </c>
      <c r="N273" s="106">
        <v>19</v>
      </c>
      <c r="O273" s="106"/>
      <c r="P273" s="106">
        <f t="shared" si="17"/>
        <v>19</v>
      </c>
      <c r="Q273" s="106">
        <f t="shared" si="14"/>
        <v>2321.04</v>
      </c>
      <c r="R273" s="106">
        <f t="shared" si="15"/>
        <v>0</v>
      </c>
      <c r="S273" s="110">
        <f>+R273+Q273</f>
        <v>2321.04</v>
      </c>
      <c r="U273" s="31">
        <f t="shared" si="19"/>
        <v>22627581.451900017</v>
      </c>
    </row>
    <row r="274" spans="1:22" ht="27.75" thickBot="1" x14ac:dyDescent="0.35">
      <c r="A274" s="71" t="s">
        <v>132</v>
      </c>
      <c r="B274" s="72" t="s">
        <v>140</v>
      </c>
      <c r="C274" s="73" t="s">
        <v>686</v>
      </c>
      <c r="D274" s="73" t="s">
        <v>38</v>
      </c>
      <c r="E274" s="74" t="s">
        <v>117</v>
      </c>
      <c r="F274" s="72">
        <v>2013</v>
      </c>
      <c r="G274" s="75" t="s">
        <v>274</v>
      </c>
      <c r="H274" s="76" t="s">
        <v>274</v>
      </c>
      <c r="I274" s="77">
        <v>60</v>
      </c>
      <c r="J274" s="77">
        <v>60</v>
      </c>
      <c r="K274" s="76" t="s">
        <v>213</v>
      </c>
      <c r="L274" s="78" t="s">
        <v>42</v>
      </c>
      <c r="M274" s="79">
        <v>24993.8855</v>
      </c>
      <c r="N274" s="79">
        <v>1</v>
      </c>
      <c r="O274" s="79"/>
      <c r="P274" s="79">
        <f t="shared" si="17"/>
        <v>1</v>
      </c>
      <c r="Q274" s="79">
        <f t="shared" si="14"/>
        <v>24993.8855</v>
      </c>
      <c r="R274" s="79">
        <f t="shared" si="15"/>
        <v>0</v>
      </c>
      <c r="S274" s="124">
        <f t="shared" si="18"/>
        <v>24993.8855</v>
      </c>
      <c r="U274" s="31">
        <f t="shared" si="19"/>
        <v>22627581.451900017</v>
      </c>
    </row>
    <row r="275" spans="1:22" ht="29.25" customHeight="1" thickBot="1" x14ac:dyDescent="0.35">
      <c r="A275" s="71" t="s">
        <v>132</v>
      </c>
      <c r="B275" s="72" t="s">
        <v>137</v>
      </c>
      <c r="C275" s="73" t="s">
        <v>138</v>
      </c>
      <c r="D275" s="73" t="s">
        <v>38</v>
      </c>
      <c r="E275" s="74" t="s">
        <v>45</v>
      </c>
      <c r="F275" s="72">
        <v>2013</v>
      </c>
      <c r="G275" s="140" t="s">
        <v>275</v>
      </c>
      <c r="H275" s="141" t="s">
        <v>275</v>
      </c>
      <c r="I275" s="142">
        <v>11</v>
      </c>
      <c r="J275" s="142">
        <v>11</v>
      </c>
      <c r="K275" s="76" t="s">
        <v>256</v>
      </c>
      <c r="L275" s="78" t="s">
        <v>42</v>
      </c>
      <c r="M275" s="79">
        <v>6000</v>
      </c>
      <c r="N275" s="79">
        <v>1</v>
      </c>
      <c r="O275" s="79"/>
      <c r="P275" s="79">
        <f t="shared" si="17"/>
        <v>1</v>
      </c>
      <c r="Q275" s="79">
        <f t="shared" si="14"/>
        <v>6000</v>
      </c>
      <c r="R275" s="79">
        <f t="shared" si="15"/>
        <v>0</v>
      </c>
      <c r="S275" s="124">
        <f t="shared" si="18"/>
        <v>6000</v>
      </c>
      <c r="U275" s="31">
        <f t="shared" si="19"/>
        <v>22627581.451900017</v>
      </c>
      <c r="V275" s="5">
        <v>11</v>
      </c>
    </row>
    <row r="276" spans="1:22" ht="16.5" customHeight="1" x14ac:dyDescent="0.3">
      <c r="A276" s="82" t="s">
        <v>132</v>
      </c>
      <c r="B276" s="83" t="s">
        <v>137</v>
      </c>
      <c r="C276" s="84" t="s">
        <v>138</v>
      </c>
      <c r="D276" s="84" t="s">
        <v>51</v>
      </c>
      <c r="E276" s="85" t="s">
        <v>52</v>
      </c>
      <c r="F276" s="83">
        <v>2013</v>
      </c>
      <c r="G276" s="248" t="s">
        <v>276</v>
      </c>
      <c r="H276" s="86" t="s">
        <v>276</v>
      </c>
      <c r="I276" s="227">
        <v>11</v>
      </c>
      <c r="J276" s="230">
        <v>11</v>
      </c>
      <c r="K276" s="111" t="s">
        <v>54</v>
      </c>
      <c r="L276" s="112" t="s">
        <v>55</v>
      </c>
      <c r="M276" s="111">
        <v>960.57</v>
      </c>
      <c r="N276" s="88">
        <v>0</v>
      </c>
      <c r="O276" s="88"/>
      <c r="P276" s="89">
        <f t="shared" si="17"/>
        <v>0</v>
      </c>
      <c r="Q276" s="113">
        <f t="shared" si="14"/>
        <v>0</v>
      </c>
      <c r="R276" s="88">
        <f t="shared" si="15"/>
        <v>0</v>
      </c>
      <c r="S276" s="114">
        <f t="shared" si="18"/>
        <v>0</v>
      </c>
      <c r="U276" s="31">
        <f t="shared" si="19"/>
        <v>22627581.451900017</v>
      </c>
      <c r="V276" s="5">
        <v>11</v>
      </c>
    </row>
    <row r="277" spans="1:22" ht="16.5" customHeight="1" x14ac:dyDescent="0.3">
      <c r="A277" s="91" t="s">
        <v>132</v>
      </c>
      <c r="B277" s="92" t="s">
        <v>137</v>
      </c>
      <c r="C277" s="93" t="s">
        <v>138</v>
      </c>
      <c r="D277" s="93" t="s">
        <v>51</v>
      </c>
      <c r="E277" s="94" t="s">
        <v>52</v>
      </c>
      <c r="F277" s="92">
        <v>2013</v>
      </c>
      <c r="G277" s="249"/>
      <c r="H277" s="95" t="s">
        <v>276</v>
      </c>
      <c r="I277" s="228"/>
      <c r="J277" s="231"/>
      <c r="K277" s="115" t="s">
        <v>56</v>
      </c>
      <c r="L277" s="116" t="s">
        <v>37</v>
      </c>
      <c r="M277" s="115">
        <v>16.57</v>
      </c>
      <c r="N277" s="97">
        <v>0</v>
      </c>
      <c r="O277" s="97"/>
      <c r="P277" s="98">
        <f t="shared" si="17"/>
        <v>0</v>
      </c>
      <c r="Q277" s="117">
        <f t="shared" si="14"/>
        <v>0</v>
      </c>
      <c r="R277" s="97">
        <f t="shared" si="15"/>
        <v>0</v>
      </c>
      <c r="S277" s="118">
        <f t="shared" si="18"/>
        <v>0</v>
      </c>
      <c r="U277" s="31">
        <f t="shared" si="19"/>
        <v>22627581.451900017</v>
      </c>
    </row>
    <row r="278" spans="1:22" ht="16.5" customHeight="1" x14ac:dyDescent="0.3">
      <c r="A278" s="91" t="s">
        <v>132</v>
      </c>
      <c r="B278" s="92" t="s">
        <v>137</v>
      </c>
      <c r="C278" s="93" t="s">
        <v>138</v>
      </c>
      <c r="D278" s="93" t="s">
        <v>51</v>
      </c>
      <c r="E278" s="94" t="s">
        <v>52</v>
      </c>
      <c r="F278" s="92">
        <v>2013</v>
      </c>
      <c r="G278" s="249"/>
      <c r="H278" s="95" t="s">
        <v>276</v>
      </c>
      <c r="I278" s="228"/>
      <c r="J278" s="231"/>
      <c r="K278" s="115" t="s">
        <v>57</v>
      </c>
      <c r="L278" s="116" t="s">
        <v>37</v>
      </c>
      <c r="M278" s="115">
        <v>1.18</v>
      </c>
      <c r="N278" s="97">
        <v>475.99</v>
      </c>
      <c r="O278" s="97"/>
      <c r="P278" s="98">
        <f t="shared" si="17"/>
        <v>475.99</v>
      </c>
      <c r="Q278" s="117">
        <f t="shared" si="14"/>
        <v>561.66819999999996</v>
      </c>
      <c r="R278" s="97">
        <f t="shared" si="15"/>
        <v>0</v>
      </c>
      <c r="S278" s="118">
        <f t="shared" si="18"/>
        <v>561.66819999999996</v>
      </c>
      <c r="U278" s="31">
        <f t="shared" si="19"/>
        <v>22627581.451900017</v>
      </c>
    </row>
    <row r="279" spans="1:22" ht="16.5" customHeight="1" x14ac:dyDescent="0.3">
      <c r="A279" s="91" t="s">
        <v>132</v>
      </c>
      <c r="B279" s="92" t="s">
        <v>137</v>
      </c>
      <c r="C279" s="93" t="s">
        <v>138</v>
      </c>
      <c r="D279" s="93" t="s">
        <v>51</v>
      </c>
      <c r="E279" s="94" t="s">
        <v>52</v>
      </c>
      <c r="F279" s="92">
        <v>2013</v>
      </c>
      <c r="G279" s="249"/>
      <c r="H279" s="95" t="s">
        <v>276</v>
      </c>
      <c r="I279" s="228"/>
      <c r="J279" s="231"/>
      <c r="K279" s="115" t="s">
        <v>58</v>
      </c>
      <c r="L279" s="116" t="s">
        <v>59</v>
      </c>
      <c r="M279" s="115">
        <v>0.35</v>
      </c>
      <c r="N279" s="97">
        <v>767.73</v>
      </c>
      <c r="O279" s="97"/>
      <c r="P279" s="98">
        <f t="shared" si="17"/>
        <v>767.73</v>
      </c>
      <c r="Q279" s="117">
        <f t="shared" si="14"/>
        <v>268.70549999999997</v>
      </c>
      <c r="R279" s="97">
        <f t="shared" si="15"/>
        <v>0</v>
      </c>
      <c r="S279" s="118">
        <f t="shared" si="18"/>
        <v>268.70549999999997</v>
      </c>
      <c r="U279" s="31">
        <f t="shared" si="19"/>
        <v>22627581.451900017</v>
      </c>
    </row>
    <row r="280" spans="1:22" ht="16.5" customHeight="1" x14ac:dyDescent="0.3">
      <c r="A280" s="91" t="s">
        <v>132</v>
      </c>
      <c r="B280" s="92" t="s">
        <v>137</v>
      </c>
      <c r="C280" s="93" t="s">
        <v>138</v>
      </c>
      <c r="D280" s="93" t="s">
        <v>51</v>
      </c>
      <c r="E280" s="94" t="s">
        <v>52</v>
      </c>
      <c r="F280" s="92">
        <v>2013</v>
      </c>
      <c r="G280" s="249"/>
      <c r="H280" s="95" t="s">
        <v>276</v>
      </c>
      <c r="I280" s="228"/>
      <c r="J280" s="231"/>
      <c r="K280" s="115" t="s">
        <v>60</v>
      </c>
      <c r="L280" s="116" t="s">
        <v>61</v>
      </c>
      <c r="M280" s="115">
        <v>0.34</v>
      </c>
      <c r="N280" s="97">
        <v>79637.600000000006</v>
      </c>
      <c r="O280" s="97"/>
      <c r="P280" s="98">
        <f t="shared" si="17"/>
        <v>79637.600000000006</v>
      </c>
      <c r="Q280" s="117">
        <f t="shared" si="14"/>
        <v>27076.784000000003</v>
      </c>
      <c r="R280" s="97">
        <f t="shared" si="15"/>
        <v>0</v>
      </c>
      <c r="S280" s="118">
        <f t="shared" si="18"/>
        <v>27076.784000000003</v>
      </c>
      <c r="U280" s="31">
        <f t="shared" si="19"/>
        <v>22627581.451900017</v>
      </c>
    </row>
    <row r="281" spans="1:22" ht="16.5" customHeight="1" x14ac:dyDescent="0.3">
      <c r="A281" s="91" t="s">
        <v>132</v>
      </c>
      <c r="B281" s="92" t="s">
        <v>137</v>
      </c>
      <c r="C281" s="93" t="s">
        <v>138</v>
      </c>
      <c r="D281" s="93" t="s">
        <v>51</v>
      </c>
      <c r="E281" s="94" t="s">
        <v>52</v>
      </c>
      <c r="F281" s="92">
        <v>2013</v>
      </c>
      <c r="G281" s="249"/>
      <c r="H281" s="95" t="s">
        <v>276</v>
      </c>
      <c r="I281" s="228"/>
      <c r="J281" s="231"/>
      <c r="K281" s="115" t="s">
        <v>62</v>
      </c>
      <c r="L281" s="116" t="s">
        <v>37</v>
      </c>
      <c r="M281" s="115">
        <v>4.43</v>
      </c>
      <c r="N281" s="97">
        <v>2523.96</v>
      </c>
      <c r="O281" s="97"/>
      <c r="P281" s="98">
        <f t="shared" si="17"/>
        <v>2523.96</v>
      </c>
      <c r="Q281" s="117">
        <f t="shared" ref="Q281:Q297" si="20">+N281*M281</f>
        <v>11181.1428</v>
      </c>
      <c r="R281" s="97">
        <f t="shared" ref="R281:R345" si="21">+O281*M281</f>
        <v>0</v>
      </c>
      <c r="S281" s="118">
        <f t="shared" si="18"/>
        <v>11181.1428</v>
      </c>
      <c r="U281" s="31">
        <f t="shared" si="19"/>
        <v>22627581.451900017</v>
      </c>
    </row>
    <row r="282" spans="1:22" ht="16.5" customHeight="1" thickBot="1" x14ac:dyDescent="0.35">
      <c r="A282" s="100" t="s">
        <v>132</v>
      </c>
      <c r="B282" s="101" t="s">
        <v>137</v>
      </c>
      <c r="C282" s="102" t="s">
        <v>138</v>
      </c>
      <c r="D282" s="102" t="s">
        <v>51</v>
      </c>
      <c r="E282" s="103" t="s">
        <v>52</v>
      </c>
      <c r="F282" s="101">
        <v>2013</v>
      </c>
      <c r="G282" s="250"/>
      <c r="H282" s="104" t="s">
        <v>276</v>
      </c>
      <c r="I282" s="229"/>
      <c r="J282" s="232"/>
      <c r="K282" s="119" t="s">
        <v>63</v>
      </c>
      <c r="L282" s="120" t="s">
        <v>59</v>
      </c>
      <c r="M282" s="119">
        <v>0.35</v>
      </c>
      <c r="N282" s="106">
        <v>83294.3</v>
      </c>
      <c r="O282" s="106"/>
      <c r="P282" s="107">
        <f t="shared" si="17"/>
        <v>83294.3</v>
      </c>
      <c r="Q282" s="121">
        <f t="shared" si="20"/>
        <v>29153.004999999997</v>
      </c>
      <c r="R282" s="106">
        <f t="shared" si="21"/>
        <v>0</v>
      </c>
      <c r="S282" s="122">
        <f t="shared" si="18"/>
        <v>29153.004999999997</v>
      </c>
      <c r="U282" s="31">
        <f t="shared" si="19"/>
        <v>22627581.451900017</v>
      </c>
    </row>
    <row r="283" spans="1:22" ht="16.5" customHeight="1" x14ac:dyDescent="0.3">
      <c r="A283" s="82" t="s">
        <v>132</v>
      </c>
      <c r="B283" s="83" t="s">
        <v>137</v>
      </c>
      <c r="C283" s="84" t="s">
        <v>138</v>
      </c>
      <c r="D283" s="84" t="s">
        <v>51</v>
      </c>
      <c r="E283" s="85" t="s">
        <v>66</v>
      </c>
      <c r="F283" s="83">
        <v>2013</v>
      </c>
      <c r="G283" s="248" t="s">
        <v>709</v>
      </c>
      <c r="H283" s="86" t="s">
        <v>276</v>
      </c>
      <c r="I283" s="227">
        <v>0</v>
      </c>
      <c r="J283" s="230">
        <v>0</v>
      </c>
      <c r="K283" s="111" t="s">
        <v>64</v>
      </c>
      <c r="L283" s="112" t="s">
        <v>37</v>
      </c>
      <c r="M283" s="111">
        <v>4.99</v>
      </c>
      <c r="N283" s="88">
        <v>0</v>
      </c>
      <c r="O283" s="88"/>
      <c r="P283" s="89">
        <f t="shared" si="17"/>
        <v>0</v>
      </c>
      <c r="Q283" s="113">
        <f t="shared" si="20"/>
        <v>0</v>
      </c>
      <c r="R283" s="88">
        <f t="shared" si="21"/>
        <v>0</v>
      </c>
      <c r="S283" s="114">
        <f t="shared" si="18"/>
        <v>0</v>
      </c>
      <c r="U283" s="31">
        <f t="shared" si="19"/>
        <v>22627581.451900017</v>
      </c>
    </row>
    <row r="284" spans="1:22" ht="16.5" customHeight="1" x14ac:dyDescent="0.3">
      <c r="A284" s="91" t="s">
        <v>132</v>
      </c>
      <c r="B284" s="92" t="s">
        <v>137</v>
      </c>
      <c r="C284" s="93" t="s">
        <v>138</v>
      </c>
      <c r="D284" s="93" t="s">
        <v>51</v>
      </c>
      <c r="E284" s="94" t="s">
        <v>66</v>
      </c>
      <c r="F284" s="92">
        <v>2013</v>
      </c>
      <c r="G284" s="249"/>
      <c r="H284" s="95" t="s">
        <v>276</v>
      </c>
      <c r="I284" s="228"/>
      <c r="J284" s="231"/>
      <c r="K284" s="115" t="s">
        <v>65</v>
      </c>
      <c r="L284" s="116" t="s">
        <v>37</v>
      </c>
      <c r="M284" s="115">
        <v>133.43</v>
      </c>
      <c r="N284" s="97">
        <v>0</v>
      </c>
      <c r="O284" s="97"/>
      <c r="P284" s="98">
        <f t="shared" si="17"/>
        <v>0</v>
      </c>
      <c r="Q284" s="117">
        <f t="shared" si="20"/>
        <v>0</v>
      </c>
      <c r="R284" s="97">
        <f t="shared" si="21"/>
        <v>0</v>
      </c>
      <c r="S284" s="118">
        <f t="shared" si="18"/>
        <v>0</v>
      </c>
      <c r="U284" s="31">
        <f t="shared" si="19"/>
        <v>22627581.451900017</v>
      </c>
    </row>
    <row r="285" spans="1:22" ht="16.5" customHeight="1" x14ac:dyDescent="0.3">
      <c r="A285" s="91" t="s">
        <v>132</v>
      </c>
      <c r="B285" s="92" t="s">
        <v>137</v>
      </c>
      <c r="C285" s="93" t="s">
        <v>138</v>
      </c>
      <c r="D285" s="93" t="s">
        <v>51</v>
      </c>
      <c r="E285" s="94" t="s">
        <v>66</v>
      </c>
      <c r="F285" s="92">
        <v>2013</v>
      </c>
      <c r="G285" s="249"/>
      <c r="H285" s="95" t="s">
        <v>276</v>
      </c>
      <c r="I285" s="228"/>
      <c r="J285" s="231"/>
      <c r="K285" s="115" t="s">
        <v>67</v>
      </c>
      <c r="L285" s="116" t="s">
        <v>68</v>
      </c>
      <c r="M285" s="115">
        <v>205.55</v>
      </c>
      <c r="N285" s="97">
        <v>0</v>
      </c>
      <c r="O285" s="97"/>
      <c r="P285" s="98">
        <f t="shared" si="17"/>
        <v>0</v>
      </c>
      <c r="Q285" s="117">
        <f t="shared" si="20"/>
        <v>0</v>
      </c>
      <c r="R285" s="97">
        <f t="shared" si="21"/>
        <v>0</v>
      </c>
      <c r="S285" s="118">
        <f t="shared" si="18"/>
        <v>0</v>
      </c>
      <c r="U285" s="31">
        <f t="shared" si="19"/>
        <v>22627581.451900017</v>
      </c>
    </row>
    <row r="286" spans="1:22" ht="16.5" customHeight="1" x14ac:dyDescent="0.3">
      <c r="A286" s="91" t="s">
        <v>132</v>
      </c>
      <c r="B286" s="92" t="s">
        <v>137</v>
      </c>
      <c r="C286" s="93" t="s">
        <v>138</v>
      </c>
      <c r="D286" s="93" t="s">
        <v>51</v>
      </c>
      <c r="E286" s="94" t="s">
        <v>66</v>
      </c>
      <c r="F286" s="92">
        <v>2013</v>
      </c>
      <c r="G286" s="249"/>
      <c r="H286" s="95" t="s">
        <v>276</v>
      </c>
      <c r="I286" s="228"/>
      <c r="J286" s="231"/>
      <c r="K286" s="115" t="s">
        <v>69</v>
      </c>
      <c r="L286" s="116" t="s">
        <v>68</v>
      </c>
      <c r="M286" s="115">
        <v>309.3</v>
      </c>
      <c r="N286" s="97">
        <v>0</v>
      </c>
      <c r="O286" s="97"/>
      <c r="P286" s="98">
        <f t="shared" ref="P286:P349" si="22">+N286+O286</f>
        <v>0</v>
      </c>
      <c r="Q286" s="117">
        <f t="shared" si="20"/>
        <v>0</v>
      </c>
      <c r="R286" s="97">
        <f t="shared" si="21"/>
        <v>0</v>
      </c>
      <c r="S286" s="118">
        <f t="shared" si="18"/>
        <v>0</v>
      </c>
      <c r="U286" s="31">
        <f t="shared" si="19"/>
        <v>22627581.451900017</v>
      </c>
    </row>
    <row r="287" spans="1:22" ht="16.5" customHeight="1" thickBot="1" x14ac:dyDescent="0.35">
      <c r="A287" s="100" t="s">
        <v>132</v>
      </c>
      <c r="B287" s="101" t="s">
        <v>137</v>
      </c>
      <c r="C287" s="102" t="s">
        <v>138</v>
      </c>
      <c r="D287" s="102" t="s">
        <v>51</v>
      </c>
      <c r="E287" s="103" t="s">
        <v>66</v>
      </c>
      <c r="F287" s="101">
        <v>2013</v>
      </c>
      <c r="G287" s="250"/>
      <c r="H287" s="104" t="s">
        <v>276</v>
      </c>
      <c r="I287" s="229"/>
      <c r="J287" s="232"/>
      <c r="K287" s="119" t="s">
        <v>70</v>
      </c>
      <c r="L287" s="120" t="s">
        <v>37</v>
      </c>
      <c r="M287" s="119">
        <v>123.61</v>
      </c>
      <c r="N287" s="106">
        <v>0</v>
      </c>
      <c r="O287" s="106"/>
      <c r="P287" s="107">
        <f t="shared" si="22"/>
        <v>0</v>
      </c>
      <c r="Q287" s="121">
        <f t="shared" si="20"/>
        <v>0</v>
      </c>
      <c r="R287" s="106">
        <f t="shared" si="21"/>
        <v>0</v>
      </c>
      <c r="S287" s="122">
        <f t="shared" si="18"/>
        <v>0</v>
      </c>
      <c r="U287" s="31">
        <f t="shared" si="19"/>
        <v>22627581.451900017</v>
      </c>
    </row>
    <row r="288" spans="1:22" ht="16.5" customHeight="1" x14ac:dyDescent="0.3">
      <c r="A288" s="82" t="s">
        <v>132</v>
      </c>
      <c r="B288" s="83" t="s">
        <v>137</v>
      </c>
      <c r="C288" s="84" t="s">
        <v>277</v>
      </c>
      <c r="D288" s="84" t="s">
        <v>101</v>
      </c>
      <c r="E288" s="85" t="s">
        <v>34</v>
      </c>
      <c r="F288" s="83">
        <v>2013</v>
      </c>
      <c r="G288" s="271" t="s">
        <v>278</v>
      </c>
      <c r="H288" s="143" t="s">
        <v>278</v>
      </c>
      <c r="I288" s="273">
        <v>10</v>
      </c>
      <c r="J288" s="266">
        <v>10</v>
      </c>
      <c r="K288" s="86" t="s">
        <v>279</v>
      </c>
      <c r="L288" s="87" t="s">
        <v>37</v>
      </c>
      <c r="M288" s="88">
        <v>1.26</v>
      </c>
      <c r="N288" s="88">
        <v>9900</v>
      </c>
      <c r="O288" s="88"/>
      <c r="P288" s="88">
        <f t="shared" si="22"/>
        <v>9900</v>
      </c>
      <c r="Q288" s="88">
        <f t="shared" si="20"/>
        <v>12474</v>
      </c>
      <c r="R288" s="88">
        <f t="shared" si="21"/>
        <v>0</v>
      </c>
      <c r="S288" s="109">
        <f t="shared" si="18"/>
        <v>12474</v>
      </c>
      <c r="U288" s="31">
        <f t="shared" si="19"/>
        <v>22627581.451900017</v>
      </c>
      <c r="V288" s="5">
        <v>10</v>
      </c>
    </row>
    <row r="289" spans="1:22" ht="16.5" customHeight="1" thickBot="1" x14ac:dyDescent="0.35">
      <c r="A289" s="100" t="s">
        <v>132</v>
      </c>
      <c r="B289" s="101" t="s">
        <v>137</v>
      </c>
      <c r="C289" s="102" t="s">
        <v>277</v>
      </c>
      <c r="D289" s="102" t="s">
        <v>101</v>
      </c>
      <c r="E289" s="103" t="s">
        <v>34</v>
      </c>
      <c r="F289" s="101">
        <v>2013</v>
      </c>
      <c r="G289" s="272"/>
      <c r="H289" s="144" t="s">
        <v>278</v>
      </c>
      <c r="I289" s="274"/>
      <c r="J289" s="267"/>
      <c r="K289" s="104" t="s">
        <v>280</v>
      </c>
      <c r="L289" s="105" t="s">
        <v>61</v>
      </c>
      <c r="M289" s="106">
        <v>0.2</v>
      </c>
      <c r="N289" s="106">
        <v>30000</v>
      </c>
      <c r="O289" s="106"/>
      <c r="P289" s="106">
        <f t="shared" si="22"/>
        <v>30000</v>
      </c>
      <c r="Q289" s="106">
        <f t="shared" si="20"/>
        <v>6000</v>
      </c>
      <c r="R289" s="106">
        <f t="shared" si="21"/>
        <v>0</v>
      </c>
      <c r="S289" s="110">
        <f t="shared" si="18"/>
        <v>6000</v>
      </c>
      <c r="U289" s="31">
        <f t="shared" si="19"/>
        <v>22627581.451900017</v>
      </c>
      <c r="V289" s="5">
        <v>10</v>
      </c>
    </row>
    <row r="290" spans="1:22" ht="16.5" customHeight="1" x14ac:dyDescent="0.3">
      <c r="A290" s="82" t="s">
        <v>132</v>
      </c>
      <c r="B290" s="83" t="s">
        <v>137</v>
      </c>
      <c r="C290" s="84" t="s">
        <v>281</v>
      </c>
      <c r="D290" s="84" t="s">
        <v>101</v>
      </c>
      <c r="E290" s="85" t="s">
        <v>52</v>
      </c>
      <c r="F290" s="83">
        <v>2013</v>
      </c>
      <c r="G290" s="271" t="s">
        <v>282</v>
      </c>
      <c r="H290" s="143" t="s">
        <v>283</v>
      </c>
      <c r="I290" s="273">
        <v>12</v>
      </c>
      <c r="J290" s="266">
        <v>12</v>
      </c>
      <c r="K290" s="145" t="s">
        <v>171</v>
      </c>
      <c r="L290" s="146" t="s">
        <v>55</v>
      </c>
      <c r="M290" s="147">
        <v>960</v>
      </c>
      <c r="N290" s="147">
        <v>4</v>
      </c>
      <c r="O290" s="147"/>
      <c r="P290" s="88">
        <f t="shared" si="22"/>
        <v>4</v>
      </c>
      <c r="Q290" s="147">
        <f t="shared" si="20"/>
        <v>3840</v>
      </c>
      <c r="R290" s="88">
        <f t="shared" si="21"/>
        <v>0</v>
      </c>
      <c r="S290" s="109">
        <f t="shared" si="18"/>
        <v>3840</v>
      </c>
      <c r="T290" s="32"/>
      <c r="U290" s="31">
        <f t="shared" si="19"/>
        <v>22627581.451900017</v>
      </c>
      <c r="V290" s="5">
        <v>12</v>
      </c>
    </row>
    <row r="291" spans="1:22" ht="16.5" customHeight="1" x14ac:dyDescent="0.3">
      <c r="A291" s="91" t="s">
        <v>132</v>
      </c>
      <c r="B291" s="92" t="s">
        <v>137</v>
      </c>
      <c r="C291" s="93" t="s">
        <v>281</v>
      </c>
      <c r="D291" s="93" t="s">
        <v>101</v>
      </c>
      <c r="E291" s="94" t="s">
        <v>52</v>
      </c>
      <c r="F291" s="92">
        <v>2013</v>
      </c>
      <c r="G291" s="280"/>
      <c r="H291" s="148" t="s">
        <v>283</v>
      </c>
      <c r="I291" s="279"/>
      <c r="J291" s="275"/>
      <c r="K291" s="149" t="s">
        <v>103</v>
      </c>
      <c r="L291" s="150" t="s">
        <v>37</v>
      </c>
      <c r="M291" s="151">
        <v>1.26</v>
      </c>
      <c r="N291" s="151">
        <v>23300</v>
      </c>
      <c r="O291" s="151"/>
      <c r="P291" s="97">
        <f t="shared" si="22"/>
        <v>23300</v>
      </c>
      <c r="Q291" s="151">
        <f t="shared" si="20"/>
        <v>29358</v>
      </c>
      <c r="R291" s="97">
        <f t="shared" si="21"/>
        <v>0</v>
      </c>
      <c r="S291" s="125">
        <f t="shared" ref="S291:S368" si="23">+R291+Q291</f>
        <v>29358</v>
      </c>
      <c r="T291" s="32"/>
      <c r="U291" s="31">
        <f t="shared" si="19"/>
        <v>22627581.451900017</v>
      </c>
      <c r="V291" s="5">
        <v>12</v>
      </c>
    </row>
    <row r="292" spans="1:22" ht="16.5" customHeight="1" x14ac:dyDescent="0.3">
      <c r="A292" s="91" t="s">
        <v>132</v>
      </c>
      <c r="B292" s="92" t="s">
        <v>137</v>
      </c>
      <c r="C292" s="93" t="s">
        <v>281</v>
      </c>
      <c r="D292" s="93" t="s">
        <v>101</v>
      </c>
      <c r="E292" s="94" t="s">
        <v>52</v>
      </c>
      <c r="F292" s="92">
        <v>2013</v>
      </c>
      <c r="G292" s="280"/>
      <c r="H292" s="148" t="s">
        <v>283</v>
      </c>
      <c r="I292" s="279"/>
      <c r="J292" s="275"/>
      <c r="K292" s="149" t="s">
        <v>279</v>
      </c>
      <c r="L292" s="150" t="s">
        <v>37</v>
      </c>
      <c r="M292" s="151">
        <v>1.26</v>
      </c>
      <c r="N292" s="151">
        <v>5000</v>
      </c>
      <c r="O292" s="151"/>
      <c r="P292" s="97">
        <f t="shared" si="22"/>
        <v>5000</v>
      </c>
      <c r="Q292" s="151">
        <f t="shared" si="20"/>
        <v>6300</v>
      </c>
      <c r="R292" s="97">
        <f t="shared" si="21"/>
        <v>0</v>
      </c>
      <c r="S292" s="125">
        <f t="shared" si="23"/>
        <v>6300</v>
      </c>
      <c r="T292" s="32"/>
      <c r="U292" s="31">
        <f t="shared" si="19"/>
        <v>22627581.451900017</v>
      </c>
      <c r="V292" s="5">
        <v>12</v>
      </c>
    </row>
    <row r="293" spans="1:22" ht="16.5" customHeight="1" x14ac:dyDescent="0.3">
      <c r="A293" s="91" t="s">
        <v>132</v>
      </c>
      <c r="B293" s="92" t="s">
        <v>137</v>
      </c>
      <c r="C293" s="93" t="s">
        <v>281</v>
      </c>
      <c r="D293" s="93" t="s">
        <v>101</v>
      </c>
      <c r="E293" s="94" t="s">
        <v>52</v>
      </c>
      <c r="F293" s="92">
        <v>2013</v>
      </c>
      <c r="G293" s="280"/>
      <c r="H293" s="148" t="s">
        <v>283</v>
      </c>
      <c r="I293" s="279"/>
      <c r="J293" s="275"/>
      <c r="K293" s="149" t="s">
        <v>284</v>
      </c>
      <c r="L293" s="150" t="s">
        <v>37</v>
      </c>
      <c r="M293" s="151">
        <v>1.26</v>
      </c>
      <c r="N293" s="151">
        <v>0</v>
      </c>
      <c r="O293" s="151"/>
      <c r="P293" s="97">
        <f t="shared" si="22"/>
        <v>0</v>
      </c>
      <c r="Q293" s="151">
        <f t="shared" si="20"/>
        <v>0</v>
      </c>
      <c r="R293" s="97">
        <f t="shared" si="21"/>
        <v>0</v>
      </c>
      <c r="S293" s="125">
        <f t="shared" si="23"/>
        <v>0</v>
      </c>
      <c r="T293" s="32"/>
      <c r="U293" s="31">
        <f t="shared" si="19"/>
        <v>22627581.451900017</v>
      </c>
      <c r="V293" s="5">
        <v>12</v>
      </c>
    </row>
    <row r="294" spans="1:22" ht="16.5" customHeight="1" x14ac:dyDescent="0.3">
      <c r="A294" s="91" t="s">
        <v>132</v>
      </c>
      <c r="B294" s="92" t="s">
        <v>137</v>
      </c>
      <c r="C294" s="93" t="s">
        <v>281</v>
      </c>
      <c r="D294" s="93" t="s">
        <v>101</v>
      </c>
      <c r="E294" s="94" t="s">
        <v>52</v>
      </c>
      <c r="F294" s="92">
        <v>2013</v>
      </c>
      <c r="G294" s="280"/>
      <c r="H294" s="148" t="s">
        <v>283</v>
      </c>
      <c r="I294" s="279"/>
      <c r="J294" s="275"/>
      <c r="K294" s="149" t="s">
        <v>285</v>
      </c>
      <c r="L294" s="150" t="s">
        <v>77</v>
      </c>
      <c r="M294" s="151">
        <v>0.35</v>
      </c>
      <c r="N294" s="151">
        <v>4000</v>
      </c>
      <c r="O294" s="151"/>
      <c r="P294" s="97">
        <f t="shared" si="22"/>
        <v>4000</v>
      </c>
      <c r="Q294" s="151">
        <f t="shared" si="20"/>
        <v>1400</v>
      </c>
      <c r="R294" s="97">
        <f t="shared" si="21"/>
        <v>0</v>
      </c>
      <c r="S294" s="125">
        <f t="shared" si="23"/>
        <v>1400</v>
      </c>
      <c r="T294" s="32"/>
      <c r="U294" s="31">
        <f t="shared" si="19"/>
        <v>22627581.451900017</v>
      </c>
      <c r="V294" s="5">
        <v>12</v>
      </c>
    </row>
    <row r="295" spans="1:22" ht="16.5" customHeight="1" x14ac:dyDescent="0.3">
      <c r="A295" s="91" t="s">
        <v>132</v>
      </c>
      <c r="B295" s="92" t="s">
        <v>137</v>
      </c>
      <c r="C295" s="93" t="s">
        <v>281</v>
      </c>
      <c r="D295" s="93" t="s">
        <v>101</v>
      </c>
      <c r="E295" s="94" t="s">
        <v>52</v>
      </c>
      <c r="F295" s="92">
        <v>2013</v>
      </c>
      <c r="G295" s="280"/>
      <c r="H295" s="148" t="s">
        <v>283</v>
      </c>
      <c r="I295" s="279"/>
      <c r="J295" s="275"/>
      <c r="K295" s="149" t="s">
        <v>104</v>
      </c>
      <c r="L295" s="150" t="s">
        <v>77</v>
      </c>
      <c r="M295" s="151">
        <v>0.35</v>
      </c>
      <c r="N295" s="151">
        <v>63000</v>
      </c>
      <c r="O295" s="151"/>
      <c r="P295" s="97">
        <f t="shared" si="22"/>
        <v>63000</v>
      </c>
      <c r="Q295" s="151">
        <f t="shared" si="20"/>
        <v>22050</v>
      </c>
      <c r="R295" s="97">
        <f t="shared" si="21"/>
        <v>0</v>
      </c>
      <c r="S295" s="125">
        <f t="shared" si="23"/>
        <v>22050</v>
      </c>
      <c r="T295" s="32"/>
      <c r="U295" s="31">
        <f t="shared" si="19"/>
        <v>22627581.451900017</v>
      </c>
      <c r="V295" s="5">
        <v>12</v>
      </c>
    </row>
    <row r="296" spans="1:22" ht="16.5" customHeight="1" x14ac:dyDescent="0.3">
      <c r="A296" s="91" t="s">
        <v>132</v>
      </c>
      <c r="B296" s="92" t="s">
        <v>137</v>
      </c>
      <c r="C296" s="93" t="s">
        <v>281</v>
      </c>
      <c r="D296" s="93" t="s">
        <v>101</v>
      </c>
      <c r="E296" s="94" t="s">
        <v>52</v>
      </c>
      <c r="F296" s="92">
        <v>2013</v>
      </c>
      <c r="G296" s="280"/>
      <c r="H296" s="148" t="s">
        <v>283</v>
      </c>
      <c r="I296" s="279"/>
      <c r="J296" s="275"/>
      <c r="K296" s="149" t="s">
        <v>286</v>
      </c>
      <c r="L296" s="150" t="s">
        <v>61</v>
      </c>
      <c r="M296" s="151">
        <v>0.2</v>
      </c>
      <c r="N296" s="151">
        <v>35000</v>
      </c>
      <c r="O296" s="151"/>
      <c r="P296" s="97">
        <f t="shared" si="22"/>
        <v>35000</v>
      </c>
      <c r="Q296" s="151">
        <f t="shared" si="20"/>
        <v>7000</v>
      </c>
      <c r="R296" s="97">
        <f t="shared" si="21"/>
        <v>0</v>
      </c>
      <c r="S296" s="125">
        <f t="shared" si="23"/>
        <v>7000</v>
      </c>
      <c r="U296" s="31">
        <f t="shared" si="19"/>
        <v>22627581.451900017</v>
      </c>
      <c r="V296" s="5">
        <v>12</v>
      </c>
    </row>
    <row r="297" spans="1:22" ht="16.5" customHeight="1" thickBot="1" x14ac:dyDescent="0.35">
      <c r="A297" s="100" t="s">
        <v>132</v>
      </c>
      <c r="B297" s="101" t="s">
        <v>137</v>
      </c>
      <c r="C297" s="102" t="s">
        <v>281</v>
      </c>
      <c r="D297" s="102" t="s">
        <v>101</v>
      </c>
      <c r="E297" s="103" t="s">
        <v>52</v>
      </c>
      <c r="F297" s="101">
        <v>2013</v>
      </c>
      <c r="G297" s="272"/>
      <c r="H297" s="144" t="s">
        <v>283</v>
      </c>
      <c r="I297" s="274"/>
      <c r="J297" s="267"/>
      <c r="K297" s="152" t="s">
        <v>60</v>
      </c>
      <c r="L297" s="153" t="s">
        <v>61</v>
      </c>
      <c r="M297" s="154">
        <v>0.34</v>
      </c>
      <c r="N297" s="154">
        <v>24000</v>
      </c>
      <c r="O297" s="154"/>
      <c r="P297" s="106">
        <f t="shared" si="22"/>
        <v>24000</v>
      </c>
      <c r="Q297" s="154">
        <f t="shared" si="20"/>
        <v>8160.0000000000009</v>
      </c>
      <c r="R297" s="106">
        <f t="shared" si="21"/>
        <v>0</v>
      </c>
      <c r="S297" s="110">
        <f t="shared" si="23"/>
        <v>8160.0000000000009</v>
      </c>
      <c r="U297" s="31">
        <f t="shared" si="19"/>
        <v>22627581.451900017</v>
      </c>
      <c r="V297" s="5">
        <v>12</v>
      </c>
    </row>
    <row r="298" spans="1:22" ht="16.5" customHeight="1" thickBot="1" x14ac:dyDescent="0.35">
      <c r="A298" s="71" t="s">
        <v>132</v>
      </c>
      <c r="B298" s="72" t="s">
        <v>137</v>
      </c>
      <c r="C298" s="73" t="s">
        <v>287</v>
      </c>
      <c r="D298" s="73" t="s">
        <v>33</v>
      </c>
      <c r="E298" s="74" t="s">
        <v>34</v>
      </c>
      <c r="F298" s="72">
        <v>2013</v>
      </c>
      <c r="G298" s="75" t="s">
        <v>288</v>
      </c>
      <c r="H298" s="76" t="s">
        <v>288</v>
      </c>
      <c r="I298" s="77">
        <v>6</v>
      </c>
      <c r="J298" s="77">
        <v>6</v>
      </c>
      <c r="K298" s="155" t="s">
        <v>62</v>
      </c>
      <c r="L298" s="156" t="s">
        <v>37</v>
      </c>
      <c r="M298" s="157">
        <v>4.43</v>
      </c>
      <c r="N298" s="157">
        <v>9000</v>
      </c>
      <c r="O298" s="157"/>
      <c r="P298" s="79">
        <f t="shared" si="22"/>
        <v>9000</v>
      </c>
      <c r="Q298" s="157">
        <f>+N298*M298</f>
        <v>39870</v>
      </c>
      <c r="R298" s="79">
        <f t="shared" si="21"/>
        <v>0</v>
      </c>
      <c r="S298" s="124">
        <f t="shared" si="23"/>
        <v>39870</v>
      </c>
      <c r="U298" s="31">
        <f t="shared" si="19"/>
        <v>22627581.451900017</v>
      </c>
      <c r="V298" s="5">
        <v>6</v>
      </c>
    </row>
    <row r="299" spans="1:22" ht="16.5" customHeight="1" x14ac:dyDescent="0.3">
      <c r="A299" s="82" t="s">
        <v>132</v>
      </c>
      <c r="B299" s="83" t="s">
        <v>137</v>
      </c>
      <c r="C299" s="84" t="s">
        <v>287</v>
      </c>
      <c r="D299" s="84" t="s">
        <v>33</v>
      </c>
      <c r="E299" s="85" t="s">
        <v>34</v>
      </c>
      <c r="F299" s="83">
        <v>2013</v>
      </c>
      <c r="G299" s="271" t="s">
        <v>289</v>
      </c>
      <c r="H299" s="143" t="s">
        <v>289</v>
      </c>
      <c r="I299" s="273">
        <v>6</v>
      </c>
      <c r="J299" s="266">
        <v>6</v>
      </c>
      <c r="K299" s="86" t="s">
        <v>279</v>
      </c>
      <c r="L299" s="87" t="s">
        <v>37</v>
      </c>
      <c r="M299" s="88">
        <v>1.26</v>
      </c>
      <c r="N299" s="88">
        <v>2000</v>
      </c>
      <c r="O299" s="88"/>
      <c r="P299" s="88">
        <f t="shared" si="22"/>
        <v>2000</v>
      </c>
      <c r="Q299" s="88">
        <f>+N299*M299</f>
        <v>2520</v>
      </c>
      <c r="R299" s="88">
        <f t="shared" si="21"/>
        <v>0</v>
      </c>
      <c r="S299" s="109">
        <f t="shared" si="23"/>
        <v>2520</v>
      </c>
      <c r="U299" s="31">
        <f t="shared" si="19"/>
        <v>22627581.451900017</v>
      </c>
      <c r="V299" s="5">
        <v>6</v>
      </c>
    </row>
    <row r="300" spans="1:22" ht="16.5" customHeight="1" thickBot="1" x14ac:dyDescent="0.35">
      <c r="A300" s="100" t="s">
        <v>132</v>
      </c>
      <c r="B300" s="101" t="s">
        <v>137</v>
      </c>
      <c r="C300" s="102" t="s">
        <v>287</v>
      </c>
      <c r="D300" s="102" t="s">
        <v>33</v>
      </c>
      <c r="E300" s="103" t="s">
        <v>34</v>
      </c>
      <c r="F300" s="101">
        <v>2013</v>
      </c>
      <c r="G300" s="272"/>
      <c r="H300" s="144" t="s">
        <v>289</v>
      </c>
      <c r="I300" s="274"/>
      <c r="J300" s="267"/>
      <c r="K300" s="104" t="s">
        <v>280</v>
      </c>
      <c r="L300" s="105" t="s">
        <v>61</v>
      </c>
      <c r="M300" s="106">
        <v>0.2</v>
      </c>
      <c r="N300" s="106">
        <v>40000</v>
      </c>
      <c r="O300" s="106"/>
      <c r="P300" s="106">
        <f t="shared" si="22"/>
        <v>40000</v>
      </c>
      <c r="Q300" s="106">
        <f>+N300*M300</f>
        <v>8000</v>
      </c>
      <c r="R300" s="106">
        <f t="shared" si="21"/>
        <v>0</v>
      </c>
      <c r="S300" s="110">
        <f t="shared" si="23"/>
        <v>8000</v>
      </c>
      <c r="U300" s="31">
        <f t="shared" si="19"/>
        <v>22627581.451900017</v>
      </c>
      <c r="V300" s="5">
        <v>6</v>
      </c>
    </row>
    <row r="301" spans="1:22" ht="16.5" customHeight="1" x14ac:dyDescent="0.3">
      <c r="A301" s="82" t="s">
        <v>132</v>
      </c>
      <c r="B301" s="83" t="s">
        <v>137</v>
      </c>
      <c r="C301" s="84" t="s">
        <v>287</v>
      </c>
      <c r="D301" s="84" t="s">
        <v>51</v>
      </c>
      <c r="E301" s="85" t="s">
        <v>52</v>
      </c>
      <c r="F301" s="83">
        <v>2013</v>
      </c>
      <c r="G301" s="248" t="s">
        <v>290</v>
      </c>
      <c r="H301" s="86" t="s">
        <v>290</v>
      </c>
      <c r="I301" s="227">
        <v>17</v>
      </c>
      <c r="J301" s="230">
        <v>17</v>
      </c>
      <c r="K301" s="111" t="s">
        <v>54</v>
      </c>
      <c r="L301" s="112" t="s">
        <v>55</v>
      </c>
      <c r="M301" s="111">
        <v>960.57</v>
      </c>
      <c r="N301" s="89">
        <v>0</v>
      </c>
      <c r="O301" s="88"/>
      <c r="P301" s="89">
        <f t="shared" si="22"/>
        <v>0</v>
      </c>
      <c r="Q301" s="113">
        <f>+N301*M301</f>
        <v>0</v>
      </c>
      <c r="R301" s="88">
        <f t="shared" si="21"/>
        <v>0</v>
      </c>
      <c r="S301" s="114">
        <f t="shared" si="23"/>
        <v>0</v>
      </c>
      <c r="U301" s="31">
        <f t="shared" si="19"/>
        <v>22627581.451900017</v>
      </c>
      <c r="V301" s="5">
        <v>17</v>
      </c>
    </row>
    <row r="302" spans="1:22" ht="16.5" customHeight="1" x14ac:dyDescent="0.3">
      <c r="A302" s="91" t="s">
        <v>132</v>
      </c>
      <c r="B302" s="92" t="s">
        <v>137</v>
      </c>
      <c r="C302" s="93" t="s">
        <v>287</v>
      </c>
      <c r="D302" s="93" t="s">
        <v>51</v>
      </c>
      <c r="E302" s="94" t="s">
        <v>52</v>
      </c>
      <c r="F302" s="92">
        <v>2013</v>
      </c>
      <c r="G302" s="249"/>
      <c r="H302" s="95" t="s">
        <v>290</v>
      </c>
      <c r="I302" s="228"/>
      <c r="J302" s="231"/>
      <c r="K302" s="115" t="s">
        <v>56</v>
      </c>
      <c r="L302" s="116" t="s">
        <v>37</v>
      </c>
      <c r="M302" s="115">
        <v>16.57</v>
      </c>
      <c r="N302" s="98">
        <v>0</v>
      </c>
      <c r="O302" s="97"/>
      <c r="P302" s="98">
        <f t="shared" si="22"/>
        <v>0</v>
      </c>
      <c r="Q302" s="117">
        <f t="shared" ref="Q302:Q353" si="24">+N302*M302</f>
        <v>0</v>
      </c>
      <c r="R302" s="97">
        <f t="shared" si="21"/>
        <v>0</v>
      </c>
      <c r="S302" s="118">
        <f t="shared" si="23"/>
        <v>0</v>
      </c>
      <c r="U302" s="31">
        <f t="shared" si="19"/>
        <v>22627581.451900017</v>
      </c>
    </row>
    <row r="303" spans="1:22" ht="16.5" customHeight="1" x14ac:dyDescent="0.3">
      <c r="A303" s="91" t="s">
        <v>132</v>
      </c>
      <c r="B303" s="92" t="s">
        <v>137</v>
      </c>
      <c r="C303" s="93" t="s">
        <v>287</v>
      </c>
      <c r="D303" s="93" t="s">
        <v>51</v>
      </c>
      <c r="E303" s="94" t="s">
        <v>52</v>
      </c>
      <c r="F303" s="92">
        <v>2013</v>
      </c>
      <c r="G303" s="249"/>
      <c r="H303" s="95" t="s">
        <v>290</v>
      </c>
      <c r="I303" s="228"/>
      <c r="J303" s="231"/>
      <c r="K303" s="115" t="s">
        <v>57</v>
      </c>
      <c r="L303" s="116" t="s">
        <v>37</v>
      </c>
      <c r="M303" s="115">
        <v>1.18</v>
      </c>
      <c r="N303" s="98">
        <v>335.67</v>
      </c>
      <c r="O303" s="97"/>
      <c r="P303" s="98">
        <f t="shared" si="22"/>
        <v>335.67</v>
      </c>
      <c r="Q303" s="117">
        <f t="shared" si="24"/>
        <v>396.09059999999999</v>
      </c>
      <c r="R303" s="97">
        <f t="shared" si="21"/>
        <v>0</v>
      </c>
      <c r="S303" s="118">
        <f t="shared" si="23"/>
        <v>396.09059999999999</v>
      </c>
      <c r="U303" s="31">
        <f t="shared" si="19"/>
        <v>22627581.451900017</v>
      </c>
    </row>
    <row r="304" spans="1:22" ht="16.5" customHeight="1" x14ac:dyDescent="0.3">
      <c r="A304" s="91" t="s">
        <v>132</v>
      </c>
      <c r="B304" s="92" t="s">
        <v>137</v>
      </c>
      <c r="C304" s="93" t="s">
        <v>287</v>
      </c>
      <c r="D304" s="93" t="s">
        <v>51</v>
      </c>
      <c r="E304" s="94" t="s">
        <v>52</v>
      </c>
      <c r="F304" s="92">
        <v>2013</v>
      </c>
      <c r="G304" s="249"/>
      <c r="H304" s="95" t="s">
        <v>290</v>
      </c>
      <c r="I304" s="228"/>
      <c r="J304" s="231"/>
      <c r="K304" s="115" t="s">
        <v>58</v>
      </c>
      <c r="L304" s="116" t="s">
        <v>59</v>
      </c>
      <c r="M304" s="115">
        <v>0.35</v>
      </c>
      <c r="N304" s="98">
        <v>684.13</v>
      </c>
      <c r="O304" s="97"/>
      <c r="P304" s="98">
        <f t="shared" si="22"/>
        <v>684.13</v>
      </c>
      <c r="Q304" s="117">
        <f t="shared" si="24"/>
        <v>239.44549999999998</v>
      </c>
      <c r="R304" s="97">
        <f t="shared" si="21"/>
        <v>0</v>
      </c>
      <c r="S304" s="118">
        <f t="shared" si="23"/>
        <v>239.44549999999998</v>
      </c>
      <c r="U304" s="31">
        <f t="shared" si="19"/>
        <v>22627581.451900017</v>
      </c>
    </row>
    <row r="305" spans="1:21" ht="16.5" customHeight="1" x14ac:dyDescent="0.3">
      <c r="A305" s="91" t="s">
        <v>132</v>
      </c>
      <c r="B305" s="92" t="s">
        <v>137</v>
      </c>
      <c r="C305" s="93" t="s">
        <v>287</v>
      </c>
      <c r="D305" s="93" t="s">
        <v>51</v>
      </c>
      <c r="E305" s="94" t="s">
        <v>52</v>
      </c>
      <c r="F305" s="92">
        <v>2013</v>
      </c>
      <c r="G305" s="249"/>
      <c r="H305" s="95" t="s">
        <v>290</v>
      </c>
      <c r="I305" s="228"/>
      <c r="J305" s="231"/>
      <c r="K305" s="115" t="s">
        <v>60</v>
      </c>
      <c r="L305" s="116" t="s">
        <v>61</v>
      </c>
      <c r="M305" s="115">
        <v>0.34</v>
      </c>
      <c r="N305" s="98">
        <v>114693</v>
      </c>
      <c r="O305" s="97"/>
      <c r="P305" s="98">
        <f t="shared" si="22"/>
        <v>114693</v>
      </c>
      <c r="Q305" s="117">
        <f t="shared" si="24"/>
        <v>38995.620000000003</v>
      </c>
      <c r="R305" s="97">
        <f t="shared" si="21"/>
        <v>0</v>
      </c>
      <c r="S305" s="118">
        <f t="shared" si="23"/>
        <v>38995.620000000003</v>
      </c>
      <c r="U305" s="31">
        <f t="shared" si="19"/>
        <v>22627581.451900017</v>
      </c>
    </row>
    <row r="306" spans="1:21" ht="16.5" customHeight="1" x14ac:dyDescent="0.3">
      <c r="A306" s="91" t="s">
        <v>132</v>
      </c>
      <c r="B306" s="92" t="s">
        <v>137</v>
      </c>
      <c r="C306" s="93" t="s">
        <v>287</v>
      </c>
      <c r="D306" s="93" t="s">
        <v>51</v>
      </c>
      <c r="E306" s="94" t="s">
        <v>52</v>
      </c>
      <c r="F306" s="92">
        <v>2013</v>
      </c>
      <c r="G306" s="249"/>
      <c r="H306" s="95" t="s">
        <v>290</v>
      </c>
      <c r="I306" s="228"/>
      <c r="J306" s="231"/>
      <c r="K306" s="115" t="s">
        <v>62</v>
      </c>
      <c r="L306" s="116" t="s">
        <v>37</v>
      </c>
      <c r="M306" s="115">
        <v>4.43</v>
      </c>
      <c r="N306" s="98">
        <v>5495.23</v>
      </c>
      <c r="O306" s="97"/>
      <c r="P306" s="98">
        <f t="shared" si="22"/>
        <v>5495.23</v>
      </c>
      <c r="Q306" s="117">
        <f t="shared" si="24"/>
        <v>24343.868899999998</v>
      </c>
      <c r="R306" s="97">
        <f t="shared" si="21"/>
        <v>0</v>
      </c>
      <c r="S306" s="118">
        <f t="shared" si="23"/>
        <v>24343.868899999998</v>
      </c>
      <c r="U306" s="31">
        <f t="shared" si="19"/>
        <v>22627581.451900017</v>
      </c>
    </row>
    <row r="307" spans="1:21" ht="16.5" customHeight="1" thickBot="1" x14ac:dyDescent="0.35">
      <c r="A307" s="100" t="s">
        <v>132</v>
      </c>
      <c r="B307" s="101" t="s">
        <v>137</v>
      </c>
      <c r="C307" s="102" t="s">
        <v>287</v>
      </c>
      <c r="D307" s="102" t="s">
        <v>51</v>
      </c>
      <c r="E307" s="103" t="s">
        <v>52</v>
      </c>
      <c r="F307" s="101">
        <v>2013</v>
      </c>
      <c r="G307" s="250"/>
      <c r="H307" s="104" t="s">
        <v>290</v>
      </c>
      <c r="I307" s="229"/>
      <c r="J307" s="232"/>
      <c r="K307" s="119" t="s">
        <v>63</v>
      </c>
      <c r="L307" s="120" t="s">
        <v>59</v>
      </c>
      <c r="M307" s="119">
        <v>0.35</v>
      </c>
      <c r="N307" s="107">
        <v>100608.83</v>
      </c>
      <c r="O307" s="106"/>
      <c r="P307" s="107">
        <f t="shared" si="22"/>
        <v>100608.83</v>
      </c>
      <c r="Q307" s="121">
        <f t="shared" si="24"/>
        <v>35213.090499999998</v>
      </c>
      <c r="R307" s="106">
        <f t="shared" si="21"/>
        <v>0</v>
      </c>
      <c r="S307" s="122">
        <f t="shared" si="23"/>
        <v>35213.090499999998</v>
      </c>
      <c r="U307" s="31">
        <f t="shared" si="19"/>
        <v>22627581.451900017</v>
      </c>
    </row>
    <row r="308" spans="1:21" ht="16.5" customHeight="1" x14ac:dyDescent="0.3">
      <c r="A308" s="82" t="s">
        <v>132</v>
      </c>
      <c r="B308" s="83" t="s">
        <v>137</v>
      </c>
      <c r="C308" s="84" t="s">
        <v>287</v>
      </c>
      <c r="D308" s="84" t="s">
        <v>51</v>
      </c>
      <c r="E308" s="85" t="s">
        <v>66</v>
      </c>
      <c r="F308" s="83">
        <v>2013</v>
      </c>
      <c r="G308" s="248" t="s">
        <v>710</v>
      </c>
      <c r="H308" s="86" t="s">
        <v>290</v>
      </c>
      <c r="I308" s="227">
        <v>0</v>
      </c>
      <c r="J308" s="230"/>
      <c r="K308" s="111" t="s">
        <v>64</v>
      </c>
      <c r="L308" s="112" t="s">
        <v>37</v>
      </c>
      <c r="M308" s="111">
        <v>4.99</v>
      </c>
      <c r="N308" s="89">
        <v>0</v>
      </c>
      <c r="O308" s="88"/>
      <c r="P308" s="89">
        <f t="shared" si="22"/>
        <v>0</v>
      </c>
      <c r="Q308" s="113">
        <f t="shared" si="24"/>
        <v>0</v>
      </c>
      <c r="R308" s="88">
        <f t="shared" si="21"/>
        <v>0</v>
      </c>
      <c r="S308" s="114">
        <f t="shared" si="23"/>
        <v>0</v>
      </c>
      <c r="U308" s="31">
        <f t="shared" si="19"/>
        <v>22627581.451900017</v>
      </c>
    </row>
    <row r="309" spans="1:21" ht="16.5" customHeight="1" x14ac:dyDescent="0.3">
      <c r="A309" s="91" t="s">
        <v>132</v>
      </c>
      <c r="B309" s="92" t="s">
        <v>137</v>
      </c>
      <c r="C309" s="93" t="s">
        <v>287</v>
      </c>
      <c r="D309" s="93" t="s">
        <v>51</v>
      </c>
      <c r="E309" s="94" t="s">
        <v>66</v>
      </c>
      <c r="F309" s="92">
        <v>2013</v>
      </c>
      <c r="G309" s="249"/>
      <c r="H309" s="95" t="s">
        <v>290</v>
      </c>
      <c r="I309" s="228"/>
      <c r="J309" s="231"/>
      <c r="K309" s="115" t="s">
        <v>65</v>
      </c>
      <c r="L309" s="116" t="s">
        <v>37</v>
      </c>
      <c r="M309" s="115">
        <v>133.43</v>
      </c>
      <c r="N309" s="98">
        <v>0</v>
      </c>
      <c r="O309" s="97"/>
      <c r="P309" s="98">
        <f t="shared" si="22"/>
        <v>0</v>
      </c>
      <c r="Q309" s="117">
        <f t="shared" si="24"/>
        <v>0</v>
      </c>
      <c r="R309" s="97">
        <f t="shared" si="21"/>
        <v>0</v>
      </c>
      <c r="S309" s="118">
        <f t="shared" si="23"/>
        <v>0</v>
      </c>
      <c r="U309" s="31">
        <f t="shared" si="19"/>
        <v>22627581.451900017</v>
      </c>
    </row>
    <row r="310" spans="1:21" ht="16.5" customHeight="1" x14ac:dyDescent="0.3">
      <c r="A310" s="91" t="s">
        <v>132</v>
      </c>
      <c r="B310" s="92" t="s">
        <v>137</v>
      </c>
      <c r="C310" s="93" t="s">
        <v>287</v>
      </c>
      <c r="D310" s="93" t="s">
        <v>51</v>
      </c>
      <c r="E310" s="94" t="s">
        <v>66</v>
      </c>
      <c r="F310" s="92">
        <v>2013</v>
      </c>
      <c r="G310" s="249"/>
      <c r="H310" s="95" t="s">
        <v>290</v>
      </c>
      <c r="I310" s="228"/>
      <c r="J310" s="231"/>
      <c r="K310" s="115" t="s">
        <v>67</v>
      </c>
      <c r="L310" s="116" t="s">
        <v>68</v>
      </c>
      <c r="M310" s="115">
        <v>205.55</v>
      </c>
      <c r="N310" s="98">
        <v>0</v>
      </c>
      <c r="O310" s="97"/>
      <c r="P310" s="98">
        <f t="shared" si="22"/>
        <v>0</v>
      </c>
      <c r="Q310" s="117">
        <f t="shared" si="24"/>
        <v>0</v>
      </c>
      <c r="R310" s="97">
        <f t="shared" si="21"/>
        <v>0</v>
      </c>
      <c r="S310" s="118">
        <f t="shared" si="23"/>
        <v>0</v>
      </c>
      <c r="U310" s="31">
        <f t="shared" si="19"/>
        <v>22627581.451900017</v>
      </c>
    </row>
    <row r="311" spans="1:21" ht="16.5" customHeight="1" x14ac:dyDescent="0.3">
      <c r="A311" s="91" t="s">
        <v>132</v>
      </c>
      <c r="B311" s="92" t="s">
        <v>137</v>
      </c>
      <c r="C311" s="93" t="s">
        <v>287</v>
      </c>
      <c r="D311" s="93" t="s">
        <v>51</v>
      </c>
      <c r="E311" s="94" t="s">
        <v>66</v>
      </c>
      <c r="F311" s="92">
        <v>2013</v>
      </c>
      <c r="G311" s="249"/>
      <c r="H311" s="95" t="s">
        <v>290</v>
      </c>
      <c r="I311" s="228"/>
      <c r="J311" s="231"/>
      <c r="K311" s="115" t="s">
        <v>69</v>
      </c>
      <c r="L311" s="116" t="s">
        <v>68</v>
      </c>
      <c r="M311" s="115">
        <v>309.3</v>
      </c>
      <c r="N311" s="98">
        <v>0</v>
      </c>
      <c r="O311" s="97"/>
      <c r="P311" s="98">
        <f t="shared" si="22"/>
        <v>0</v>
      </c>
      <c r="Q311" s="117">
        <f t="shared" si="24"/>
        <v>0</v>
      </c>
      <c r="R311" s="97">
        <f t="shared" si="21"/>
        <v>0</v>
      </c>
      <c r="S311" s="118">
        <f t="shared" si="23"/>
        <v>0</v>
      </c>
      <c r="U311" s="31">
        <f t="shared" si="19"/>
        <v>22627581.451900017</v>
      </c>
    </row>
    <row r="312" spans="1:21" ht="16.5" customHeight="1" thickBot="1" x14ac:dyDescent="0.35">
      <c r="A312" s="100" t="s">
        <v>132</v>
      </c>
      <c r="B312" s="101" t="s">
        <v>137</v>
      </c>
      <c r="C312" s="102" t="s">
        <v>287</v>
      </c>
      <c r="D312" s="102" t="s">
        <v>51</v>
      </c>
      <c r="E312" s="103" t="s">
        <v>66</v>
      </c>
      <c r="F312" s="101">
        <v>2013</v>
      </c>
      <c r="G312" s="250"/>
      <c r="H312" s="104" t="s">
        <v>290</v>
      </c>
      <c r="I312" s="229"/>
      <c r="J312" s="232"/>
      <c r="K312" s="119" t="s">
        <v>70</v>
      </c>
      <c r="L312" s="120" t="s">
        <v>37</v>
      </c>
      <c r="M312" s="119">
        <v>123.61</v>
      </c>
      <c r="N312" s="107">
        <v>0</v>
      </c>
      <c r="O312" s="106"/>
      <c r="P312" s="107">
        <f t="shared" si="22"/>
        <v>0</v>
      </c>
      <c r="Q312" s="121">
        <f t="shared" si="24"/>
        <v>0</v>
      </c>
      <c r="R312" s="106">
        <f t="shared" si="21"/>
        <v>0</v>
      </c>
      <c r="S312" s="122">
        <f t="shared" si="23"/>
        <v>0</v>
      </c>
      <c r="U312" s="31">
        <f t="shared" si="19"/>
        <v>22627581.451900017</v>
      </c>
    </row>
    <row r="313" spans="1:21" ht="16.5" customHeight="1" thickBot="1" x14ac:dyDescent="0.35">
      <c r="A313" s="71" t="s">
        <v>132</v>
      </c>
      <c r="B313" s="72" t="s">
        <v>291</v>
      </c>
      <c r="C313" s="73" t="s">
        <v>292</v>
      </c>
      <c r="D313" s="73" t="s">
        <v>33</v>
      </c>
      <c r="E313" s="74" t="s">
        <v>34</v>
      </c>
      <c r="F313" s="72">
        <v>2013</v>
      </c>
      <c r="G313" s="75" t="s">
        <v>293</v>
      </c>
      <c r="H313" s="76" t="str">
        <f>+G313</f>
        <v>VÍAS DE PARROQUIA SABIANGO-GUASIMO (MACARA)</v>
      </c>
      <c r="I313" s="77">
        <v>4.8</v>
      </c>
      <c r="J313" s="77">
        <f>+I313</f>
        <v>4.8</v>
      </c>
      <c r="K313" s="158" t="s">
        <v>294</v>
      </c>
      <c r="L313" s="159" t="s">
        <v>61</v>
      </c>
      <c r="M313" s="158">
        <v>0.09</v>
      </c>
      <c r="N313" s="79">
        <v>24000</v>
      </c>
      <c r="O313" s="79"/>
      <c r="P313" s="79">
        <f t="shared" si="22"/>
        <v>24000</v>
      </c>
      <c r="Q313" s="79">
        <f t="shared" si="24"/>
        <v>2160</v>
      </c>
      <c r="R313" s="79">
        <f t="shared" si="21"/>
        <v>0</v>
      </c>
      <c r="S313" s="124">
        <f t="shared" si="23"/>
        <v>2160</v>
      </c>
      <c r="U313" s="31">
        <f t="shared" si="19"/>
        <v>22627581.451900017</v>
      </c>
    </row>
    <row r="314" spans="1:21" ht="16.5" customHeight="1" x14ac:dyDescent="0.3">
      <c r="A314" s="82" t="s">
        <v>132</v>
      </c>
      <c r="B314" s="83" t="s">
        <v>291</v>
      </c>
      <c r="C314" s="84" t="s">
        <v>292</v>
      </c>
      <c r="D314" s="84" t="s">
        <v>33</v>
      </c>
      <c r="E314" s="85" t="s">
        <v>52</v>
      </c>
      <c r="F314" s="83">
        <v>2013</v>
      </c>
      <c r="G314" s="224" t="s">
        <v>295</v>
      </c>
      <c r="H314" s="86" t="str">
        <f>+G314</f>
        <v>VÍAS DE SABIANGO-ACHIMA, L= 8 KM (CANTÓN MACARA)</v>
      </c>
      <c r="I314" s="227">
        <v>8.8000000000000007</v>
      </c>
      <c r="J314" s="230">
        <f>+I314</f>
        <v>8.8000000000000007</v>
      </c>
      <c r="K314" s="111" t="s">
        <v>266</v>
      </c>
      <c r="L314" s="112" t="s">
        <v>37</v>
      </c>
      <c r="M314" s="111">
        <v>1.26</v>
      </c>
      <c r="N314" s="88">
        <v>1460</v>
      </c>
      <c r="O314" s="88"/>
      <c r="P314" s="88">
        <f t="shared" si="22"/>
        <v>1460</v>
      </c>
      <c r="Q314" s="88">
        <f t="shared" si="24"/>
        <v>1839.6</v>
      </c>
      <c r="R314" s="88">
        <f t="shared" si="21"/>
        <v>0</v>
      </c>
      <c r="S314" s="109">
        <f t="shared" si="23"/>
        <v>1839.6</v>
      </c>
      <c r="U314" s="31">
        <f t="shared" si="19"/>
        <v>22627581.451900017</v>
      </c>
    </row>
    <row r="315" spans="1:21" ht="16.5" customHeight="1" x14ac:dyDescent="0.3">
      <c r="A315" s="91" t="s">
        <v>132</v>
      </c>
      <c r="B315" s="92" t="s">
        <v>291</v>
      </c>
      <c r="C315" s="93" t="s">
        <v>292</v>
      </c>
      <c r="D315" s="93" t="s">
        <v>33</v>
      </c>
      <c r="E315" s="94" t="s">
        <v>52</v>
      </c>
      <c r="F315" s="92">
        <v>2013</v>
      </c>
      <c r="G315" s="225"/>
      <c r="H315" s="95" t="str">
        <f>+H314</f>
        <v>VÍAS DE SABIANGO-ACHIMA, L= 8 KM (CANTÓN MACARA)</v>
      </c>
      <c r="I315" s="228"/>
      <c r="J315" s="231"/>
      <c r="K315" s="115" t="s">
        <v>76</v>
      </c>
      <c r="L315" s="116" t="s">
        <v>77</v>
      </c>
      <c r="M315" s="115">
        <v>0.35</v>
      </c>
      <c r="N315" s="97">
        <v>28875</v>
      </c>
      <c r="O315" s="97"/>
      <c r="P315" s="97">
        <f t="shared" si="22"/>
        <v>28875</v>
      </c>
      <c r="Q315" s="97">
        <f t="shared" si="24"/>
        <v>10106.25</v>
      </c>
      <c r="R315" s="97">
        <f t="shared" si="21"/>
        <v>0</v>
      </c>
      <c r="S315" s="125">
        <f t="shared" si="23"/>
        <v>10106.25</v>
      </c>
      <c r="U315" s="31">
        <f t="shared" si="19"/>
        <v>22627581.451900017</v>
      </c>
    </row>
    <row r="316" spans="1:21" ht="16.5" customHeight="1" x14ac:dyDescent="0.3">
      <c r="A316" s="91" t="s">
        <v>132</v>
      </c>
      <c r="B316" s="92" t="s">
        <v>291</v>
      </c>
      <c r="C316" s="93" t="s">
        <v>292</v>
      </c>
      <c r="D316" s="93" t="s">
        <v>33</v>
      </c>
      <c r="E316" s="94" t="s">
        <v>52</v>
      </c>
      <c r="F316" s="92">
        <v>2013</v>
      </c>
      <c r="G316" s="225"/>
      <c r="H316" s="95" t="str">
        <f>+H315</f>
        <v>VÍAS DE SABIANGO-ACHIMA, L= 8 KM (CANTÓN MACARA)</v>
      </c>
      <c r="I316" s="228"/>
      <c r="J316" s="231"/>
      <c r="K316" s="115" t="s">
        <v>296</v>
      </c>
      <c r="L316" s="116" t="s">
        <v>61</v>
      </c>
      <c r="M316" s="115">
        <v>0.2</v>
      </c>
      <c r="N316" s="97">
        <v>0</v>
      </c>
      <c r="O316" s="97"/>
      <c r="P316" s="97">
        <f t="shared" si="22"/>
        <v>0</v>
      </c>
      <c r="Q316" s="97">
        <f t="shared" si="24"/>
        <v>0</v>
      </c>
      <c r="R316" s="97">
        <f t="shared" si="21"/>
        <v>0</v>
      </c>
      <c r="S316" s="125">
        <f t="shared" si="23"/>
        <v>0</v>
      </c>
      <c r="U316" s="31">
        <f t="shared" si="19"/>
        <v>22627581.451900017</v>
      </c>
    </row>
    <row r="317" spans="1:21" ht="16.5" customHeight="1" x14ac:dyDescent="0.3">
      <c r="A317" s="91" t="s">
        <v>132</v>
      </c>
      <c r="B317" s="92" t="s">
        <v>291</v>
      </c>
      <c r="C317" s="93" t="s">
        <v>292</v>
      </c>
      <c r="D317" s="93" t="s">
        <v>33</v>
      </c>
      <c r="E317" s="94" t="s">
        <v>52</v>
      </c>
      <c r="F317" s="92">
        <v>2013</v>
      </c>
      <c r="G317" s="225"/>
      <c r="H317" s="95" t="str">
        <f>+H316</f>
        <v>VÍAS DE SABIANGO-ACHIMA, L= 8 KM (CANTÓN MACARA)</v>
      </c>
      <c r="I317" s="228"/>
      <c r="J317" s="231"/>
      <c r="K317" s="115" t="s">
        <v>78</v>
      </c>
      <c r="L317" s="116" t="s">
        <v>61</v>
      </c>
      <c r="M317" s="115">
        <v>0.34</v>
      </c>
      <c r="N317" s="97">
        <v>44000</v>
      </c>
      <c r="O317" s="97"/>
      <c r="P317" s="97">
        <f t="shared" si="22"/>
        <v>44000</v>
      </c>
      <c r="Q317" s="97">
        <f t="shared" si="24"/>
        <v>14960.000000000002</v>
      </c>
      <c r="R317" s="97">
        <f t="shared" si="21"/>
        <v>0</v>
      </c>
      <c r="S317" s="125">
        <f t="shared" si="23"/>
        <v>14960.000000000002</v>
      </c>
      <c r="U317" s="31">
        <f t="shared" si="19"/>
        <v>22627581.451900017</v>
      </c>
    </row>
    <row r="318" spans="1:21" ht="16.5" customHeight="1" thickBot="1" x14ac:dyDescent="0.35">
      <c r="A318" s="100" t="s">
        <v>132</v>
      </c>
      <c r="B318" s="101" t="s">
        <v>291</v>
      </c>
      <c r="C318" s="102" t="s">
        <v>292</v>
      </c>
      <c r="D318" s="102" t="s">
        <v>33</v>
      </c>
      <c r="E318" s="103" t="s">
        <v>52</v>
      </c>
      <c r="F318" s="101">
        <v>2013</v>
      </c>
      <c r="G318" s="226"/>
      <c r="H318" s="104" t="str">
        <f>+H317</f>
        <v>VÍAS DE SABIANGO-ACHIMA, L= 8 KM (CANTÓN MACARA)</v>
      </c>
      <c r="I318" s="229"/>
      <c r="J318" s="232"/>
      <c r="K318" s="119" t="s">
        <v>79</v>
      </c>
      <c r="L318" s="120" t="s">
        <v>37</v>
      </c>
      <c r="M318" s="119">
        <v>4.43</v>
      </c>
      <c r="N318" s="106">
        <v>4125</v>
      </c>
      <c r="O318" s="106"/>
      <c r="P318" s="106">
        <f t="shared" si="22"/>
        <v>4125</v>
      </c>
      <c r="Q318" s="106">
        <f t="shared" si="24"/>
        <v>18273.75</v>
      </c>
      <c r="R318" s="106">
        <f t="shared" si="21"/>
        <v>0</v>
      </c>
      <c r="S318" s="110">
        <f t="shared" si="23"/>
        <v>18273.75</v>
      </c>
      <c r="U318" s="31">
        <f t="shared" si="19"/>
        <v>22627581.451900017</v>
      </c>
    </row>
    <row r="319" spans="1:21" ht="16.5" customHeight="1" x14ac:dyDescent="0.3">
      <c r="A319" s="82" t="s">
        <v>132</v>
      </c>
      <c r="B319" s="83" t="s">
        <v>291</v>
      </c>
      <c r="C319" s="84" t="s">
        <v>297</v>
      </c>
      <c r="D319" s="84" t="s">
        <v>33</v>
      </c>
      <c r="E319" s="85" t="s">
        <v>52</v>
      </c>
      <c r="F319" s="83">
        <v>2013</v>
      </c>
      <c r="G319" s="224" t="s">
        <v>298</v>
      </c>
      <c r="H319" s="86" t="str">
        <f>+G319</f>
        <v>VÍAS DE LARAMA- CEMENTERIO ( CANTON MACARA)</v>
      </c>
      <c r="I319" s="227">
        <v>2.1</v>
      </c>
      <c r="J319" s="230">
        <f>+I319</f>
        <v>2.1</v>
      </c>
      <c r="K319" s="111" t="s">
        <v>266</v>
      </c>
      <c r="L319" s="112" t="s">
        <v>37</v>
      </c>
      <c r="M319" s="111">
        <v>1.26</v>
      </c>
      <c r="N319" s="88">
        <v>520</v>
      </c>
      <c r="O319" s="88"/>
      <c r="P319" s="88">
        <f t="shared" si="22"/>
        <v>520</v>
      </c>
      <c r="Q319" s="88">
        <f t="shared" si="24"/>
        <v>655.20000000000005</v>
      </c>
      <c r="R319" s="88">
        <f t="shared" si="21"/>
        <v>0</v>
      </c>
      <c r="S319" s="109">
        <f t="shared" si="23"/>
        <v>655.20000000000005</v>
      </c>
      <c r="U319" s="31">
        <f t="shared" si="19"/>
        <v>22627581.451900017</v>
      </c>
    </row>
    <row r="320" spans="1:21" ht="16.5" customHeight="1" x14ac:dyDescent="0.3">
      <c r="A320" s="91" t="s">
        <v>132</v>
      </c>
      <c r="B320" s="92" t="s">
        <v>291</v>
      </c>
      <c r="C320" s="93" t="s">
        <v>297</v>
      </c>
      <c r="D320" s="93" t="s">
        <v>33</v>
      </c>
      <c r="E320" s="94" t="s">
        <v>52</v>
      </c>
      <c r="F320" s="92">
        <v>2013</v>
      </c>
      <c r="G320" s="225"/>
      <c r="H320" s="95" t="str">
        <f>+H319</f>
        <v>VÍAS DE LARAMA- CEMENTERIO ( CANTON MACARA)</v>
      </c>
      <c r="I320" s="228"/>
      <c r="J320" s="231"/>
      <c r="K320" s="115" t="s">
        <v>76</v>
      </c>
      <c r="L320" s="116" t="s">
        <v>77</v>
      </c>
      <c r="M320" s="115">
        <v>0.35</v>
      </c>
      <c r="N320" s="97">
        <v>9180</v>
      </c>
      <c r="O320" s="97"/>
      <c r="P320" s="97">
        <f t="shared" si="22"/>
        <v>9180</v>
      </c>
      <c r="Q320" s="97">
        <f t="shared" si="24"/>
        <v>3213</v>
      </c>
      <c r="R320" s="97">
        <f t="shared" si="21"/>
        <v>0</v>
      </c>
      <c r="S320" s="125">
        <f t="shared" si="23"/>
        <v>3213</v>
      </c>
      <c r="U320" s="31">
        <f t="shared" si="19"/>
        <v>22627581.451900017</v>
      </c>
    </row>
    <row r="321" spans="1:22" ht="16.5" customHeight="1" x14ac:dyDescent="0.3">
      <c r="A321" s="91" t="s">
        <v>132</v>
      </c>
      <c r="B321" s="92" t="s">
        <v>291</v>
      </c>
      <c r="C321" s="93" t="s">
        <v>297</v>
      </c>
      <c r="D321" s="93" t="s">
        <v>33</v>
      </c>
      <c r="E321" s="94" t="s">
        <v>52</v>
      </c>
      <c r="F321" s="92">
        <v>2013</v>
      </c>
      <c r="G321" s="225"/>
      <c r="H321" s="95" t="str">
        <f>+H320</f>
        <v>VÍAS DE LARAMA- CEMENTERIO ( CANTON MACARA)</v>
      </c>
      <c r="I321" s="228"/>
      <c r="J321" s="231"/>
      <c r="K321" s="115" t="s">
        <v>78</v>
      </c>
      <c r="L321" s="116" t="s">
        <v>61</v>
      </c>
      <c r="M321" s="115">
        <v>0.34</v>
      </c>
      <c r="N321" s="97">
        <v>10540</v>
      </c>
      <c r="O321" s="97"/>
      <c r="P321" s="97">
        <f t="shared" si="22"/>
        <v>10540</v>
      </c>
      <c r="Q321" s="97">
        <f t="shared" si="24"/>
        <v>3583.6000000000004</v>
      </c>
      <c r="R321" s="97">
        <f t="shared" si="21"/>
        <v>0</v>
      </c>
      <c r="S321" s="125">
        <f t="shared" si="23"/>
        <v>3583.6000000000004</v>
      </c>
      <c r="U321" s="31">
        <f t="shared" si="19"/>
        <v>22627581.451900017</v>
      </c>
    </row>
    <row r="322" spans="1:22" ht="16.5" customHeight="1" thickBot="1" x14ac:dyDescent="0.35">
      <c r="A322" s="100" t="s">
        <v>132</v>
      </c>
      <c r="B322" s="101" t="s">
        <v>291</v>
      </c>
      <c r="C322" s="102" t="s">
        <v>297</v>
      </c>
      <c r="D322" s="102" t="s">
        <v>33</v>
      </c>
      <c r="E322" s="103" t="s">
        <v>52</v>
      </c>
      <c r="F322" s="101">
        <v>2013</v>
      </c>
      <c r="G322" s="226"/>
      <c r="H322" s="104" t="str">
        <f>+H321</f>
        <v>VÍAS DE LARAMA- CEMENTERIO ( CANTON MACARA)</v>
      </c>
      <c r="I322" s="229"/>
      <c r="J322" s="232"/>
      <c r="K322" s="119" t="s">
        <v>79</v>
      </c>
      <c r="L322" s="120" t="s">
        <v>37</v>
      </c>
      <c r="M322" s="119">
        <v>4.43</v>
      </c>
      <c r="N322" s="106">
        <v>1530</v>
      </c>
      <c r="O322" s="106"/>
      <c r="P322" s="106">
        <f t="shared" si="22"/>
        <v>1530</v>
      </c>
      <c r="Q322" s="106">
        <f t="shared" si="24"/>
        <v>6777.9</v>
      </c>
      <c r="R322" s="106">
        <f t="shared" si="21"/>
        <v>0</v>
      </c>
      <c r="S322" s="110">
        <f t="shared" si="23"/>
        <v>6777.9</v>
      </c>
      <c r="U322" s="31">
        <f t="shared" si="19"/>
        <v>22627581.451900017</v>
      </c>
    </row>
    <row r="323" spans="1:22" ht="16.5" customHeight="1" x14ac:dyDescent="0.3">
      <c r="A323" s="82" t="s">
        <v>132</v>
      </c>
      <c r="B323" s="83" t="s">
        <v>291</v>
      </c>
      <c r="C323" s="84" t="s">
        <v>297</v>
      </c>
      <c r="D323" s="84" t="s">
        <v>33</v>
      </c>
      <c r="E323" s="85" t="s">
        <v>52</v>
      </c>
      <c r="F323" s="83">
        <v>2013</v>
      </c>
      <c r="G323" s="224" t="s">
        <v>299</v>
      </c>
      <c r="H323" s="86" t="str">
        <f>+G323</f>
        <v>VÍA PANAMERICANA-CANGURACA-NARANJITO (CANTÓN MACARA)</v>
      </c>
      <c r="I323" s="227">
        <v>8.5</v>
      </c>
      <c r="J323" s="230">
        <f>+I323</f>
        <v>8.5</v>
      </c>
      <c r="K323" s="111" t="s">
        <v>266</v>
      </c>
      <c r="L323" s="112" t="s">
        <v>37</v>
      </c>
      <c r="M323" s="111">
        <v>1.26</v>
      </c>
      <c r="N323" s="88">
        <v>960</v>
      </c>
      <c r="O323" s="88"/>
      <c r="P323" s="88">
        <f t="shared" si="22"/>
        <v>960</v>
      </c>
      <c r="Q323" s="88">
        <f t="shared" si="24"/>
        <v>1209.5999999999999</v>
      </c>
      <c r="R323" s="88">
        <f t="shared" si="21"/>
        <v>0</v>
      </c>
      <c r="S323" s="109">
        <f>+R323+Q323</f>
        <v>1209.5999999999999</v>
      </c>
      <c r="U323" s="31">
        <f t="shared" si="19"/>
        <v>22627581.451900017</v>
      </c>
    </row>
    <row r="324" spans="1:22" ht="16.5" customHeight="1" x14ac:dyDescent="0.3">
      <c r="A324" s="91" t="s">
        <v>132</v>
      </c>
      <c r="B324" s="92" t="s">
        <v>291</v>
      </c>
      <c r="C324" s="93" t="s">
        <v>297</v>
      </c>
      <c r="D324" s="93" t="s">
        <v>33</v>
      </c>
      <c r="E324" s="94" t="s">
        <v>52</v>
      </c>
      <c r="F324" s="92">
        <v>2013</v>
      </c>
      <c r="G324" s="225"/>
      <c r="H324" s="95" t="str">
        <f>+H323</f>
        <v>VÍA PANAMERICANA-CANGURACA-NARANJITO (CANTÓN MACARA)</v>
      </c>
      <c r="I324" s="228"/>
      <c r="J324" s="231"/>
      <c r="K324" s="115" t="s">
        <v>76</v>
      </c>
      <c r="L324" s="116" t="s">
        <v>77</v>
      </c>
      <c r="M324" s="115">
        <v>0.35</v>
      </c>
      <c r="N324" s="97">
        <v>6700</v>
      </c>
      <c r="O324" s="97"/>
      <c r="P324" s="97">
        <f t="shared" si="22"/>
        <v>6700</v>
      </c>
      <c r="Q324" s="97">
        <f t="shared" si="24"/>
        <v>2345</v>
      </c>
      <c r="R324" s="97">
        <f t="shared" si="21"/>
        <v>0</v>
      </c>
      <c r="S324" s="125">
        <f>+R324+Q324</f>
        <v>2345</v>
      </c>
      <c r="U324" s="31">
        <f t="shared" si="19"/>
        <v>22627581.451900017</v>
      </c>
    </row>
    <row r="325" spans="1:22" ht="16.5" customHeight="1" x14ac:dyDescent="0.3">
      <c r="A325" s="91" t="s">
        <v>132</v>
      </c>
      <c r="B325" s="92" t="s">
        <v>291</v>
      </c>
      <c r="C325" s="93" t="s">
        <v>297</v>
      </c>
      <c r="D325" s="93" t="s">
        <v>33</v>
      </c>
      <c r="E325" s="94" t="s">
        <v>52</v>
      </c>
      <c r="F325" s="92">
        <v>2013</v>
      </c>
      <c r="G325" s="225"/>
      <c r="H325" s="95" t="str">
        <f>+H324</f>
        <v>VÍA PANAMERICANA-CANGURACA-NARANJITO (CANTÓN MACARA)</v>
      </c>
      <c r="I325" s="228"/>
      <c r="J325" s="231"/>
      <c r="K325" s="115" t="s">
        <v>78</v>
      </c>
      <c r="L325" s="116" t="s">
        <v>61</v>
      </c>
      <c r="M325" s="115">
        <v>0.34</v>
      </c>
      <c r="N325" s="97">
        <v>44569.25</v>
      </c>
      <c r="O325" s="97"/>
      <c r="P325" s="97">
        <f t="shared" si="22"/>
        <v>44569.25</v>
      </c>
      <c r="Q325" s="97">
        <f t="shared" si="24"/>
        <v>15153.545000000002</v>
      </c>
      <c r="R325" s="97">
        <f t="shared" si="21"/>
        <v>0</v>
      </c>
      <c r="S325" s="125">
        <f>+R325+Q325</f>
        <v>15153.545000000002</v>
      </c>
      <c r="U325" s="31">
        <f t="shared" si="19"/>
        <v>22627581.451900017</v>
      </c>
    </row>
    <row r="326" spans="1:22" ht="16.5" customHeight="1" thickBot="1" x14ac:dyDescent="0.35">
      <c r="A326" s="100" t="s">
        <v>132</v>
      </c>
      <c r="B326" s="101" t="s">
        <v>291</v>
      </c>
      <c r="C326" s="102" t="s">
        <v>297</v>
      </c>
      <c r="D326" s="102" t="s">
        <v>33</v>
      </c>
      <c r="E326" s="103" t="s">
        <v>52</v>
      </c>
      <c r="F326" s="101">
        <v>2013</v>
      </c>
      <c r="G326" s="226"/>
      <c r="H326" s="104" t="str">
        <f>+H325</f>
        <v>VÍA PANAMERICANA-CANGURACA-NARANJITO (CANTÓN MACARA)</v>
      </c>
      <c r="I326" s="229"/>
      <c r="J326" s="232"/>
      <c r="K326" s="119" t="s">
        <v>79</v>
      </c>
      <c r="L326" s="120" t="s">
        <v>37</v>
      </c>
      <c r="M326" s="119">
        <v>4.43</v>
      </c>
      <c r="N326" s="106">
        <v>2680</v>
      </c>
      <c r="O326" s="106"/>
      <c r="P326" s="106">
        <f t="shared" si="22"/>
        <v>2680</v>
      </c>
      <c r="Q326" s="106">
        <f t="shared" si="24"/>
        <v>11872.4</v>
      </c>
      <c r="R326" s="106">
        <f t="shared" si="21"/>
        <v>0</v>
      </c>
      <c r="S326" s="110">
        <f>+R326+Q326</f>
        <v>11872.4</v>
      </c>
      <c r="U326" s="31">
        <f t="shared" si="19"/>
        <v>22627581.451900017</v>
      </c>
    </row>
    <row r="327" spans="1:22" ht="16.5" customHeight="1" x14ac:dyDescent="0.3">
      <c r="A327" s="82" t="s">
        <v>132</v>
      </c>
      <c r="B327" s="83" t="s">
        <v>291</v>
      </c>
      <c r="C327" s="84" t="s">
        <v>300</v>
      </c>
      <c r="D327" s="84" t="s">
        <v>51</v>
      </c>
      <c r="E327" s="85" t="s">
        <v>52</v>
      </c>
      <c r="F327" s="83">
        <v>2013</v>
      </c>
      <c r="G327" s="276" t="s">
        <v>921</v>
      </c>
      <c r="H327" s="143" t="s">
        <v>301</v>
      </c>
      <c r="I327" s="273">
        <v>30</v>
      </c>
      <c r="J327" s="266">
        <v>30</v>
      </c>
      <c r="K327" s="145" t="s">
        <v>171</v>
      </c>
      <c r="L327" s="146" t="s">
        <v>55</v>
      </c>
      <c r="M327" s="147">
        <v>960.57</v>
      </c>
      <c r="N327" s="160">
        <v>3.21</v>
      </c>
      <c r="O327" s="147"/>
      <c r="P327" s="113">
        <f t="shared" si="22"/>
        <v>3.21</v>
      </c>
      <c r="Q327" s="147">
        <f t="shared" si="24"/>
        <v>3083.4297000000001</v>
      </c>
      <c r="R327" s="88">
        <f t="shared" si="21"/>
        <v>0</v>
      </c>
      <c r="S327" s="114">
        <f t="shared" si="23"/>
        <v>3083.4297000000001</v>
      </c>
      <c r="U327" s="31">
        <f t="shared" si="19"/>
        <v>22627581.451900017</v>
      </c>
      <c r="V327" s="5">
        <v>30</v>
      </c>
    </row>
    <row r="328" spans="1:22" ht="16.5" customHeight="1" x14ac:dyDescent="0.3">
      <c r="A328" s="91" t="s">
        <v>132</v>
      </c>
      <c r="B328" s="92" t="s">
        <v>291</v>
      </c>
      <c r="C328" s="93" t="s">
        <v>300</v>
      </c>
      <c r="D328" s="93" t="s">
        <v>51</v>
      </c>
      <c r="E328" s="94" t="s">
        <v>52</v>
      </c>
      <c r="F328" s="92">
        <v>2013</v>
      </c>
      <c r="G328" s="277"/>
      <c r="H328" s="148" t="s">
        <v>301</v>
      </c>
      <c r="I328" s="279"/>
      <c r="J328" s="275"/>
      <c r="K328" s="149" t="s">
        <v>103</v>
      </c>
      <c r="L328" s="150" t="s">
        <v>37</v>
      </c>
      <c r="M328" s="151">
        <v>1.26</v>
      </c>
      <c r="N328" s="151">
        <v>25000</v>
      </c>
      <c r="O328" s="151"/>
      <c r="P328" s="97">
        <f t="shared" si="22"/>
        <v>25000</v>
      </c>
      <c r="Q328" s="151">
        <f t="shared" si="24"/>
        <v>31500</v>
      </c>
      <c r="R328" s="97">
        <f t="shared" si="21"/>
        <v>0</v>
      </c>
      <c r="S328" s="125">
        <f t="shared" si="23"/>
        <v>31500</v>
      </c>
      <c r="U328" s="31">
        <f t="shared" si="19"/>
        <v>22627581.451900017</v>
      </c>
      <c r="V328" s="5">
        <v>30</v>
      </c>
    </row>
    <row r="329" spans="1:22" ht="16.5" customHeight="1" x14ac:dyDescent="0.3">
      <c r="A329" s="91" t="s">
        <v>132</v>
      </c>
      <c r="B329" s="92" t="s">
        <v>291</v>
      </c>
      <c r="C329" s="93" t="s">
        <v>300</v>
      </c>
      <c r="D329" s="93" t="s">
        <v>51</v>
      </c>
      <c r="E329" s="94" t="s">
        <v>52</v>
      </c>
      <c r="F329" s="92">
        <v>2013</v>
      </c>
      <c r="G329" s="277"/>
      <c r="H329" s="148" t="s">
        <v>301</v>
      </c>
      <c r="I329" s="279"/>
      <c r="J329" s="275"/>
      <c r="K329" s="149" t="s">
        <v>279</v>
      </c>
      <c r="L329" s="150" t="s">
        <v>37</v>
      </c>
      <c r="M329" s="151">
        <v>1.18</v>
      </c>
      <c r="N329" s="161">
        <v>2367.23</v>
      </c>
      <c r="O329" s="151"/>
      <c r="P329" s="117">
        <f t="shared" si="22"/>
        <v>2367.23</v>
      </c>
      <c r="Q329" s="161">
        <f t="shared" si="24"/>
        <v>2793.3314</v>
      </c>
      <c r="R329" s="97">
        <f t="shared" si="21"/>
        <v>0</v>
      </c>
      <c r="S329" s="118">
        <f t="shared" si="23"/>
        <v>2793.3314</v>
      </c>
      <c r="U329" s="31">
        <f t="shared" si="19"/>
        <v>22627581.451900017</v>
      </c>
      <c r="V329" s="5">
        <v>30</v>
      </c>
    </row>
    <row r="330" spans="1:22" ht="16.5" customHeight="1" x14ac:dyDescent="0.3">
      <c r="A330" s="91" t="s">
        <v>132</v>
      </c>
      <c r="B330" s="92" t="s">
        <v>291</v>
      </c>
      <c r="C330" s="93" t="s">
        <v>300</v>
      </c>
      <c r="D330" s="93" t="s">
        <v>51</v>
      </c>
      <c r="E330" s="94" t="s">
        <v>52</v>
      </c>
      <c r="F330" s="92">
        <v>2013</v>
      </c>
      <c r="G330" s="277"/>
      <c r="H330" s="148" t="s">
        <v>301</v>
      </c>
      <c r="I330" s="279"/>
      <c r="J330" s="275"/>
      <c r="K330" s="149" t="s">
        <v>284</v>
      </c>
      <c r="L330" s="150" t="s">
        <v>37</v>
      </c>
      <c r="M330" s="151">
        <v>16.57</v>
      </c>
      <c r="N330" s="161">
        <v>209.65</v>
      </c>
      <c r="O330" s="151"/>
      <c r="P330" s="117">
        <f t="shared" si="22"/>
        <v>209.65</v>
      </c>
      <c r="Q330" s="161">
        <f t="shared" si="24"/>
        <v>3473.9005000000002</v>
      </c>
      <c r="R330" s="97">
        <f t="shared" si="21"/>
        <v>0</v>
      </c>
      <c r="S330" s="118">
        <f t="shared" si="23"/>
        <v>3473.9005000000002</v>
      </c>
      <c r="U330" s="31">
        <f t="shared" si="19"/>
        <v>22627581.451900017</v>
      </c>
      <c r="V330" s="5">
        <v>30</v>
      </c>
    </row>
    <row r="331" spans="1:22" ht="16.5" customHeight="1" x14ac:dyDescent="0.3">
      <c r="A331" s="91" t="s">
        <v>132</v>
      </c>
      <c r="B331" s="92" t="s">
        <v>291</v>
      </c>
      <c r="C331" s="93" t="s">
        <v>300</v>
      </c>
      <c r="D331" s="93" t="s">
        <v>51</v>
      </c>
      <c r="E331" s="94" t="s">
        <v>52</v>
      </c>
      <c r="F331" s="92">
        <v>2013</v>
      </c>
      <c r="G331" s="277"/>
      <c r="H331" s="148" t="s">
        <v>301</v>
      </c>
      <c r="I331" s="279"/>
      <c r="J331" s="275"/>
      <c r="K331" s="149" t="s">
        <v>285</v>
      </c>
      <c r="L331" s="150" t="s">
        <v>77</v>
      </c>
      <c r="M331" s="151">
        <v>0.35</v>
      </c>
      <c r="N331" s="162">
        <v>8000</v>
      </c>
      <c r="O331" s="151"/>
      <c r="P331" s="97">
        <f t="shared" si="22"/>
        <v>8000</v>
      </c>
      <c r="Q331" s="151">
        <f t="shared" si="24"/>
        <v>2800</v>
      </c>
      <c r="R331" s="97">
        <f t="shared" si="21"/>
        <v>0</v>
      </c>
      <c r="S331" s="125">
        <f t="shared" si="23"/>
        <v>2800</v>
      </c>
      <c r="U331" s="31">
        <f t="shared" si="19"/>
        <v>22627581.451900017</v>
      </c>
      <c r="V331" s="5">
        <v>30</v>
      </c>
    </row>
    <row r="332" spans="1:22" ht="16.5" customHeight="1" x14ac:dyDescent="0.3">
      <c r="A332" s="91" t="s">
        <v>132</v>
      </c>
      <c r="B332" s="92" t="s">
        <v>291</v>
      </c>
      <c r="C332" s="93" t="s">
        <v>300</v>
      </c>
      <c r="D332" s="93" t="s">
        <v>51</v>
      </c>
      <c r="E332" s="94" t="s">
        <v>52</v>
      </c>
      <c r="F332" s="92">
        <v>2013</v>
      </c>
      <c r="G332" s="277"/>
      <c r="H332" s="148" t="s">
        <v>301</v>
      </c>
      <c r="I332" s="279"/>
      <c r="J332" s="275"/>
      <c r="K332" s="149" t="s">
        <v>104</v>
      </c>
      <c r="L332" s="150" t="s">
        <v>77</v>
      </c>
      <c r="M332" s="151">
        <v>0.35</v>
      </c>
      <c r="N332" s="161">
        <v>496578.6</v>
      </c>
      <c r="O332" s="161"/>
      <c r="P332" s="117">
        <f t="shared" si="22"/>
        <v>496578.6</v>
      </c>
      <c r="Q332" s="151">
        <f t="shared" si="24"/>
        <v>173802.50999999998</v>
      </c>
      <c r="R332" s="97">
        <f t="shared" si="21"/>
        <v>0</v>
      </c>
      <c r="S332" s="118">
        <f t="shared" si="23"/>
        <v>173802.50999999998</v>
      </c>
      <c r="U332" s="31">
        <f t="shared" si="19"/>
        <v>22627581.451900017</v>
      </c>
      <c r="V332" s="5">
        <f>+P332/6000</f>
        <v>82.763099999999994</v>
      </c>
    </row>
    <row r="333" spans="1:22" ht="16.5" customHeight="1" x14ac:dyDescent="0.3">
      <c r="A333" s="91" t="s">
        <v>132</v>
      </c>
      <c r="B333" s="92" t="s">
        <v>291</v>
      </c>
      <c r="C333" s="93" t="s">
        <v>300</v>
      </c>
      <c r="D333" s="93" t="s">
        <v>51</v>
      </c>
      <c r="E333" s="94" t="s">
        <v>52</v>
      </c>
      <c r="F333" s="92">
        <v>2013</v>
      </c>
      <c r="G333" s="277"/>
      <c r="H333" s="148" t="s">
        <v>301</v>
      </c>
      <c r="I333" s="279"/>
      <c r="J333" s="275"/>
      <c r="K333" s="149" t="s">
        <v>286</v>
      </c>
      <c r="L333" s="150" t="s">
        <v>61</v>
      </c>
      <c r="M333" s="151">
        <v>0.2</v>
      </c>
      <c r="N333" s="151">
        <v>163306</v>
      </c>
      <c r="O333" s="151"/>
      <c r="P333" s="97">
        <f t="shared" si="22"/>
        <v>163306</v>
      </c>
      <c r="Q333" s="151">
        <f t="shared" si="24"/>
        <v>32661.200000000001</v>
      </c>
      <c r="R333" s="97">
        <f t="shared" si="21"/>
        <v>0</v>
      </c>
      <c r="S333" s="125">
        <f t="shared" si="23"/>
        <v>32661.200000000001</v>
      </c>
      <c r="U333" s="31">
        <f t="shared" si="19"/>
        <v>22627581.451900017</v>
      </c>
      <c r="V333" s="5">
        <v>30</v>
      </c>
    </row>
    <row r="334" spans="1:22" ht="16.5" customHeight="1" x14ac:dyDescent="0.3">
      <c r="A334" s="91" t="s">
        <v>132</v>
      </c>
      <c r="B334" s="92" t="s">
        <v>291</v>
      </c>
      <c r="C334" s="93" t="s">
        <v>300</v>
      </c>
      <c r="D334" s="93" t="s">
        <v>51</v>
      </c>
      <c r="E334" s="94" t="s">
        <v>52</v>
      </c>
      <c r="F334" s="92">
        <v>2013</v>
      </c>
      <c r="G334" s="277"/>
      <c r="H334" s="148" t="s">
        <v>301</v>
      </c>
      <c r="I334" s="279"/>
      <c r="J334" s="275"/>
      <c r="K334" s="149" t="s">
        <v>60</v>
      </c>
      <c r="L334" s="150" t="s">
        <v>61</v>
      </c>
      <c r="M334" s="151">
        <v>0.34</v>
      </c>
      <c r="N334" s="161">
        <v>247103.3</v>
      </c>
      <c r="O334" s="161"/>
      <c r="P334" s="117">
        <f t="shared" si="22"/>
        <v>247103.3</v>
      </c>
      <c r="Q334" s="151">
        <f t="shared" si="24"/>
        <v>84015.122000000003</v>
      </c>
      <c r="R334" s="97">
        <f t="shared" si="21"/>
        <v>0</v>
      </c>
      <c r="S334" s="118">
        <f t="shared" si="23"/>
        <v>84015.122000000003</v>
      </c>
      <c r="U334" s="31">
        <f t="shared" ref="U334:U337" si="25">$S$964</f>
        <v>22627581.451900017</v>
      </c>
      <c r="V334" s="5">
        <v>5</v>
      </c>
    </row>
    <row r="335" spans="1:22" ht="16.5" customHeight="1" x14ac:dyDescent="0.3">
      <c r="A335" s="91" t="s">
        <v>132</v>
      </c>
      <c r="B335" s="92" t="s">
        <v>291</v>
      </c>
      <c r="C335" s="93" t="s">
        <v>300</v>
      </c>
      <c r="D335" s="93" t="s">
        <v>51</v>
      </c>
      <c r="E335" s="94" t="s">
        <v>52</v>
      </c>
      <c r="F335" s="92">
        <v>2013</v>
      </c>
      <c r="G335" s="277"/>
      <c r="H335" s="148" t="s">
        <v>301</v>
      </c>
      <c r="I335" s="279"/>
      <c r="J335" s="275"/>
      <c r="K335" s="149" t="s">
        <v>62</v>
      </c>
      <c r="L335" s="150" t="s">
        <v>37</v>
      </c>
      <c r="M335" s="151">
        <v>4.43</v>
      </c>
      <c r="N335" s="161">
        <v>21446.639999999996</v>
      </c>
      <c r="O335" s="161"/>
      <c r="P335" s="117">
        <f t="shared" si="22"/>
        <v>21446.639999999996</v>
      </c>
      <c r="Q335" s="151">
        <f t="shared" si="24"/>
        <v>95008.615199999971</v>
      </c>
      <c r="R335" s="97">
        <f t="shared" si="21"/>
        <v>0</v>
      </c>
      <c r="S335" s="118">
        <f t="shared" si="23"/>
        <v>95008.615199999971</v>
      </c>
      <c r="U335" s="31">
        <f t="shared" si="25"/>
        <v>22627581.451900017</v>
      </c>
      <c r="V335" s="5">
        <v>5</v>
      </c>
    </row>
    <row r="336" spans="1:22" ht="16.5" customHeight="1" x14ac:dyDescent="0.3">
      <c r="A336" s="91" t="s">
        <v>132</v>
      </c>
      <c r="B336" s="92" t="s">
        <v>291</v>
      </c>
      <c r="C336" s="93" t="s">
        <v>300</v>
      </c>
      <c r="D336" s="93" t="s">
        <v>51</v>
      </c>
      <c r="E336" s="94" t="s">
        <v>52</v>
      </c>
      <c r="F336" s="92">
        <v>2013</v>
      </c>
      <c r="G336" s="277"/>
      <c r="H336" s="148" t="s">
        <v>301</v>
      </c>
      <c r="I336" s="279"/>
      <c r="J336" s="275"/>
      <c r="K336" s="163" t="s">
        <v>304</v>
      </c>
      <c r="L336" s="150" t="s">
        <v>37</v>
      </c>
      <c r="M336" s="151">
        <v>1.58</v>
      </c>
      <c r="N336" s="151">
        <v>80600</v>
      </c>
      <c r="O336" s="151"/>
      <c r="P336" s="97">
        <f>+N336+O336</f>
        <v>80600</v>
      </c>
      <c r="Q336" s="151">
        <f t="shared" si="24"/>
        <v>127348</v>
      </c>
      <c r="R336" s="97">
        <f t="shared" si="21"/>
        <v>0</v>
      </c>
      <c r="S336" s="125">
        <f t="shared" si="23"/>
        <v>127348</v>
      </c>
      <c r="U336" s="31">
        <f t="shared" si="25"/>
        <v>22627581.451900017</v>
      </c>
    </row>
    <row r="337" spans="1:21" ht="16.5" customHeight="1" thickBot="1" x14ac:dyDescent="0.35">
      <c r="A337" s="100" t="s">
        <v>132</v>
      </c>
      <c r="B337" s="101" t="s">
        <v>291</v>
      </c>
      <c r="C337" s="102" t="s">
        <v>300</v>
      </c>
      <c r="D337" s="102" t="s">
        <v>51</v>
      </c>
      <c r="E337" s="103" t="s">
        <v>52</v>
      </c>
      <c r="F337" s="101">
        <v>2013</v>
      </c>
      <c r="G337" s="278"/>
      <c r="H337" s="144" t="s">
        <v>301</v>
      </c>
      <c r="I337" s="274"/>
      <c r="J337" s="267"/>
      <c r="K337" s="152" t="s">
        <v>305</v>
      </c>
      <c r="L337" s="153" t="s">
        <v>37</v>
      </c>
      <c r="M337" s="154">
        <v>6.78</v>
      </c>
      <c r="N337" s="154">
        <v>6300</v>
      </c>
      <c r="O337" s="154"/>
      <c r="P337" s="106">
        <f>+N337+O337</f>
        <v>6300</v>
      </c>
      <c r="Q337" s="154">
        <f t="shared" si="24"/>
        <v>42714</v>
      </c>
      <c r="R337" s="106">
        <f t="shared" si="21"/>
        <v>0</v>
      </c>
      <c r="S337" s="110">
        <f t="shared" si="23"/>
        <v>42714</v>
      </c>
      <c r="U337" s="31">
        <f t="shared" si="25"/>
        <v>22627581.451900017</v>
      </c>
    </row>
    <row r="338" spans="1:21" ht="33.75" customHeight="1" thickBot="1" x14ac:dyDescent="0.35">
      <c r="A338" s="91" t="s">
        <v>132</v>
      </c>
      <c r="B338" s="92" t="s">
        <v>291</v>
      </c>
      <c r="C338" s="93" t="s">
        <v>300</v>
      </c>
      <c r="D338" s="93" t="s">
        <v>33</v>
      </c>
      <c r="E338" s="94" t="s">
        <v>52</v>
      </c>
      <c r="F338" s="92">
        <v>2013</v>
      </c>
      <c r="G338" s="164" t="s">
        <v>922</v>
      </c>
      <c r="H338" s="148" t="str">
        <f>G338</f>
        <v>VÍA TACAMOROS - LA VICTORIA - LA BOCANA - EL LIMON; TRAMO EL LIMÓN - LA BOCANA -TABACAL</v>
      </c>
      <c r="I338" s="165">
        <v>30</v>
      </c>
      <c r="J338" s="166">
        <v>30</v>
      </c>
      <c r="K338" s="149" t="s">
        <v>279</v>
      </c>
      <c r="L338" s="150" t="s">
        <v>37</v>
      </c>
      <c r="M338" s="151">
        <v>1.18</v>
      </c>
      <c r="N338" s="151">
        <v>4832.7700000000004</v>
      </c>
      <c r="O338" s="151"/>
      <c r="P338" s="97">
        <f>+N338+O338</f>
        <v>4832.7700000000004</v>
      </c>
      <c r="Q338" s="151">
        <f>+N338*M338</f>
        <v>5702.6686</v>
      </c>
      <c r="R338" s="97">
        <f>+O338*M338</f>
        <v>0</v>
      </c>
      <c r="S338" s="125">
        <f>+R338+Q338</f>
        <v>5702.6686</v>
      </c>
      <c r="U338" s="31"/>
    </row>
    <row r="339" spans="1:21" ht="16.5" customHeight="1" x14ac:dyDescent="0.3">
      <c r="A339" s="82" t="s">
        <v>132</v>
      </c>
      <c r="B339" s="83" t="s">
        <v>291</v>
      </c>
      <c r="C339" s="84" t="s">
        <v>300</v>
      </c>
      <c r="D339" s="84" t="s">
        <v>51</v>
      </c>
      <c r="E339" s="85" t="s">
        <v>66</v>
      </c>
      <c r="F339" s="83">
        <v>2013</v>
      </c>
      <c r="G339" s="276" t="s">
        <v>711</v>
      </c>
      <c r="H339" s="143" t="s">
        <v>301</v>
      </c>
      <c r="I339" s="273">
        <v>10</v>
      </c>
      <c r="J339" s="266"/>
      <c r="K339" s="145" t="s">
        <v>64</v>
      </c>
      <c r="L339" s="146" t="s">
        <v>37</v>
      </c>
      <c r="M339" s="147">
        <v>4.99</v>
      </c>
      <c r="N339" s="160">
        <v>490.68</v>
      </c>
      <c r="O339" s="147"/>
      <c r="P339" s="113">
        <f t="shared" si="22"/>
        <v>490.68</v>
      </c>
      <c r="Q339" s="147">
        <f t="shared" si="24"/>
        <v>2448.4932000000003</v>
      </c>
      <c r="R339" s="88">
        <f t="shared" si="21"/>
        <v>0</v>
      </c>
      <c r="S339" s="114">
        <f t="shared" si="23"/>
        <v>2448.4932000000003</v>
      </c>
      <c r="U339" s="31">
        <f t="shared" ref="U339:U402" si="26">$S$964</f>
        <v>22627581.451900017</v>
      </c>
    </row>
    <row r="340" spans="1:21" ht="16.5" customHeight="1" x14ac:dyDescent="0.3">
      <c r="A340" s="91" t="s">
        <v>132</v>
      </c>
      <c r="B340" s="92" t="s">
        <v>291</v>
      </c>
      <c r="C340" s="93" t="s">
        <v>300</v>
      </c>
      <c r="D340" s="93" t="s">
        <v>51</v>
      </c>
      <c r="E340" s="94" t="s">
        <v>66</v>
      </c>
      <c r="F340" s="92">
        <v>2013</v>
      </c>
      <c r="G340" s="277"/>
      <c r="H340" s="148" t="s">
        <v>301</v>
      </c>
      <c r="I340" s="279"/>
      <c r="J340" s="275"/>
      <c r="K340" s="149" t="s">
        <v>302</v>
      </c>
      <c r="L340" s="150" t="s">
        <v>37</v>
      </c>
      <c r="M340" s="151">
        <v>133.43</v>
      </c>
      <c r="N340" s="161">
        <v>4.59</v>
      </c>
      <c r="O340" s="151"/>
      <c r="P340" s="117">
        <f t="shared" si="22"/>
        <v>4.59</v>
      </c>
      <c r="Q340" s="151">
        <f t="shared" si="24"/>
        <v>612.44370000000004</v>
      </c>
      <c r="R340" s="97">
        <f t="shared" si="21"/>
        <v>0</v>
      </c>
      <c r="S340" s="118">
        <f t="shared" si="23"/>
        <v>612.44370000000004</v>
      </c>
      <c r="U340" s="31">
        <f t="shared" si="26"/>
        <v>22627581.451900017</v>
      </c>
    </row>
    <row r="341" spans="1:21" ht="16.5" customHeight="1" x14ac:dyDescent="0.3">
      <c r="A341" s="91" t="s">
        <v>132</v>
      </c>
      <c r="B341" s="92" t="s">
        <v>291</v>
      </c>
      <c r="C341" s="93" t="s">
        <v>300</v>
      </c>
      <c r="D341" s="93" t="s">
        <v>51</v>
      </c>
      <c r="E341" s="94" t="s">
        <v>66</v>
      </c>
      <c r="F341" s="92">
        <v>2013</v>
      </c>
      <c r="G341" s="277"/>
      <c r="H341" s="148" t="s">
        <v>301</v>
      </c>
      <c r="I341" s="279"/>
      <c r="J341" s="275"/>
      <c r="K341" s="163" t="s">
        <v>67</v>
      </c>
      <c r="L341" s="150" t="s">
        <v>68</v>
      </c>
      <c r="M341" s="151">
        <v>205.55</v>
      </c>
      <c r="N341" s="161">
        <v>71.400000000000006</v>
      </c>
      <c r="O341" s="151"/>
      <c r="P341" s="117">
        <f t="shared" si="22"/>
        <v>71.400000000000006</v>
      </c>
      <c r="Q341" s="151">
        <f t="shared" si="24"/>
        <v>14676.270000000002</v>
      </c>
      <c r="R341" s="97">
        <f t="shared" si="21"/>
        <v>0</v>
      </c>
      <c r="S341" s="118">
        <f t="shared" si="23"/>
        <v>14676.270000000002</v>
      </c>
      <c r="U341" s="31">
        <f t="shared" si="26"/>
        <v>22627581.451900017</v>
      </c>
    </row>
    <row r="342" spans="1:21" ht="16.5" customHeight="1" x14ac:dyDescent="0.3">
      <c r="A342" s="91" t="s">
        <v>132</v>
      </c>
      <c r="B342" s="92" t="s">
        <v>291</v>
      </c>
      <c r="C342" s="93" t="s">
        <v>300</v>
      </c>
      <c r="D342" s="93" t="s">
        <v>51</v>
      </c>
      <c r="E342" s="94" t="s">
        <v>66</v>
      </c>
      <c r="F342" s="92">
        <v>2013</v>
      </c>
      <c r="G342" s="277"/>
      <c r="H342" s="148" t="s">
        <v>301</v>
      </c>
      <c r="I342" s="279"/>
      <c r="J342" s="275"/>
      <c r="K342" s="163" t="s">
        <v>69</v>
      </c>
      <c r="L342" s="150" t="s">
        <v>68</v>
      </c>
      <c r="M342" s="151">
        <v>309.3</v>
      </c>
      <c r="N342" s="161">
        <v>9</v>
      </c>
      <c r="O342" s="151"/>
      <c r="P342" s="117">
        <f t="shared" si="22"/>
        <v>9</v>
      </c>
      <c r="Q342" s="151">
        <f t="shared" si="24"/>
        <v>2783.7000000000003</v>
      </c>
      <c r="R342" s="97">
        <f t="shared" si="21"/>
        <v>0</v>
      </c>
      <c r="S342" s="118">
        <f t="shared" si="23"/>
        <v>2783.7000000000003</v>
      </c>
      <c r="U342" s="31">
        <f t="shared" si="26"/>
        <v>22627581.451900017</v>
      </c>
    </row>
    <row r="343" spans="1:21" ht="16.5" customHeight="1" thickBot="1" x14ac:dyDescent="0.35">
      <c r="A343" s="100" t="s">
        <v>132</v>
      </c>
      <c r="B343" s="101" t="s">
        <v>291</v>
      </c>
      <c r="C343" s="102" t="s">
        <v>300</v>
      </c>
      <c r="D343" s="102" t="s">
        <v>51</v>
      </c>
      <c r="E343" s="103" t="s">
        <v>66</v>
      </c>
      <c r="F343" s="101">
        <v>2013</v>
      </c>
      <c r="G343" s="278"/>
      <c r="H343" s="144" t="s">
        <v>301</v>
      </c>
      <c r="I343" s="274"/>
      <c r="J343" s="267"/>
      <c r="K343" s="167" t="s">
        <v>303</v>
      </c>
      <c r="L343" s="153" t="s">
        <v>37</v>
      </c>
      <c r="M343" s="154">
        <v>123.61</v>
      </c>
      <c r="N343" s="168">
        <v>16.64</v>
      </c>
      <c r="O343" s="154"/>
      <c r="P343" s="121">
        <f t="shared" si="22"/>
        <v>16.64</v>
      </c>
      <c r="Q343" s="154">
        <f t="shared" si="24"/>
        <v>2056.8704000000002</v>
      </c>
      <c r="R343" s="106">
        <f t="shared" si="21"/>
        <v>0</v>
      </c>
      <c r="S343" s="122">
        <f t="shared" si="23"/>
        <v>2056.8704000000002</v>
      </c>
      <c r="U343" s="31">
        <f t="shared" si="26"/>
        <v>22627581.451900017</v>
      </c>
    </row>
    <row r="344" spans="1:21" ht="16.5" customHeight="1" x14ac:dyDescent="0.3">
      <c r="A344" s="82" t="s">
        <v>132</v>
      </c>
      <c r="B344" s="83" t="s">
        <v>291</v>
      </c>
      <c r="C344" s="84" t="s">
        <v>291</v>
      </c>
      <c r="D344" s="84" t="s">
        <v>33</v>
      </c>
      <c r="E344" s="85" t="s">
        <v>34</v>
      </c>
      <c r="F344" s="83">
        <v>2013</v>
      </c>
      <c r="G344" s="271" t="s">
        <v>306</v>
      </c>
      <c r="H344" s="143" t="str">
        <f t="shared" ref="H344:H349" si="27">+$G$344</f>
        <v>BACHEO VÍA MACARA-SAUCILLO Y YE DE CELICA-PINDAL</v>
      </c>
      <c r="I344" s="273">
        <v>68.7</v>
      </c>
      <c r="J344" s="266">
        <f>+I344</f>
        <v>68.7</v>
      </c>
      <c r="K344" s="145" t="s">
        <v>307</v>
      </c>
      <c r="L344" s="146" t="s">
        <v>55</v>
      </c>
      <c r="M344" s="147">
        <v>270.49</v>
      </c>
      <c r="N344" s="147">
        <v>27.32</v>
      </c>
      <c r="O344" s="147"/>
      <c r="P344" s="88">
        <f t="shared" si="22"/>
        <v>27.32</v>
      </c>
      <c r="Q344" s="147">
        <f t="shared" si="24"/>
        <v>7389.7868000000008</v>
      </c>
      <c r="R344" s="88">
        <f t="shared" si="21"/>
        <v>0</v>
      </c>
      <c r="S344" s="109">
        <f t="shared" si="23"/>
        <v>7389.7868000000008</v>
      </c>
      <c r="T344" s="47"/>
      <c r="U344" s="31">
        <f t="shared" si="26"/>
        <v>22627581.451900017</v>
      </c>
    </row>
    <row r="345" spans="1:21" ht="16.5" customHeight="1" x14ac:dyDescent="0.3">
      <c r="A345" s="91" t="s">
        <v>132</v>
      </c>
      <c r="B345" s="92" t="s">
        <v>291</v>
      </c>
      <c r="C345" s="93" t="s">
        <v>291</v>
      </c>
      <c r="D345" s="93" t="s">
        <v>33</v>
      </c>
      <c r="E345" s="94" t="s">
        <v>34</v>
      </c>
      <c r="F345" s="92">
        <v>2013</v>
      </c>
      <c r="G345" s="280"/>
      <c r="H345" s="148" t="str">
        <f t="shared" si="27"/>
        <v>BACHEO VÍA MACARA-SAUCILLO Y YE DE CELICA-PINDAL</v>
      </c>
      <c r="I345" s="279"/>
      <c r="J345" s="275"/>
      <c r="K345" s="149" t="s">
        <v>308</v>
      </c>
      <c r="L345" s="150" t="s">
        <v>37</v>
      </c>
      <c r="M345" s="151">
        <v>7.02</v>
      </c>
      <c r="N345" s="151">
        <v>6008.1</v>
      </c>
      <c r="O345" s="151"/>
      <c r="P345" s="97">
        <f t="shared" si="22"/>
        <v>6008.1</v>
      </c>
      <c r="Q345" s="151">
        <f t="shared" si="24"/>
        <v>42176.862000000001</v>
      </c>
      <c r="R345" s="97">
        <f t="shared" si="21"/>
        <v>0</v>
      </c>
      <c r="S345" s="125">
        <f t="shared" si="23"/>
        <v>42176.862000000001</v>
      </c>
      <c r="U345" s="31">
        <f t="shared" si="26"/>
        <v>22627581.451900017</v>
      </c>
    </row>
    <row r="346" spans="1:21" ht="16.5" customHeight="1" x14ac:dyDescent="0.3">
      <c r="A346" s="91" t="s">
        <v>132</v>
      </c>
      <c r="B346" s="92" t="s">
        <v>291</v>
      </c>
      <c r="C346" s="93" t="s">
        <v>291</v>
      </c>
      <c r="D346" s="93" t="s">
        <v>33</v>
      </c>
      <c r="E346" s="94" t="s">
        <v>34</v>
      </c>
      <c r="F346" s="92">
        <v>2013</v>
      </c>
      <c r="G346" s="280"/>
      <c r="H346" s="148" t="str">
        <f t="shared" si="27"/>
        <v>BACHEO VÍA MACARA-SAUCILLO Y YE DE CELICA-PINDAL</v>
      </c>
      <c r="I346" s="279"/>
      <c r="J346" s="275"/>
      <c r="K346" s="149" t="s">
        <v>309</v>
      </c>
      <c r="L346" s="150" t="s">
        <v>37</v>
      </c>
      <c r="M346" s="151">
        <v>10.51</v>
      </c>
      <c r="N346" s="151">
        <v>1469.97</v>
      </c>
      <c r="O346" s="151"/>
      <c r="P346" s="97">
        <f t="shared" si="22"/>
        <v>1469.97</v>
      </c>
      <c r="Q346" s="151">
        <f t="shared" si="24"/>
        <v>15449.384700000001</v>
      </c>
      <c r="R346" s="97">
        <f t="shared" ref="R346:R424" si="28">+O346*M346</f>
        <v>0</v>
      </c>
      <c r="S346" s="125">
        <f t="shared" si="23"/>
        <v>15449.384700000001</v>
      </c>
      <c r="U346" s="31">
        <f t="shared" si="26"/>
        <v>22627581.451900017</v>
      </c>
    </row>
    <row r="347" spans="1:21" ht="16.5" customHeight="1" x14ac:dyDescent="0.3">
      <c r="A347" s="91" t="s">
        <v>132</v>
      </c>
      <c r="B347" s="92" t="s">
        <v>291</v>
      </c>
      <c r="C347" s="93" t="s">
        <v>291</v>
      </c>
      <c r="D347" s="93" t="s">
        <v>33</v>
      </c>
      <c r="E347" s="94" t="s">
        <v>34</v>
      </c>
      <c r="F347" s="92">
        <v>2013</v>
      </c>
      <c r="G347" s="280"/>
      <c r="H347" s="148" t="str">
        <f t="shared" si="27"/>
        <v>BACHEO VÍA MACARA-SAUCILLO Y YE DE CELICA-PINDAL</v>
      </c>
      <c r="I347" s="279"/>
      <c r="J347" s="275"/>
      <c r="K347" s="149" t="s">
        <v>310</v>
      </c>
      <c r="L347" s="150" t="s">
        <v>37</v>
      </c>
      <c r="M347" s="151">
        <v>24.41</v>
      </c>
      <c r="N347" s="151">
        <v>3452.71</v>
      </c>
      <c r="O347" s="151"/>
      <c r="P347" s="97">
        <f t="shared" si="22"/>
        <v>3452.71</v>
      </c>
      <c r="Q347" s="151">
        <f t="shared" si="24"/>
        <v>84280.651100000003</v>
      </c>
      <c r="R347" s="97">
        <f t="shared" si="28"/>
        <v>0</v>
      </c>
      <c r="S347" s="125">
        <f t="shared" si="23"/>
        <v>84280.651100000003</v>
      </c>
      <c r="U347" s="31">
        <f t="shared" si="26"/>
        <v>22627581.451900017</v>
      </c>
    </row>
    <row r="348" spans="1:21" ht="16.5" customHeight="1" x14ac:dyDescent="0.3">
      <c r="A348" s="91" t="s">
        <v>132</v>
      </c>
      <c r="B348" s="92" t="s">
        <v>291</v>
      </c>
      <c r="C348" s="93" t="s">
        <v>291</v>
      </c>
      <c r="D348" s="93" t="s">
        <v>33</v>
      </c>
      <c r="E348" s="94" t="s">
        <v>34</v>
      </c>
      <c r="F348" s="92">
        <v>2013</v>
      </c>
      <c r="G348" s="280"/>
      <c r="H348" s="148" t="str">
        <f t="shared" si="27"/>
        <v>BACHEO VÍA MACARA-SAUCILLO Y YE DE CELICA-PINDAL</v>
      </c>
      <c r="I348" s="279"/>
      <c r="J348" s="275"/>
      <c r="K348" s="149" t="s">
        <v>311</v>
      </c>
      <c r="L348" s="150" t="s">
        <v>59</v>
      </c>
      <c r="M348" s="151">
        <v>0.3</v>
      </c>
      <c r="N348" s="151">
        <v>135131.32</v>
      </c>
      <c r="O348" s="151"/>
      <c r="P348" s="97">
        <f t="shared" si="22"/>
        <v>135131.32</v>
      </c>
      <c r="Q348" s="151">
        <f t="shared" si="24"/>
        <v>40539.396000000001</v>
      </c>
      <c r="R348" s="97">
        <f t="shared" si="28"/>
        <v>0</v>
      </c>
      <c r="S348" s="125">
        <f t="shared" si="23"/>
        <v>40539.396000000001</v>
      </c>
      <c r="U348" s="31">
        <f t="shared" si="26"/>
        <v>22627581.451900017</v>
      </c>
    </row>
    <row r="349" spans="1:21" ht="16.5" customHeight="1" thickBot="1" x14ac:dyDescent="0.35">
      <c r="A349" s="100" t="s">
        <v>132</v>
      </c>
      <c r="B349" s="101" t="s">
        <v>291</v>
      </c>
      <c r="C349" s="102" t="s">
        <v>291</v>
      </c>
      <c r="D349" s="102" t="s">
        <v>33</v>
      </c>
      <c r="E349" s="103" t="s">
        <v>34</v>
      </c>
      <c r="F349" s="101">
        <v>2013</v>
      </c>
      <c r="G349" s="272"/>
      <c r="H349" s="144" t="str">
        <f t="shared" si="27"/>
        <v>BACHEO VÍA MACARA-SAUCILLO Y YE DE CELICA-PINDAL</v>
      </c>
      <c r="I349" s="274"/>
      <c r="J349" s="267"/>
      <c r="K349" s="152" t="s">
        <v>312</v>
      </c>
      <c r="L349" s="153" t="s">
        <v>59</v>
      </c>
      <c r="M349" s="154">
        <v>0.37</v>
      </c>
      <c r="N349" s="154">
        <v>8154.87</v>
      </c>
      <c r="O349" s="154"/>
      <c r="P349" s="106">
        <f t="shared" si="22"/>
        <v>8154.87</v>
      </c>
      <c r="Q349" s="154">
        <f t="shared" si="24"/>
        <v>3017.3018999999999</v>
      </c>
      <c r="R349" s="106">
        <f t="shared" si="28"/>
        <v>0</v>
      </c>
      <c r="S349" s="110">
        <f t="shared" si="23"/>
        <v>3017.3018999999999</v>
      </c>
      <c r="U349" s="31">
        <f t="shared" si="26"/>
        <v>22627581.451900017</v>
      </c>
    </row>
    <row r="350" spans="1:21" ht="16.5" customHeight="1" x14ac:dyDescent="0.3">
      <c r="A350" s="82" t="s">
        <v>132</v>
      </c>
      <c r="B350" s="83" t="s">
        <v>133</v>
      </c>
      <c r="C350" s="84" t="s">
        <v>313</v>
      </c>
      <c r="D350" s="84" t="s">
        <v>33</v>
      </c>
      <c r="E350" s="85" t="s">
        <v>34</v>
      </c>
      <c r="F350" s="83">
        <v>2013</v>
      </c>
      <c r="G350" s="271" t="s">
        <v>314</v>
      </c>
      <c r="H350" s="143" t="str">
        <f>+$G$350</f>
        <v>VÍAS DE PARROQUIA 12  DE DICIEMBRE (CANTÓN PINDAL)</v>
      </c>
      <c r="I350" s="273">
        <v>7.46</v>
      </c>
      <c r="J350" s="266">
        <v>7.46</v>
      </c>
      <c r="K350" s="145" t="s">
        <v>266</v>
      </c>
      <c r="L350" s="146" t="s">
        <v>37</v>
      </c>
      <c r="M350" s="147">
        <v>1.26</v>
      </c>
      <c r="N350" s="147">
        <v>2380</v>
      </c>
      <c r="O350" s="147"/>
      <c r="P350" s="88">
        <f t="shared" ref="P350:P423" si="29">+N350+O350</f>
        <v>2380</v>
      </c>
      <c r="Q350" s="147">
        <f t="shared" si="24"/>
        <v>2998.8</v>
      </c>
      <c r="R350" s="88">
        <f t="shared" si="28"/>
        <v>0</v>
      </c>
      <c r="S350" s="109">
        <f t="shared" si="23"/>
        <v>2998.8</v>
      </c>
      <c r="U350" s="31">
        <f t="shared" si="26"/>
        <v>22627581.451900017</v>
      </c>
    </row>
    <row r="351" spans="1:21" ht="16.5" customHeight="1" thickBot="1" x14ac:dyDescent="0.35">
      <c r="A351" s="100" t="s">
        <v>132</v>
      </c>
      <c r="B351" s="101" t="s">
        <v>133</v>
      </c>
      <c r="C351" s="102" t="s">
        <v>313</v>
      </c>
      <c r="D351" s="102" t="s">
        <v>33</v>
      </c>
      <c r="E351" s="103" t="s">
        <v>34</v>
      </c>
      <c r="F351" s="101">
        <v>2013</v>
      </c>
      <c r="G351" s="272"/>
      <c r="H351" s="144" t="str">
        <f>+$G$350</f>
        <v>VÍAS DE PARROQUIA 12  DE DICIEMBRE (CANTÓN PINDAL)</v>
      </c>
      <c r="I351" s="274"/>
      <c r="J351" s="267"/>
      <c r="K351" s="152" t="s">
        <v>315</v>
      </c>
      <c r="L351" s="153" t="s">
        <v>61</v>
      </c>
      <c r="M351" s="154">
        <v>0.2</v>
      </c>
      <c r="N351" s="154">
        <v>37300</v>
      </c>
      <c r="O351" s="154"/>
      <c r="P351" s="106">
        <f t="shared" si="29"/>
        <v>37300</v>
      </c>
      <c r="Q351" s="154">
        <f t="shared" si="24"/>
        <v>7460</v>
      </c>
      <c r="R351" s="106">
        <f t="shared" si="28"/>
        <v>0</v>
      </c>
      <c r="S351" s="110">
        <f t="shared" si="23"/>
        <v>7460</v>
      </c>
      <c r="U351" s="31">
        <f t="shared" si="26"/>
        <v>22627581.451900017</v>
      </c>
    </row>
    <row r="352" spans="1:21" ht="16.5" customHeight="1" x14ac:dyDescent="0.3">
      <c r="A352" s="82" t="s">
        <v>132</v>
      </c>
      <c r="B352" s="83" t="s">
        <v>133</v>
      </c>
      <c r="C352" s="84" t="s">
        <v>133</v>
      </c>
      <c r="D352" s="84" t="s">
        <v>33</v>
      </c>
      <c r="E352" s="85" t="s">
        <v>34</v>
      </c>
      <c r="F352" s="83">
        <v>2013</v>
      </c>
      <c r="G352" s="271" t="s">
        <v>316</v>
      </c>
      <c r="H352" s="143" t="str">
        <f>+$G$352</f>
        <v>VÍAS DE PARROQUIA MILAGROS (CANTÓN PINDAL)</v>
      </c>
      <c r="I352" s="273">
        <v>28.8</v>
      </c>
      <c r="J352" s="266">
        <f>+I352</f>
        <v>28.8</v>
      </c>
      <c r="K352" s="145" t="s">
        <v>317</v>
      </c>
      <c r="L352" s="146" t="s">
        <v>61</v>
      </c>
      <c r="M352" s="147">
        <v>0.09</v>
      </c>
      <c r="N352" s="147">
        <v>126000</v>
      </c>
      <c r="O352" s="147"/>
      <c r="P352" s="88">
        <f t="shared" si="29"/>
        <v>126000</v>
      </c>
      <c r="Q352" s="147">
        <f t="shared" si="24"/>
        <v>11340</v>
      </c>
      <c r="R352" s="88">
        <f t="shared" si="28"/>
        <v>0</v>
      </c>
      <c r="S352" s="109">
        <f>+R352+Q352</f>
        <v>11340</v>
      </c>
      <c r="U352" s="31">
        <f t="shared" si="26"/>
        <v>22627581.451900017</v>
      </c>
    </row>
    <row r="353" spans="1:21" ht="16.5" customHeight="1" thickBot="1" x14ac:dyDescent="0.35">
      <c r="A353" s="100" t="s">
        <v>132</v>
      </c>
      <c r="B353" s="101" t="s">
        <v>133</v>
      </c>
      <c r="C353" s="102" t="s">
        <v>133</v>
      </c>
      <c r="D353" s="102" t="s">
        <v>33</v>
      </c>
      <c r="E353" s="103" t="s">
        <v>34</v>
      </c>
      <c r="F353" s="101">
        <v>2013</v>
      </c>
      <c r="G353" s="272"/>
      <c r="H353" s="144" t="str">
        <f>+$G$352</f>
        <v>VÍAS DE PARROQUIA MILAGROS (CANTÓN PINDAL)</v>
      </c>
      <c r="I353" s="274"/>
      <c r="J353" s="267"/>
      <c r="K353" s="152" t="s">
        <v>318</v>
      </c>
      <c r="L353" s="153" t="s">
        <v>61</v>
      </c>
      <c r="M353" s="154">
        <v>0.2</v>
      </c>
      <c r="N353" s="154">
        <v>83800</v>
      </c>
      <c r="O353" s="154">
        <v>18900</v>
      </c>
      <c r="P353" s="106">
        <f t="shared" si="29"/>
        <v>102700</v>
      </c>
      <c r="Q353" s="154">
        <f t="shared" si="24"/>
        <v>16760</v>
      </c>
      <c r="R353" s="106">
        <f t="shared" si="28"/>
        <v>3780</v>
      </c>
      <c r="S353" s="110">
        <f>+R353+Q353</f>
        <v>20540</v>
      </c>
      <c r="U353" s="31">
        <f t="shared" si="26"/>
        <v>22627581.451900017</v>
      </c>
    </row>
    <row r="354" spans="1:21" ht="16.5" customHeight="1" x14ac:dyDescent="0.3">
      <c r="A354" s="82" t="s">
        <v>132</v>
      </c>
      <c r="B354" s="83" t="s">
        <v>133</v>
      </c>
      <c r="C354" s="84" t="s">
        <v>146</v>
      </c>
      <c r="D354" s="84" t="s">
        <v>51</v>
      </c>
      <c r="E354" s="85" t="s">
        <v>52</v>
      </c>
      <c r="F354" s="83">
        <v>2013</v>
      </c>
      <c r="G354" s="248" t="s">
        <v>319</v>
      </c>
      <c r="H354" s="86" t="s">
        <v>319</v>
      </c>
      <c r="I354" s="227">
        <v>12</v>
      </c>
      <c r="J354" s="230">
        <v>12</v>
      </c>
      <c r="K354" s="111" t="s">
        <v>54</v>
      </c>
      <c r="L354" s="112" t="s">
        <v>55</v>
      </c>
      <c r="M354" s="111">
        <v>960.57</v>
      </c>
      <c r="N354" s="113">
        <v>0</v>
      </c>
      <c r="O354" s="88"/>
      <c r="P354" s="113">
        <f t="shared" si="29"/>
        <v>0</v>
      </c>
      <c r="Q354" s="88">
        <f>+N354*M354</f>
        <v>0</v>
      </c>
      <c r="R354" s="88">
        <f t="shared" si="28"/>
        <v>0</v>
      </c>
      <c r="S354" s="114">
        <f t="shared" si="23"/>
        <v>0</v>
      </c>
      <c r="U354" s="31">
        <f t="shared" si="26"/>
        <v>22627581.451900017</v>
      </c>
    </row>
    <row r="355" spans="1:21" ht="16.5" customHeight="1" x14ac:dyDescent="0.3">
      <c r="A355" s="91" t="s">
        <v>132</v>
      </c>
      <c r="B355" s="92" t="s">
        <v>133</v>
      </c>
      <c r="C355" s="93" t="s">
        <v>146</v>
      </c>
      <c r="D355" s="93" t="s">
        <v>51</v>
      </c>
      <c r="E355" s="94" t="s">
        <v>52</v>
      </c>
      <c r="F355" s="92">
        <v>2013</v>
      </c>
      <c r="G355" s="249"/>
      <c r="H355" s="95" t="s">
        <v>319</v>
      </c>
      <c r="I355" s="228"/>
      <c r="J355" s="231"/>
      <c r="K355" s="115" t="s">
        <v>56</v>
      </c>
      <c r="L355" s="116" t="s">
        <v>37</v>
      </c>
      <c r="M355" s="115">
        <v>16.57</v>
      </c>
      <c r="N355" s="117">
        <v>97.54</v>
      </c>
      <c r="O355" s="97"/>
      <c r="P355" s="117">
        <f t="shared" si="29"/>
        <v>97.54</v>
      </c>
      <c r="Q355" s="97">
        <f t="shared" ref="Q355:Q403" si="30">+N355*M355</f>
        <v>1616.2378000000001</v>
      </c>
      <c r="R355" s="97">
        <f t="shared" si="28"/>
        <v>0</v>
      </c>
      <c r="S355" s="118">
        <f t="shared" si="23"/>
        <v>1616.2378000000001</v>
      </c>
      <c r="U355" s="31">
        <f t="shared" si="26"/>
        <v>22627581.451900017</v>
      </c>
    </row>
    <row r="356" spans="1:21" ht="16.5" customHeight="1" x14ac:dyDescent="0.3">
      <c r="A356" s="91" t="s">
        <v>132</v>
      </c>
      <c r="B356" s="92" t="s">
        <v>133</v>
      </c>
      <c r="C356" s="93" t="s">
        <v>146</v>
      </c>
      <c r="D356" s="93" t="s">
        <v>51</v>
      </c>
      <c r="E356" s="94" t="s">
        <v>52</v>
      </c>
      <c r="F356" s="92">
        <v>2013</v>
      </c>
      <c r="G356" s="249"/>
      <c r="H356" s="95" t="s">
        <v>319</v>
      </c>
      <c r="I356" s="228"/>
      <c r="J356" s="231"/>
      <c r="K356" s="115" t="s">
        <v>57</v>
      </c>
      <c r="L356" s="116" t="s">
        <v>37</v>
      </c>
      <c r="M356" s="115">
        <v>1.18</v>
      </c>
      <c r="N356" s="117">
        <v>6453.6</v>
      </c>
      <c r="O356" s="97"/>
      <c r="P356" s="117">
        <f t="shared" si="29"/>
        <v>6453.6</v>
      </c>
      <c r="Q356" s="97">
        <f t="shared" si="30"/>
        <v>7615.2479999999996</v>
      </c>
      <c r="R356" s="97">
        <f t="shared" si="28"/>
        <v>0</v>
      </c>
      <c r="S356" s="118">
        <f t="shared" si="23"/>
        <v>7615.2479999999996</v>
      </c>
      <c r="U356" s="31">
        <f t="shared" si="26"/>
        <v>22627581.451900017</v>
      </c>
    </row>
    <row r="357" spans="1:21" ht="16.5" customHeight="1" x14ac:dyDescent="0.3">
      <c r="A357" s="91" t="s">
        <v>132</v>
      </c>
      <c r="B357" s="92" t="s">
        <v>133</v>
      </c>
      <c r="C357" s="93" t="s">
        <v>146</v>
      </c>
      <c r="D357" s="93" t="s">
        <v>51</v>
      </c>
      <c r="E357" s="94" t="s">
        <v>52</v>
      </c>
      <c r="F357" s="92">
        <v>2013</v>
      </c>
      <c r="G357" s="249"/>
      <c r="H357" s="95" t="s">
        <v>319</v>
      </c>
      <c r="I357" s="228"/>
      <c r="J357" s="231"/>
      <c r="K357" s="115" t="s">
        <v>58</v>
      </c>
      <c r="L357" s="116" t="s">
        <v>59</v>
      </c>
      <c r="M357" s="115">
        <v>0.35</v>
      </c>
      <c r="N357" s="117">
        <v>11586.73</v>
      </c>
      <c r="O357" s="97"/>
      <c r="P357" s="117">
        <f t="shared" si="29"/>
        <v>11586.73</v>
      </c>
      <c r="Q357" s="97">
        <f t="shared" si="30"/>
        <v>4055.3554999999997</v>
      </c>
      <c r="R357" s="97">
        <f t="shared" si="28"/>
        <v>0</v>
      </c>
      <c r="S357" s="118">
        <f t="shared" si="23"/>
        <v>4055.3554999999997</v>
      </c>
      <c r="U357" s="31">
        <f t="shared" si="26"/>
        <v>22627581.451900017</v>
      </c>
    </row>
    <row r="358" spans="1:21" ht="16.5" customHeight="1" x14ac:dyDescent="0.3">
      <c r="A358" s="91" t="s">
        <v>132</v>
      </c>
      <c r="B358" s="92" t="s">
        <v>133</v>
      </c>
      <c r="C358" s="93" t="s">
        <v>146</v>
      </c>
      <c r="D358" s="93" t="s">
        <v>51</v>
      </c>
      <c r="E358" s="94" t="s">
        <v>52</v>
      </c>
      <c r="F358" s="92">
        <v>2013</v>
      </c>
      <c r="G358" s="249"/>
      <c r="H358" s="95" t="s">
        <v>319</v>
      </c>
      <c r="I358" s="228"/>
      <c r="J358" s="231"/>
      <c r="K358" s="115" t="s">
        <v>60</v>
      </c>
      <c r="L358" s="116" t="s">
        <v>61</v>
      </c>
      <c r="M358" s="115">
        <v>0.34</v>
      </c>
      <c r="N358" s="117">
        <v>75253.350000000006</v>
      </c>
      <c r="O358" s="97"/>
      <c r="P358" s="117">
        <f t="shared" si="29"/>
        <v>75253.350000000006</v>
      </c>
      <c r="Q358" s="97">
        <f t="shared" si="30"/>
        <v>25586.139000000003</v>
      </c>
      <c r="R358" s="97">
        <f t="shared" si="28"/>
        <v>0</v>
      </c>
      <c r="S358" s="118">
        <f t="shared" si="23"/>
        <v>25586.139000000003</v>
      </c>
      <c r="U358" s="31">
        <f t="shared" si="26"/>
        <v>22627581.451900017</v>
      </c>
    </row>
    <row r="359" spans="1:21" ht="16.5" customHeight="1" x14ac:dyDescent="0.3">
      <c r="A359" s="91" t="s">
        <v>132</v>
      </c>
      <c r="B359" s="92" t="s">
        <v>133</v>
      </c>
      <c r="C359" s="93" t="s">
        <v>146</v>
      </c>
      <c r="D359" s="93" t="s">
        <v>51</v>
      </c>
      <c r="E359" s="94" t="s">
        <v>52</v>
      </c>
      <c r="F359" s="92">
        <v>2013</v>
      </c>
      <c r="G359" s="249"/>
      <c r="H359" s="95" t="s">
        <v>319</v>
      </c>
      <c r="I359" s="228"/>
      <c r="J359" s="231"/>
      <c r="K359" s="115" t="s">
        <v>62</v>
      </c>
      <c r="L359" s="116" t="s">
        <v>37</v>
      </c>
      <c r="M359" s="115">
        <v>4.43</v>
      </c>
      <c r="N359" s="117">
        <v>4675.62</v>
      </c>
      <c r="O359" s="97"/>
      <c r="P359" s="117">
        <f t="shared" si="29"/>
        <v>4675.62</v>
      </c>
      <c r="Q359" s="97">
        <f t="shared" si="30"/>
        <v>20712.996599999999</v>
      </c>
      <c r="R359" s="97">
        <f t="shared" si="28"/>
        <v>0</v>
      </c>
      <c r="S359" s="118">
        <f t="shared" si="23"/>
        <v>20712.996599999999</v>
      </c>
      <c r="U359" s="31">
        <f t="shared" si="26"/>
        <v>22627581.451900017</v>
      </c>
    </row>
    <row r="360" spans="1:21" ht="16.5" customHeight="1" thickBot="1" x14ac:dyDescent="0.35">
      <c r="A360" s="100" t="s">
        <v>132</v>
      </c>
      <c r="B360" s="101" t="s">
        <v>133</v>
      </c>
      <c r="C360" s="102" t="s">
        <v>146</v>
      </c>
      <c r="D360" s="102" t="s">
        <v>51</v>
      </c>
      <c r="E360" s="103" t="s">
        <v>52</v>
      </c>
      <c r="F360" s="101">
        <v>2013</v>
      </c>
      <c r="G360" s="250"/>
      <c r="H360" s="104" t="s">
        <v>319</v>
      </c>
      <c r="I360" s="229"/>
      <c r="J360" s="232"/>
      <c r="K360" s="119" t="s">
        <v>63</v>
      </c>
      <c r="L360" s="120" t="s">
        <v>59</v>
      </c>
      <c r="M360" s="119">
        <v>0.35</v>
      </c>
      <c r="N360" s="121">
        <v>16863.02</v>
      </c>
      <c r="O360" s="106"/>
      <c r="P360" s="121">
        <f t="shared" si="29"/>
        <v>16863.02</v>
      </c>
      <c r="Q360" s="106">
        <f t="shared" si="30"/>
        <v>5902.0569999999998</v>
      </c>
      <c r="R360" s="106">
        <f t="shared" si="28"/>
        <v>0</v>
      </c>
      <c r="S360" s="122">
        <f t="shared" si="23"/>
        <v>5902.0569999999998</v>
      </c>
      <c r="U360" s="31">
        <f t="shared" si="26"/>
        <v>22627581.451900017</v>
      </c>
    </row>
    <row r="361" spans="1:21" ht="16.5" customHeight="1" x14ac:dyDescent="0.3">
      <c r="A361" s="82" t="s">
        <v>132</v>
      </c>
      <c r="B361" s="83" t="s">
        <v>133</v>
      </c>
      <c r="C361" s="84" t="s">
        <v>146</v>
      </c>
      <c r="D361" s="84" t="s">
        <v>51</v>
      </c>
      <c r="E361" s="85" t="s">
        <v>66</v>
      </c>
      <c r="F361" s="83">
        <v>2013</v>
      </c>
      <c r="G361" s="248" t="s">
        <v>712</v>
      </c>
      <c r="H361" s="86" t="s">
        <v>319</v>
      </c>
      <c r="I361" s="227">
        <v>6</v>
      </c>
      <c r="J361" s="230">
        <v>6</v>
      </c>
      <c r="K361" s="111" t="s">
        <v>64</v>
      </c>
      <c r="L361" s="112" t="s">
        <v>37</v>
      </c>
      <c r="M361" s="111">
        <v>4.99</v>
      </c>
      <c r="N361" s="113">
        <v>386.6</v>
      </c>
      <c r="O361" s="88"/>
      <c r="P361" s="113">
        <f t="shared" si="29"/>
        <v>386.6</v>
      </c>
      <c r="Q361" s="88">
        <f t="shared" si="30"/>
        <v>1929.1340000000002</v>
      </c>
      <c r="R361" s="88">
        <f t="shared" si="28"/>
        <v>0</v>
      </c>
      <c r="S361" s="114">
        <f t="shared" si="23"/>
        <v>1929.1340000000002</v>
      </c>
      <c r="U361" s="31">
        <f t="shared" si="26"/>
        <v>22627581.451900017</v>
      </c>
    </row>
    <row r="362" spans="1:21" ht="27" customHeight="1" x14ac:dyDescent="0.3">
      <c r="A362" s="91" t="s">
        <v>132</v>
      </c>
      <c r="B362" s="92" t="s">
        <v>133</v>
      </c>
      <c r="C362" s="93" t="s">
        <v>146</v>
      </c>
      <c r="D362" s="93" t="s">
        <v>51</v>
      </c>
      <c r="E362" s="94" t="s">
        <v>66</v>
      </c>
      <c r="F362" s="92">
        <v>2013</v>
      </c>
      <c r="G362" s="249"/>
      <c r="H362" s="95" t="s">
        <v>319</v>
      </c>
      <c r="I362" s="228"/>
      <c r="J362" s="231"/>
      <c r="K362" s="115" t="s">
        <v>65</v>
      </c>
      <c r="L362" s="116" t="s">
        <v>37</v>
      </c>
      <c r="M362" s="115">
        <v>133.43</v>
      </c>
      <c r="N362" s="117">
        <v>3.07</v>
      </c>
      <c r="O362" s="97"/>
      <c r="P362" s="117">
        <f t="shared" si="29"/>
        <v>3.07</v>
      </c>
      <c r="Q362" s="97">
        <f t="shared" si="30"/>
        <v>409.63010000000003</v>
      </c>
      <c r="R362" s="97">
        <f t="shared" si="28"/>
        <v>0</v>
      </c>
      <c r="S362" s="118">
        <f t="shared" si="23"/>
        <v>409.63010000000003</v>
      </c>
      <c r="U362" s="31">
        <f t="shared" si="26"/>
        <v>22627581.451900017</v>
      </c>
    </row>
    <row r="363" spans="1:21" ht="27" customHeight="1" x14ac:dyDescent="0.3">
      <c r="A363" s="91" t="s">
        <v>132</v>
      </c>
      <c r="B363" s="92" t="s">
        <v>133</v>
      </c>
      <c r="C363" s="93" t="s">
        <v>146</v>
      </c>
      <c r="D363" s="93" t="s">
        <v>51</v>
      </c>
      <c r="E363" s="94" t="s">
        <v>66</v>
      </c>
      <c r="F363" s="92">
        <v>2013</v>
      </c>
      <c r="G363" s="249"/>
      <c r="H363" s="95" t="s">
        <v>319</v>
      </c>
      <c r="I363" s="228"/>
      <c r="J363" s="231"/>
      <c r="K363" s="115" t="s">
        <v>67</v>
      </c>
      <c r="L363" s="116" t="s">
        <v>68</v>
      </c>
      <c r="M363" s="115">
        <v>205.55</v>
      </c>
      <c r="N363" s="117">
        <v>42.84</v>
      </c>
      <c r="O363" s="97"/>
      <c r="P363" s="117">
        <f t="shared" si="29"/>
        <v>42.84</v>
      </c>
      <c r="Q363" s="97">
        <f t="shared" si="30"/>
        <v>8805.7620000000006</v>
      </c>
      <c r="R363" s="97">
        <f t="shared" si="28"/>
        <v>0</v>
      </c>
      <c r="S363" s="118">
        <f t="shared" si="23"/>
        <v>8805.7620000000006</v>
      </c>
      <c r="U363" s="31">
        <f t="shared" si="26"/>
        <v>22627581.451900017</v>
      </c>
    </row>
    <row r="364" spans="1:21" ht="27" customHeight="1" x14ac:dyDescent="0.3">
      <c r="A364" s="91" t="s">
        <v>132</v>
      </c>
      <c r="B364" s="92" t="s">
        <v>133</v>
      </c>
      <c r="C364" s="93" t="s">
        <v>146</v>
      </c>
      <c r="D364" s="93" t="s">
        <v>51</v>
      </c>
      <c r="E364" s="94" t="s">
        <v>66</v>
      </c>
      <c r="F364" s="92">
        <v>2013</v>
      </c>
      <c r="G364" s="249"/>
      <c r="H364" s="95" t="s">
        <v>319</v>
      </c>
      <c r="I364" s="228"/>
      <c r="J364" s="231"/>
      <c r="K364" s="115" t="s">
        <v>69</v>
      </c>
      <c r="L364" s="116" t="s">
        <v>68</v>
      </c>
      <c r="M364" s="115">
        <v>309.3</v>
      </c>
      <c r="N364" s="117">
        <v>7</v>
      </c>
      <c r="O364" s="97"/>
      <c r="P364" s="117">
        <f t="shared" si="29"/>
        <v>7</v>
      </c>
      <c r="Q364" s="97">
        <f t="shared" si="30"/>
        <v>2165.1</v>
      </c>
      <c r="R364" s="97">
        <f t="shared" si="28"/>
        <v>0</v>
      </c>
      <c r="S364" s="118">
        <f t="shared" si="23"/>
        <v>2165.1</v>
      </c>
      <c r="U364" s="31">
        <f t="shared" si="26"/>
        <v>22627581.451900017</v>
      </c>
    </row>
    <row r="365" spans="1:21" ht="16.5" customHeight="1" thickBot="1" x14ac:dyDescent="0.35">
      <c r="A365" s="100" t="s">
        <v>132</v>
      </c>
      <c r="B365" s="101" t="s">
        <v>133</v>
      </c>
      <c r="C365" s="102" t="s">
        <v>146</v>
      </c>
      <c r="D365" s="102" t="s">
        <v>51</v>
      </c>
      <c r="E365" s="103" t="s">
        <v>66</v>
      </c>
      <c r="F365" s="101">
        <v>2013</v>
      </c>
      <c r="G365" s="250"/>
      <c r="H365" s="104" t="s">
        <v>319</v>
      </c>
      <c r="I365" s="229"/>
      <c r="J365" s="232"/>
      <c r="K365" s="119" t="s">
        <v>70</v>
      </c>
      <c r="L365" s="120" t="s">
        <v>37</v>
      </c>
      <c r="M365" s="119">
        <v>123.61</v>
      </c>
      <c r="N365" s="121">
        <v>19.75</v>
      </c>
      <c r="O365" s="106"/>
      <c r="P365" s="121">
        <f t="shared" si="29"/>
        <v>19.75</v>
      </c>
      <c r="Q365" s="106">
        <f t="shared" si="30"/>
        <v>2441.2975000000001</v>
      </c>
      <c r="R365" s="106">
        <f t="shared" si="28"/>
        <v>0</v>
      </c>
      <c r="S365" s="122">
        <f t="shared" si="23"/>
        <v>2441.2975000000001</v>
      </c>
      <c r="U365" s="31">
        <f t="shared" si="26"/>
        <v>22627581.451900017</v>
      </c>
    </row>
    <row r="366" spans="1:21" ht="33" customHeight="1" thickBot="1" x14ac:dyDescent="0.35">
      <c r="A366" s="71" t="s">
        <v>132</v>
      </c>
      <c r="B366" s="72" t="s">
        <v>263</v>
      </c>
      <c r="C366" s="73" t="s">
        <v>211</v>
      </c>
      <c r="D366" s="73" t="s">
        <v>38</v>
      </c>
      <c r="E366" s="74" t="s">
        <v>117</v>
      </c>
      <c r="F366" s="72">
        <v>2012</v>
      </c>
      <c r="G366" s="137" t="s">
        <v>320</v>
      </c>
      <c r="H366" s="138" t="s">
        <v>320</v>
      </c>
      <c r="I366" s="73">
        <v>20</v>
      </c>
      <c r="J366" s="73">
        <v>20</v>
      </c>
      <c r="K366" s="76" t="s">
        <v>213</v>
      </c>
      <c r="L366" s="78" t="s">
        <v>915</v>
      </c>
      <c r="M366" s="139">
        <v>59287.152000000002</v>
      </c>
      <c r="N366" s="79">
        <v>1</v>
      </c>
      <c r="O366" s="79"/>
      <c r="P366" s="79">
        <f t="shared" si="29"/>
        <v>1</v>
      </c>
      <c r="Q366" s="79">
        <f t="shared" si="30"/>
        <v>59287.152000000002</v>
      </c>
      <c r="R366" s="79">
        <f t="shared" si="28"/>
        <v>0</v>
      </c>
      <c r="S366" s="129">
        <f t="shared" si="23"/>
        <v>59287.152000000002</v>
      </c>
      <c r="U366" s="31">
        <f t="shared" si="26"/>
        <v>22627581.451900017</v>
      </c>
    </row>
    <row r="367" spans="1:21" ht="34.5" customHeight="1" thickBot="1" x14ac:dyDescent="0.35">
      <c r="A367" s="71" t="s">
        <v>132</v>
      </c>
      <c r="B367" s="72" t="s">
        <v>263</v>
      </c>
      <c r="C367" s="73" t="s">
        <v>321</v>
      </c>
      <c r="D367" s="73" t="s">
        <v>38</v>
      </c>
      <c r="E367" s="74" t="s">
        <v>117</v>
      </c>
      <c r="F367" s="72">
        <v>2012</v>
      </c>
      <c r="G367" s="137" t="s">
        <v>322</v>
      </c>
      <c r="H367" s="138" t="s">
        <v>322</v>
      </c>
      <c r="I367" s="73">
        <v>15</v>
      </c>
      <c r="J367" s="73">
        <v>15</v>
      </c>
      <c r="K367" s="76" t="s">
        <v>213</v>
      </c>
      <c r="L367" s="78" t="s">
        <v>915</v>
      </c>
      <c r="M367" s="139">
        <v>44465.364000000001</v>
      </c>
      <c r="N367" s="79">
        <v>1</v>
      </c>
      <c r="O367" s="79"/>
      <c r="P367" s="79">
        <f t="shared" si="29"/>
        <v>1</v>
      </c>
      <c r="Q367" s="79">
        <f t="shared" si="30"/>
        <v>44465.364000000001</v>
      </c>
      <c r="R367" s="79">
        <f t="shared" si="28"/>
        <v>0</v>
      </c>
      <c r="S367" s="129">
        <f t="shared" si="23"/>
        <v>44465.364000000001</v>
      </c>
      <c r="U367" s="31">
        <f t="shared" si="26"/>
        <v>22627581.451900017</v>
      </c>
    </row>
    <row r="368" spans="1:21" ht="27" customHeight="1" thickBot="1" x14ac:dyDescent="0.35">
      <c r="A368" s="71" t="s">
        <v>132</v>
      </c>
      <c r="B368" s="72" t="s">
        <v>263</v>
      </c>
      <c r="C368" s="73" t="s">
        <v>321</v>
      </c>
      <c r="D368" s="73" t="s">
        <v>38</v>
      </c>
      <c r="E368" s="74" t="s">
        <v>117</v>
      </c>
      <c r="F368" s="72">
        <v>2012</v>
      </c>
      <c r="G368" s="137" t="s">
        <v>323</v>
      </c>
      <c r="H368" s="138" t="s">
        <v>323</v>
      </c>
      <c r="I368" s="73">
        <v>15</v>
      </c>
      <c r="J368" s="73">
        <v>15</v>
      </c>
      <c r="K368" s="76" t="s">
        <v>213</v>
      </c>
      <c r="L368" s="78" t="s">
        <v>915</v>
      </c>
      <c r="M368" s="139">
        <v>44465.364000000001</v>
      </c>
      <c r="N368" s="79">
        <v>1</v>
      </c>
      <c r="O368" s="79"/>
      <c r="P368" s="79">
        <f t="shared" si="29"/>
        <v>1</v>
      </c>
      <c r="Q368" s="79">
        <f t="shared" si="30"/>
        <v>44465.364000000001</v>
      </c>
      <c r="R368" s="79">
        <f t="shared" si="28"/>
        <v>0</v>
      </c>
      <c r="S368" s="129">
        <f t="shared" si="23"/>
        <v>44465.364000000001</v>
      </c>
      <c r="U368" s="31">
        <f t="shared" si="26"/>
        <v>22627581.451900017</v>
      </c>
    </row>
    <row r="369" spans="1:22" ht="16.5" customHeight="1" x14ac:dyDescent="0.3">
      <c r="A369" s="82" t="s">
        <v>132</v>
      </c>
      <c r="B369" s="83" t="s">
        <v>263</v>
      </c>
      <c r="C369" s="84" t="s">
        <v>615</v>
      </c>
      <c r="D369" s="84" t="s">
        <v>33</v>
      </c>
      <c r="E369" s="85" t="s">
        <v>52</v>
      </c>
      <c r="F369" s="83">
        <v>2013</v>
      </c>
      <c r="G369" s="281" t="s">
        <v>923</v>
      </c>
      <c r="H369" s="143" t="str">
        <f>G369</f>
        <v>VÍA MERCADILLO - CHITOQUE</v>
      </c>
      <c r="I369" s="266">
        <v>8</v>
      </c>
      <c r="J369" s="266">
        <v>8</v>
      </c>
      <c r="K369" s="145" t="s">
        <v>266</v>
      </c>
      <c r="L369" s="146" t="s">
        <v>37</v>
      </c>
      <c r="M369" s="147">
        <v>1.26</v>
      </c>
      <c r="N369" s="147">
        <v>380</v>
      </c>
      <c r="O369" s="147"/>
      <c r="P369" s="88">
        <f t="shared" si="29"/>
        <v>380</v>
      </c>
      <c r="Q369" s="147">
        <f t="shared" si="30"/>
        <v>478.8</v>
      </c>
      <c r="R369" s="88">
        <f t="shared" si="28"/>
        <v>0</v>
      </c>
      <c r="S369" s="109">
        <f t="shared" ref="S369:S459" si="31">+R369+Q369</f>
        <v>478.8</v>
      </c>
      <c r="U369" s="31">
        <f t="shared" si="26"/>
        <v>22627581.451900017</v>
      </c>
      <c r="V369" s="5">
        <v>7</v>
      </c>
    </row>
    <row r="370" spans="1:22" ht="16.5" customHeight="1" x14ac:dyDescent="0.3">
      <c r="A370" s="91" t="s">
        <v>132</v>
      </c>
      <c r="B370" s="92" t="s">
        <v>263</v>
      </c>
      <c r="C370" s="93" t="s">
        <v>615</v>
      </c>
      <c r="D370" s="93" t="s">
        <v>33</v>
      </c>
      <c r="E370" s="94" t="s">
        <v>52</v>
      </c>
      <c r="F370" s="92">
        <v>2013</v>
      </c>
      <c r="G370" s="282"/>
      <c r="H370" s="148" t="str">
        <f>H369</f>
        <v>VÍA MERCADILLO - CHITOQUE</v>
      </c>
      <c r="I370" s="275"/>
      <c r="J370" s="275"/>
      <c r="K370" s="149" t="s">
        <v>924</v>
      </c>
      <c r="L370" s="150" t="s">
        <v>77</v>
      </c>
      <c r="M370" s="151">
        <v>0.35</v>
      </c>
      <c r="N370" s="151">
        <v>3250</v>
      </c>
      <c r="O370" s="151"/>
      <c r="P370" s="97">
        <f t="shared" si="29"/>
        <v>3250</v>
      </c>
      <c r="Q370" s="151">
        <f t="shared" si="30"/>
        <v>1137.5</v>
      </c>
      <c r="R370" s="97">
        <f t="shared" si="28"/>
        <v>0</v>
      </c>
      <c r="S370" s="125">
        <f t="shared" si="31"/>
        <v>1137.5</v>
      </c>
      <c r="U370" s="31">
        <f t="shared" si="26"/>
        <v>22627581.451900017</v>
      </c>
      <c r="V370" s="5">
        <v>7</v>
      </c>
    </row>
    <row r="371" spans="1:22" ht="16.5" customHeight="1" x14ac:dyDescent="0.3">
      <c r="A371" s="91" t="s">
        <v>132</v>
      </c>
      <c r="B371" s="92" t="s">
        <v>263</v>
      </c>
      <c r="C371" s="93" t="s">
        <v>615</v>
      </c>
      <c r="D371" s="93" t="s">
        <v>33</v>
      </c>
      <c r="E371" s="94" t="s">
        <v>52</v>
      </c>
      <c r="F371" s="92">
        <v>2013</v>
      </c>
      <c r="G371" s="282"/>
      <c r="H371" s="148" t="str">
        <f>H370</f>
        <v>VÍA MERCADILLO - CHITOQUE</v>
      </c>
      <c r="I371" s="275"/>
      <c r="J371" s="275"/>
      <c r="K371" s="149" t="s">
        <v>925</v>
      </c>
      <c r="L371" s="150" t="s">
        <v>61</v>
      </c>
      <c r="M371" s="151">
        <v>0.2</v>
      </c>
      <c r="N371" s="151">
        <v>38400</v>
      </c>
      <c r="O371" s="151"/>
      <c r="P371" s="97">
        <f t="shared" si="29"/>
        <v>38400</v>
      </c>
      <c r="Q371" s="151">
        <f t="shared" si="30"/>
        <v>7680</v>
      </c>
      <c r="R371" s="97">
        <f t="shared" si="28"/>
        <v>0</v>
      </c>
      <c r="S371" s="125">
        <f t="shared" si="31"/>
        <v>7680</v>
      </c>
      <c r="U371" s="31">
        <f t="shared" si="26"/>
        <v>22627581.451900017</v>
      </c>
      <c r="V371" s="5">
        <v>7</v>
      </c>
    </row>
    <row r="372" spans="1:22" ht="16.5" customHeight="1" thickBot="1" x14ac:dyDescent="0.35">
      <c r="A372" s="100" t="s">
        <v>132</v>
      </c>
      <c r="B372" s="101" t="s">
        <v>263</v>
      </c>
      <c r="C372" s="102" t="s">
        <v>615</v>
      </c>
      <c r="D372" s="102" t="s">
        <v>33</v>
      </c>
      <c r="E372" s="103" t="s">
        <v>52</v>
      </c>
      <c r="F372" s="101">
        <v>2013</v>
      </c>
      <c r="G372" s="283"/>
      <c r="H372" s="144" t="str">
        <f>H371</f>
        <v>VÍA MERCADILLO - CHITOQUE</v>
      </c>
      <c r="I372" s="267"/>
      <c r="J372" s="267"/>
      <c r="K372" s="152" t="s">
        <v>79</v>
      </c>
      <c r="L372" s="153" t="s">
        <v>37</v>
      </c>
      <c r="M372" s="154">
        <v>4.43</v>
      </c>
      <c r="N372" s="154">
        <v>650</v>
      </c>
      <c r="O372" s="154"/>
      <c r="P372" s="106">
        <f t="shared" si="29"/>
        <v>650</v>
      </c>
      <c r="Q372" s="154">
        <f t="shared" si="30"/>
        <v>2879.5</v>
      </c>
      <c r="R372" s="106">
        <f t="shared" si="28"/>
        <v>0</v>
      </c>
      <c r="S372" s="110">
        <f t="shared" si="31"/>
        <v>2879.5</v>
      </c>
      <c r="U372" s="31">
        <f t="shared" si="26"/>
        <v>22627581.451900017</v>
      </c>
      <c r="V372" s="5">
        <v>7</v>
      </c>
    </row>
    <row r="373" spans="1:22" ht="16.5" customHeight="1" x14ac:dyDescent="0.3">
      <c r="A373" s="82" t="s">
        <v>132</v>
      </c>
      <c r="B373" s="83" t="s">
        <v>263</v>
      </c>
      <c r="C373" s="84" t="s">
        <v>610</v>
      </c>
      <c r="D373" s="84" t="s">
        <v>33</v>
      </c>
      <c r="E373" s="85" t="s">
        <v>52</v>
      </c>
      <c r="F373" s="83">
        <v>2013</v>
      </c>
      <c r="G373" s="281" t="s">
        <v>926</v>
      </c>
      <c r="H373" s="143" t="str">
        <f>G373</f>
        <v>VÍA GUAYACAN - PALTAPAMBA</v>
      </c>
      <c r="I373" s="266">
        <v>6</v>
      </c>
      <c r="J373" s="266">
        <v>6</v>
      </c>
      <c r="K373" s="145" t="s">
        <v>266</v>
      </c>
      <c r="L373" s="146" t="s">
        <v>37</v>
      </c>
      <c r="M373" s="147">
        <v>1.26</v>
      </c>
      <c r="N373" s="147">
        <v>720</v>
      </c>
      <c r="O373" s="147"/>
      <c r="P373" s="88">
        <f t="shared" si="29"/>
        <v>720</v>
      </c>
      <c r="Q373" s="147">
        <f t="shared" si="30"/>
        <v>907.2</v>
      </c>
      <c r="R373" s="88">
        <f t="shared" si="28"/>
        <v>0</v>
      </c>
      <c r="S373" s="109">
        <f t="shared" si="31"/>
        <v>907.2</v>
      </c>
      <c r="U373" s="31">
        <f t="shared" si="26"/>
        <v>22627581.451900017</v>
      </c>
      <c r="V373" s="5">
        <v>7</v>
      </c>
    </row>
    <row r="374" spans="1:22" ht="16.5" customHeight="1" x14ac:dyDescent="0.3">
      <c r="A374" s="91" t="s">
        <v>132</v>
      </c>
      <c r="B374" s="92" t="s">
        <v>263</v>
      </c>
      <c r="C374" s="93" t="s">
        <v>610</v>
      </c>
      <c r="D374" s="93" t="s">
        <v>33</v>
      </c>
      <c r="E374" s="94" t="s">
        <v>52</v>
      </c>
      <c r="F374" s="92">
        <v>2013</v>
      </c>
      <c r="G374" s="282"/>
      <c r="H374" s="148" t="str">
        <f>H373</f>
        <v>VÍA GUAYACAN - PALTAPAMBA</v>
      </c>
      <c r="I374" s="275"/>
      <c r="J374" s="275"/>
      <c r="K374" s="149" t="s">
        <v>924</v>
      </c>
      <c r="L374" s="150" t="s">
        <v>77</v>
      </c>
      <c r="M374" s="151">
        <v>0.35</v>
      </c>
      <c r="N374" s="151">
        <v>18480</v>
      </c>
      <c r="O374" s="151">
        <v>57684</v>
      </c>
      <c r="P374" s="97">
        <f t="shared" si="29"/>
        <v>76164</v>
      </c>
      <c r="Q374" s="151">
        <f t="shared" si="30"/>
        <v>6468</v>
      </c>
      <c r="R374" s="97">
        <f t="shared" si="28"/>
        <v>20189.399999999998</v>
      </c>
      <c r="S374" s="125">
        <f t="shared" si="31"/>
        <v>26657.399999999998</v>
      </c>
      <c r="U374" s="31">
        <f t="shared" si="26"/>
        <v>22627581.451900017</v>
      </c>
      <c r="V374" s="5">
        <v>7</v>
      </c>
    </row>
    <row r="375" spans="1:22" ht="16.5" customHeight="1" x14ac:dyDescent="0.3">
      <c r="A375" s="91" t="s">
        <v>132</v>
      </c>
      <c r="B375" s="92" t="s">
        <v>263</v>
      </c>
      <c r="C375" s="93" t="s">
        <v>610</v>
      </c>
      <c r="D375" s="93" t="s">
        <v>33</v>
      </c>
      <c r="E375" s="94" t="s">
        <v>52</v>
      </c>
      <c r="F375" s="92">
        <v>2013</v>
      </c>
      <c r="G375" s="282"/>
      <c r="H375" s="148" t="str">
        <f>H374</f>
        <v>VÍA GUAYACAN - PALTAPAMBA</v>
      </c>
      <c r="I375" s="275"/>
      <c r="J375" s="275"/>
      <c r="K375" s="149" t="s">
        <v>927</v>
      </c>
      <c r="L375" s="150" t="s">
        <v>61</v>
      </c>
      <c r="M375" s="151">
        <v>0.2</v>
      </c>
      <c r="N375" s="151">
        <v>26400</v>
      </c>
      <c r="O375" s="151"/>
      <c r="P375" s="97">
        <f t="shared" si="29"/>
        <v>26400</v>
      </c>
      <c r="Q375" s="151">
        <f t="shared" si="30"/>
        <v>5280</v>
      </c>
      <c r="R375" s="97">
        <f t="shared" si="28"/>
        <v>0</v>
      </c>
      <c r="S375" s="125">
        <f t="shared" si="31"/>
        <v>5280</v>
      </c>
      <c r="U375" s="31">
        <f t="shared" si="26"/>
        <v>22627581.451900017</v>
      </c>
      <c r="V375" s="5">
        <v>7</v>
      </c>
    </row>
    <row r="376" spans="1:22" ht="16.5" customHeight="1" thickBot="1" x14ac:dyDescent="0.35">
      <c r="A376" s="100" t="s">
        <v>132</v>
      </c>
      <c r="B376" s="101" t="s">
        <v>263</v>
      </c>
      <c r="C376" s="102" t="s">
        <v>610</v>
      </c>
      <c r="D376" s="102" t="s">
        <v>33</v>
      </c>
      <c r="E376" s="103" t="s">
        <v>52</v>
      </c>
      <c r="F376" s="101">
        <v>2013</v>
      </c>
      <c r="G376" s="283"/>
      <c r="H376" s="144" t="str">
        <f>H375</f>
        <v>VÍA GUAYACAN - PALTAPAMBA</v>
      </c>
      <c r="I376" s="267"/>
      <c r="J376" s="267"/>
      <c r="K376" s="152" t="s">
        <v>79</v>
      </c>
      <c r="L376" s="153" t="s">
        <v>37</v>
      </c>
      <c r="M376" s="154">
        <v>4.43</v>
      </c>
      <c r="N376" s="154">
        <v>924</v>
      </c>
      <c r="O376" s="154">
        <v>2508</v>
      </c>
      <c r="P376" s="106">
        <f t="shared" si="29"/>
        <v>3432</v>
      </c>
      <c r="Q376" s="154">
        <f t="shared" si="30"/>
        <v>4093.3199999999997</v>
      </c>
      <c r="R376" s="106">
        <f t="shared" si="28"/>
        <v>11110.439999999999</v>
      </c>
      <c r="S376" s="110">
        <f t="shared" si="31"/>
        <v>15203.759999999998</v>
      </c>
      <c r="U376" s="31">
        <f t="shared" si="26"/>
        <v>22627581.451900017</v>
      </c>
      <c r="V376" s="5">
        <v>7</v>
      </c>
    </row>
    <row r="377" spans="1:22" ht="16.5" customHeight="1" thickBot="1" x14ac:dyDescent="0.35">
      <c r="A377" s="71" t="s">
        <v>132</v>
      </c>
      <c r="B377" s="72" t="s">
        <v>263</v>
      </c>
      <c r="C377" s="73" t="s">
        <v>612</v>
      </c>
      <c r="D377" s="73" t="s">
        <v>33</v>
      </c>
      <c r="E377" s="74" t="s">
        <v>34</v>
      </c>
      <c r="F377" s="72">
        <v>2013</v>
      </c>
      <c r="G377" s="140" t="s">
        <v>928</v>
      </c>
      <c r="H377" s="141" t="str">
        <f>G377</f>
        <v>VÍA LA HOYADA - EL LIMO</v>
      </c>
      <c r="I377" s="142">
        <v>6.2</v>
      </c>
      <c r="J377" s="169">
        <v>6.2</v>
      </c>
      <c r="K377" s="155" t="s">
        <v>929</v>
      </c>
      <c r="L377" s="156" t="s">
        <v>61</v>
      </c>
      <c r="M377" s="157">
        <v>0.34</v>
      </c>
      <c r="N377" s="157">
        <v>0</v>
      </c>
      <c r="O377" s="157">
        <v>31000</v>
      </c>
      <c r="P377" s="79">
        <f>+N377+O377</f>
        <v>31000</v>
      </c>
      <c r="Q377" s="157">
        <f>+N377*M377</f>
        <v>0</v>
      </c>
      <c r="R377" s="79">
        <f>+O377*M377</f>
        <v>10540</v>
      </c>
      <c r="S377" s="170">
        <f>+R377+Q377</f>
        <v>10540</v>
      </c>
      <c r="U377" s="31">
        <f t="shared" si="26"/>
        <v>22627581.451900017</v>
      </c>
      <c r="V377" s="5">
        <v>7</v>
      </c>
    </row>
    <row r="378" spans="1:22" ht="16.5" customHeight="1" thickBot="1" x14ac:dyDescent="0.35">
      <c r="A378" s="71" t="s">
        <v>132</v>
      </c>
      <c r="B378" s="72" t="s">
        <v>291</v>
      </c>
      <c r="C378" s="73" t="s">
        <v>125</v>
      </c>
      <c r="D378" s="73" t="s">
        <v>33</v>
      </c>
      <c r="E378" s="74" t="s">
        <v>34</v>
      </c>
      <c r="F378" s="72">
        <v>2013</v>
      </c>
      <c r="G378" s="140" t="s">
        <v>930</v>
      </c>
      <c r="H378" s="141" t="str">
        <f>G378</f>
        <v>VÍA TACAMOROS - LA VICTORIA</v>
      </c>
      <c r="I378" s="142">
        <v>4.7</v>
      </c>
      <c r="J378" s="169">
        <v>4.7</v>
      </c>
      <c r="K378" s="155" t="s">
        <v>929</v>
      </c>
      <c r="L378" s="156" t="s">
        <v>61</v>
      </c>
      <c r="M378" s="157">
        <v>0.34</v>
      </c>
      <c r="N378" s="157">
        <v>0</v>
      </c>
      <c r="O378" s="157">
        <v>23400</v>
      </c>
      <c r="P378" s="79">
        <f>+N378+O378</f>
        <v>23400</v>
      </c>
      <c r="Q378" s="157">
        <f>+N378*M378</f>
        <v>0</v>
      </c>
      <c r="R378" s="79">
        <f>+O378*M378</f>
        <v>7956.0000000000009</v>
      </c>
      <c r="S378" s="170">
        <f>+R378+Q378</f>
        <v>7956.0000000000009</v>
      </c>
      <c r="U378" s="31">
        <f t="shared" si="26"/>
        <v>22627581.451900017</v>
      </c>
      <c r="V378" s="5">
        <v>7</v>
      </c>
    </row>
    <row r="379" spans="1:22" ht="16.5" customHeight="1" x14ac:dyDescent="0.3">
      <c r="A379" s="82" t="s">
        <v>132</v>
      </c>
      <c r="B379" s="83" t="s">
        <v>291</v>
      </c>
      <c r="C379" s="84" t="s">
        <v>297</v>
      </c>
      <c r="D379" s="84" t="s">
        <v>33</v>
      </c>
      <c r="E379" s="85" t="s">
        <v>52</v>
      </c>
      <c r="F379" s="83">
        <v>2013</v>
      </c>
      <c r="G379" s="281" t="s">
        <v>931</v>
      </c>
      <c r="H379" s="143" t="str">
        <f>G379</f>
        <v>VÍA PORTACHUELO - NUMBIARANGA</v>
      </c>
      <c r="I379" s="266">
        <v>10</v>
      </c>
      <c r="J379" s="266">
        <v>10</v>
      </c>
      <c r="K379" s="145" t="s">
        <v>266</v>
      </c>
      <c r="L379" s="146" t="s">
        <v>37</v>
      </c>
      <c r="M379" s="147">
        <v>1.26</v>
      </c>
      <c r="N379" s="147">
        <v>1350</v>
      </c>
      <c r="O379" s="147"/>
      <c r="P379" s="88">
        <f t="shared" si="29"/>
        <v>1350</v>
      </c>
      <c r="Q379" s="147">
        <f t="shared" si="30"/>
        <v>1701</v>
      </c>
      <c r="R379" s="88">
        <f t="shared" si="28"/>
        <v>0</v>
      </c>
      <c r="S379" s="109">
        <f t="shared" si="31"/>
        <v>1701</v>
      </c>
      <c r="U379" s="31">
        <f t="shared" si="26"/>
        <v>22627581.451900017</v>
      </c>
      <c r="V379" s="5">
        <v>7</v>
      </c>
    </row>
    <row r="380" spans="1:22" ht="16.5" customHeight="1" x14ac:dyDescent="0.3">
      <c r="A380" s="91" t="s">
        <v>132</v>
      </c>
      <c r="B380" s="92" t="s">
        <v>291</v>
      </c>
      <c r="C380" s="93" t="s">
        <v>297</v>
      </c>
      <c r="D380" s="93" t="s">
        <v>33</v>
      </c>
      <c r="E380" s="94" t="s">
        <v>52</v>
      </c>
      <c r="F380" s="92">
        <v>2013</v>
      </c>
      <c r="G380" s="282"/>
      <c r="H380" s="148" t="str">
        <f>H379</f>
        <v>VÍA PORTACHUELO - NUMBIARANGA</v>
      </c>
      <c r="I380" s="275"/>
      <c r="J380" s="275"/>
      <c r="K380" s="149" t="s">
        <v>924</v>
      </c>
      <c r="L380" s="150" t="s">
        <v>77</v>
      </c>
      <c r="M380" s="151">
        <v>0.35</v>
      </c>
      <c r="N380" s="151">
        <v>29976</v>
      </c>
      <c r="O380" s="151"/>
      <c r="P380" s="97">
        <f t="shared" si="29"/>
        <v>29976</v>
      </c>
      <c r="Q380" s="151">
        <f t="shared" si="30"/>
        <v>10491.599999999999</v>
      </c>
      <c r="R380" s="97">
        <f t="shared" si="28"/>
        <v>0</v>
      </c>
      <c r="S380" s="125">
        <f t="shared" si="31"/>
        <v>10491.599999999999</v>
      </c>
      <c r="U380" s="31">
        <f t="shared" si="26"/>
        <v>22627581.451900017</v>
      </c>
      <c r="V380" s="5">
        <v>7</v>
      </c>
    </row>
    <row r="381" spans="1:22" ht="16.5" customHeight="1" x14ac:dyDescent="0.3">
      <c r="A381" s="91" t="s">
        <v>132</v>
      </c>
      <c r="B381" s="92" t="s">
        <v>291</v>
      </c>
      <c r="C381" s="93" t="s">
        <v>297</v>
      </c>
      <c r="D381" s="93" t="s">
        <v>33</v>
      </c>
      <c r="E381" s="94" t="s">
        <v>52</v>
      </c>
      <c r="F381" s="92">
        <v>2013</v>
      </c>
      <c r="G381" s="282"/>
      <c r="H381" s="148" t="str">
        <f>H380</f>
        <v>VÍA PORTACHUELO - NUMBIARANGA</v>
      </c>
      <c r="I381" s="275"/>
      <c r="J381" s="275"/>
      <c r="K381" s="149" t="s">
        <v>927</v>
      </c>
      <c r="L381" s="150" t="s">
        <v>61</v>
      </c>
      <c r="M381" s="151">
        <v>0.2</v>
      </c>
      <c r="N381" s="151">
        <v>15600</v>
      </c>
      <c r="O381" s="151"/>
      <c r="P381" s="97">
        <f t="shared" si="29"/>
        <v>15600</v>
      </c>
      <c r="Q381" s="151">
        <f t="shared" si="30"/>
        <v>3120</v>
      </c>
      <c r="R381" s="97">
        <f t="shared" si="28"/>
        <v>0</v>
      </c>
      <c r="S381" s="125">
        <f t="shared" si="31"/>
        <v>3120</v>
      </c>
      <c r="U381" s="31">
        <f t="shared" si="26"/>
        <v>22627581.451900017</v>
      </c>
      <c r="V381" s="5">
        <v>7</v>
      </c>
    </row>
    <row r="382" spans="1:22" ht="16.5" customHeight="1" x14ac:dyDescent="0.3">
      <c r="A382" s="91" t="s">
        <v>132</v>
      </c>
      <c r="B382" s="92" t="s">
        <v>291</v>
      </c>
      <c r="C382" s="93" t="s">
        <v>297</v>
      </c>
      <c r="D382" s="93" t="s">
        <v>33</v>
      </c>
      <c r="E382" s="94" t="s">
        <v>52</v>
      </c>
      <c r="F382" s="92">
        <v>2013</v>
      </c>
      <c r="G382" s="282"/>
      <c r="H382" s="148" t="str">
        <f>H381</f>
        <v>VÍA PORTACHUELO - NUMBIARANGA</v>
      </c>
      <c r="I382" s="275"/>
      <c r="J382" s="275"/>
      <c r="K382" s="149" t="s">
        <v>929</v>
      </c>
      <c r="L382" s="150" t="s">
        <v>61</v>
      </c>
      <c r="M382" s="151">
        <v>0.34</v>
      </c>
      <c r="N382" s="151">
        <v>52000</v>
      </c>
      <c r="O382" s="151"/>
      <c r="P382" s="97">
        <f t="shared" si="29"/>
        <v>52000</v>
      </c>
      <c r="Q382" s="151">
        <f t="shared" si="30"/>
        <v>17680</v>
      </c>
      <c r="R382" s="97">
        <f t="shared" si="28"/>
        <v>0</v>
      </c>
      <c r="S382" s="125">
        <f t="shared" si="31"/>
        <v>17680</v>
      </c>
      <c r="U382" s="31">
        <f t="shared" si="26"/>
        <v>22627581.451900017</v>
      </c>
      <c r="V382" s="5">
        <v>7</v>
      </c>
    </row>
    <row r="383" spans="1:22" ht="16.5" customHeight="1" thickBot="1" x14ac:dyDescent="0.35">
      <c r="A383" s="100" t="s">
        <v>132</v>
      </c>
      <c r="B383" s="101" t="s">
        <v>291</v>
      </c>
      <c r="C383" s="102" t="s">
        <v>297</v>
      </c>
      <c r="D383" s="102" t="s">
        <v>33</v>
      </c>
      <c r="E383" s="103" t="s">
        <v>52</v>
      </c>
      <c r="F383" s="101">
        <v>2013</v>
      </c>
      <c r="G383" s="283"/>
      <c r="H383" s="144" t="str">
        <f>H381</f>
        <v>VÍA PORTACHUELO - NUMBIARANGA</v>
      </c>
      <c r="I383" s="267"/>
      <c r="J383" s="267"/>
      <c r="K383" s="152" t="s">
        <v>79</v>
      </c>
      <c r="L383" s="153" t="s">
        <v>37</v>
      </c>
      <c r="M383" s="154">
        <v>4.43</v>
      </c>
      <c r="N383" s="154">
        <v>3747</v>
      </c>
      <c r="O383" s="154"/>
      <c r="P383" s="106">
        <f t="shared" si="29"/>
        <v>3747</v>
      </c>
      <c r="Q383" s="154">
        <f t="shared" si="30"/>
        <v>16599.21</v>
      </c>
      <c r="R383" s="106">
        <f t="shared" si="28"/>
        <v>0</v>
      </c>
      <c r="S383" s="110">
        <f t="shared" si="31"/>
        <v>16599.21</v>
      </c>
      <c r="U383" s="31">
        <f t="shared" si="26"/>
        <v>22627581.451900017</v>
      </c>
      <c r="V383" s="5">
        <v>7</v>
      </c>
    </row>
    <row r="384" spans="1:22" ht="30" customHeight="1" x14ac:dyDescent="0.3">
      <c r="A384" s="82" t="s">
        <v>132</v>
      </c>
      <c r="B384" s="83" t="s">
        <v>263</v>
      </c>
      <c r="C384" s="84" t="s">
        <v>324</v>
      </c>
      <c r="D384" s="84" t="s">
        <v>33</v>
      </c>
      <c r="E384" s="85" t="s">
        <v>52</v>
      </c>
      <c r="F384" s="83">
        <v>2013</v>
      </c>
      <c r="G384" s="281" t="s">
        <v>326</v>
      </c>
      <c r="H384" s="143" t="str">
        <f>G384</f>
        <v>VÍA Y DE GUASIMO - ARENAL - CIANO - Y DE VICENTINO; TRAMO Y DE GUASIMO - CIANO (CANTÓN PUYANGO)</v>
      </c>
      <c r="I384" s="266">
        <v>15</v>
      </c>
      <c r="J384" s="266">
        <v>15</v>
      </c>
      <c r="K384" s="145" t="s">
        <v>171</v>
      </c>
      <c r="L384" s="146" t="s">
        <v>55</v>
      </c>
      <c r="M384" s="147">
        <v>960</v>
      </c>
      <c r="N384" s="147">
        <v>1</v>
      </c>
      <c r="O384" s="147"/>
      <c r="P384" s="88">
        <f>+N384+O384</f>
        <v>1</v>
      </c>
      <c r="Q384" s="147">
        <f>+N384*M384</f>
        <v>960</v>
      </c>
      <c r="R384" s="88">
        <f>+O384*M384</f>
        <v>0</v>
      </c>
      <c r="S384" s="109">
        <f t="shared" si="31"/>
        <v>960</v>
      </c>
      <c r="U384" s="31">
        <f t="shared" si="26"/>
        <v>22627581.451900017</v>
      </c>
      <c r="V384" s="5">
        <v>7</v>
      </c>
    </row>
    <row r="385" spans="1:22" ht="16.5" customHeight="1" x14ac:dyDescent="0.3">
      <c r="A385" s="91" t="s">
        <v>132</v>
      </c>
      <c r="B385" s="92" t="s">
        <v>263</v>
      </c>
      <c r="C385" s="93" t="s">
        <v>324</v>
      </c>
      <c r="D385" s="93" t="s">
        <v>33</v>
      </c>
      <c r="E385" s="94" t="s">
        <v>52</v>
      </c>
      <c r="F385" s="92">
        <v>2013</v>
      </c>
      <c r="G385" s="282"/>
      <c r="H385" s="148" t="str">
        <f>H384</f>
        <v>VÍA Y DE GUASIMO - ARENAL - CIANO - Y DE VICENTINO; TRAMO Y DE GUASIMO - CIANO (CANTÓN PUYANGO)</v>
      </c>
      <c r="I385" s="275"/>
      <c r="J385" s="275"/>
      <c r="K385" s="149" t="s">
        <v>103</v>
      </c>
      <c r="L385" s="150" t="s">
        <v>37</v>
      </c>
      <c r="M385" s="151">
        <v>1.26</v>
      </c>
      <c r="N385" s="151">
        <v>12900</v>
      </c>
      <c r="O385" s="151"/>
      <c r="P385" s="97">
        <f>+N385+O385</f>
        <v>12900</v>
      </c>
      <c r="Q385" s="151">
        <f>+N385*M385</f>
        <v>16254</v>
      </c>
      <c r="R385" s="97">
        <f>+O385*M385</f>
        <v>0</v>
      </c>
      <c r="S385" s="125">
        <f>+R385+Q385</f>
        <v>16254</v>
      </c>
      <c r="U385" s="31">
        <f t="shared" si="26"/>
        <v>22627581.451900017</v>
      </c>
      <c r="V385" s="5">
        <v>7</v>
      </c>
    </row>
    <row r="386" spans="1:22" ht="16.5" customHeight="1" x14ac:dyDescent="0.3">
      <c r="A386" s="91" t="s">
        <v>132</v>
      </c>
      <c r="B386" s="92" t="s">
        <v>263</v>
      </c>
      <c r="C386" s="93" t="s">
        <v>324</v>
      </c>
      <c r="D386" s="93" t="s">
        <v>33</v>
      </c>
      <c r="E386" s="94" t="s">
        <v>52</v>
      </c>
      <c r="F386" s="92">
        <v>2013</v>
      </c>
      <c r="G386" s="282"/>
      <c r="H386" s="148" t="str">
        <f>H385</f>
        <v>VÍA Y DE GUASIMO - ARENAL - CIANO - Y DE VICENTINO; TRAMO Y DE GUASIMO - CIANO (CANTÓN PUYANGO)</v>
      </c>
      <c r="I386" s="275"/>
      <c r="J386" s="275"/>
      <c r="K386" s="149" t="s">
        <v>279</v>
      </c>
      <c r="L386" s="150" t="s">
        <v>37</v>
      </c>
      <c r="M386" s="151">
        <v>1.26</v>
      </c>
      <c r="N386" s="151">
        <v>16100</v>
      </c>
      <c r="O386" s="151"/>
      <c r="P386" s="97">
        <f>+N386+O386</f>
        <v>16100</v>
      </c>
      <c r="Q386" s="151">
        <f>+N386*M386</f>
        <v>20286</v>
      </c>
      <c r="R386" s="97">
        <f>+O386*M386</f>
        <v>0</v>
      </c>
      <c r="S386" s="125">
        <f>+R386+Q386</f>
        <v>20286</v>
      </c>
      <c r="U386" s="31">
        <f t="shared" si="26"/>
        <v>22627581.451900017</v>
      </c>
      <c r="V386" s="5">
        <v>7</v>
      </c>
    </row>
    <row r="387" spans="1:22" ht="30" customHeight="1" x14ac:dyDescent="0.3">
      <c r="A387" s="91" t="s">
        <v>132</v>
      </c>
      <c r="B387" s="92" t="s">
        <v>263</v>
      </c>
      <c r="C387" s="93" t="s">
        <v>324</v>
      </c>
      <c r="D387" s="93" t="s">
        <v>33</v>
      </c>
      <c r="E387" s="94" t="s">
        <v>52</v>
      </c>
      <c r="F387" s="92">
        <v>2013</v>
      </c>
      <c r="G387" s="282"/>
      <c r="H387" s="148" t="str">
        <f>H386</f>
        <v>VÍA Y DE GUASIMO - ARENAL - CIANO - Y DE VICENTINO; TRAMO Y DE GUASIMO - CIANO (CANTÓN PUYANGO)</v>
      </c>
      <c r="I387" s="275"/>
      <c r="J387" s="275"/>
      <c r="K387" s="149" t="s">
        <v>284</v>
      </c>
      <c r="L387" s="150" t="s">
        <v>37</v>
      </c>
      <c r="M387" s="151">
        <v>1.26</v>
      </c>
      <c r="N387" s="151">
        <v>400</v>
      </c>
      <c r="O387" s="151"/>
      <c r="P387" s="97">
        <f t="shared" si="29"/>
        <v>400</v>
      </c>
      <c r="Q387" s="151">
        <f t="shared" si="30"/>
        <v>504</v>
      </c>
      <c r="R387" s="97">
        <f t="shared" si="28"/>
        <v>0</v>
      </c>
      <c r="S387" s="125">
        <f t="shared" si="31"/>
        <v>504</v>
      </c>
      <c r="U387" s="31">
        <f t="shared" si="26"/>
        <v>22627581.451900017</v>
      </c>
      <c r="V387" s="5">
        <v>7</v>
      </c>
    </row>
    <row r="388" spans="1:22" ht="16.5" customHeight="1" x14ac:dyDescent="0.3">
      <c r="A388" s="91" t="s">
        <v>132</v>
      </c>
      <c r="B388" s="92" t="s">
        <v>263</v>
      </c>
      <c r="C388" s="93" t="s">
        <v>324</v>
      </c>
      <c r="D388" s="93" t="s">
        <v>33</v>
      </c>
      <c r="E388" s="94" t="s">
        <v>52</v>
      </c>
      <c r="F388" s="92">
        <v>2013</v>
      </c>
      <c r="G388" s="282"/>
      <c r="H388" s="148" t="str">
        <f>H387</f>
        <v>VÍA Y DE GUASIMO - ARENAL - CIANO - Y DE VICENTINO; TRAMO Y DE GUASIMO - CIANO (CANTÓN PUYANGO)</v>
      </c>
      <c r="I388" s="275"/>
      <c r="J388" s="275"/>
      <c r="K388" s="149" t="s">
        <v>285</v>
      </c>
      <c r="L388" s="150" t="s">
        <v>77</v>
      </c>
      <c r="M388" s="151">
        <v>0.35</v>
      </c>
      <c r="N388" s="151">
        <v>25260</v>
      </c>
      <c r="O388" s="151"/>
      <c r="P388" s="97">
        <f t="shared" si="29"/>
        <v>25260</v>
      </c>
      <c r="Q388" s="151">
        <f t="shared" si="30"/>
        <v>8841</v>
      </c>
      <c r="R388" s="97">
        <f t="shared" si="28"/>
        <v>0</v>
      </c>
      <c r="S388" s="125">
        <f t="shared" si="31"/>
        <v>8841</v>
      </c>
      <c r="U388" s="31">
        <f t="shared" si="26"/>
        <v>22627581.451900017</v>
      </c>
      <c r="V388" s="5">
        <v>15</v>
      </c>
    </row>
    <row r="389" spans="1:22" ht="16.5" customHeight="1" x14ac:dyDescent="0.3">
      <c r="A389" s="91" t="s">
        <v>132</v>
      </c>
      <c r="B389" s="92" t="s">
        <v>263</v>
      </c>
      <c r="C389" s="93" t="s">
        <v>324</v>
      </c>
      <c r="D389" s="93" t="s">
        <v>33</v>
      </c>
      <c r="E389" s="94" t="s">
        <v>52</v>
      </c>
      <c r="F389" s="92">
        <v>2013</v>
      </c>
      <c r="G389" s="282"/>
      <c r="H389" s="148" t="s">
        <v>326</v>
      </c>
      <c r="I389" s="275"/>
      <c r="J389" s="275"/>
      <c r="K389" s="149" t="s">
        <v>104</v>
      </c>
      <c r="L389" s="150" t="s">
        <v>77</v>
      </c>
      <c r="M389" s="151">
        <v>0.35</v>
      </c>
      <c r="N389" s="151">
        <v>238200</v>
      </c>
      <c r="O389" s="151"/>
      <c r="P389" s="97">
        <f t="shared" si="29"/>
        <v>238200</v>
      </c>
      <c r="Q389" s="151">
        <f t="shared" si="30"/>
        <v>83370</v>
      </c>
      <c r="R389" s="97">
        <f t="shared" si="28"/>
        <v>0</v>
      </c>
      <c r="S389" s="125">
        <f t="shared" si="31"/>
        <v>83370</v>
      </c>
      <c r="U389" s="31">
        <f t="shared" si="26"/>
        <v>22627581.451900017</v>
      </c>
      <c r="V389" s="5">
        <v>15</v>
      </c>
    </row>
    <row r="390" spans="1:22" ht="16.5" customHeight="1" x14ac:dyDescent="0.3">
      <c r="A390" s="91" t="s">
        <v>132</v>
      </c>
      <c r="B390" s="92" t="s">
        <v>263</v>
      </c>
      <c r="C390" s="93" t="s">
        <v>324</v>
      </c>
      <c r="D390" s="93" t="s">
        <v>33</v>
      </c>
      <c r="E390" s="94" t="s">
        <v>52</v>
      </c>
      <c r="F390" s="92">
        <v>2013</v>
      </c>
      <c r="G390" s="282"/>
      <c r="H390" s="148" t="s">
        <v>326</v>
      </c>
      <c r="I390" s="275"/>
      <c r="J390" s="275"/>
      <c r="K390" s="149" t="s">
        <v>286</v>
      </c>
      <c r="L390" s="150" t="s">
        <v>61</v>
      </c>
      <c r="M390" s="151">
        <v>0.2</v>
      </c>
      <c r="N390" s="151">
        <v>228000</v>
      </c>
      <c r="O390" s="151"/>
      <c r="P390" s="97">
        <f t="shared" si="29"/>
        <v>228000</v>
      </c>
      <c r="Q390" s="151">
        <f t="shared" si="30"/>
        <v>45600</v>
      </c>
      <c r="R390" s="97">
        <f t="shared" si="28"/>
        <v>0</v>
      </c>
      <c r="S390" s="125">
        <f t="shared" si="31"/>
        <v>45600</v>
      </c>
      <c r="U390" s="31">
        <f t="shared" si="26"/>
        <v>22627581.451900017</v>
      </c>
      <c r="V390" s="5">
        <v>15</v>
      </c>
    </row>
    <row r="391" spans="1:22" ht="16.5" customHeight="1" x14ac:dyDescent="0.3">
      <c r="A391" s="91" t="s">
        <v>132</v>
      </c>
      <c r="B391" s="92" t="s">
        <v>263</v>
      </c>
      <c r="C391" s="93" t="s">
        <v>324</v>
      </c>
      <c r="D391" s="93" t="s">
        <v>33</v>
      </c>
      <c r="E391" s="94" t="s">
        <v>52</v>
      </c>
      <c r="F391" s="92">
        <v>2013</v>
      </c>
      <c r="G391" s="282"/>
      <c r="H391" s="148" t="s">
        <v>326</v>
      </c>
      <c r="I391" s="275"/>
      <c r="J391" s="275"/>
      <c r="K391" s="149" t="s">
        <v>60</v>
      </c>
      <c r="L391" s="150" t="s">
        <v>61</v>
      </c>
      <c r="M391" s="151">
        <v>0.34</v>
      </c>
      <c r="N391" s="151">
        <v>57000</v>
      </c>
      <c r="O391" s="151"/>
      <c r="P391" s="97">
        <f t="shared" si="29"/>
        <v>57000</v>
      </c>
      <c r="Q391" s="151">
        <f t="shared" si="30"/>
        <v>19380</v>
      </c>
      <c r="R391" s="97">
        <f t="shared" si="28"/>
        <v>0</v>
      </c>
      <c r="S391" s="125">
        <f t="shared" si="31"/>
        <v>19380</v>
      </c>
      <c r="U391" s="31">
        <f t="shared" si="26"/>
        <v>22627581.451900017</v>
      </c>
      <c r="V391" s="5">
        <v>15</v>
      </c>
    </row>
    <row r="392" spans="1:22" ht="16.5" customHeight="1" thickBot="1" x14ac:dyDescent="0.35">
      <c r="A392" s="100" t="s">
        <v>132</v>
      </c>
      <c r="B392" s="101" t="s">
        <v>263</v>
      </c>
      <c r="C392" s="102" t="s">
        <v>324</v>
      </c>
      <c r="D392" s="102" t="s">
        <v>33</v>
      </c>
      <c r="E392" s="103" t="s">
        <v>52</v>
      </c>
      <c r="F392" s="101">
        <v>2013</v>
      </c>
      <c r="G392" s="283"/>
      <c r="H392" s="144" t="s">
        <v>326</v>
      </c>
      <c r="I392" s="267"/>
      <c r="J392" s="267"/>
      <c r="K392" s="152" t="s">
        <v>62</v>
      </c>
      <c r="L392" s="153" t="s">
        <v>37</v>
      </c>
      <c r="M392" s="154">
        <v>4.43</v>
      </c>
      <c r="N392" s="154">
        <v>11500</v>
      </c>
      <c r="O392" s="154"/>
      <c r="P392" s="106">
        <f t="shared" si="29"/>
        <v>11500</v>
      </c>
      <c r="Q392" s="154">
        <f t="shared" si="30"/>
        <v>50945</v>
      </c>
      <c r="R392" s="106">
        <f t="shared" si="28"/>
        <v>0</v>
      </c>
      <c r="S392" s="110">
        <f t="shared" si="31"/>
        <v>50945</v>
      </c>
      <c r="U392" s="31">
        <f t="shared" si="26"/>
        <v>22627581.451900017</v>
      </c>
      <c r="V392" s="5">
        <v>15</v>
      </c>
    </row>
    <row r="393" spans="1:22" ht="30" customHeight="1" x14ac:dyDescent="0.3">
      <c r="A393" s="82" t="s">
        <v>132</v>
      </c>
      <c r="B393" s="83" t="s">
        <v>263</v>
      </c>
      <c r="C393" s="84" t="s">
        <v>324</v>
      </c>
      <c r="D393" s="84" t="s">
        <v>51</v>
      </c>
      <c r="E393" s="85" t="s">
        <v>52</v>
      </c>
      <c r="F393" s="83">
        <v>2013</v>
      </c>
      <c r="G393" s="276" t="s">
        <v>325</v>
      </c>
      <c r="H393" s="143" t="s">
        <v>325</v>
      </c>
      <c r="I393" s="273">
        <v>7</v>
      </c>
      <c r="J393" s="266">
        <v>7</v>
      </c>
      <c r="K393" s="145" t="s">
        <v>171</v>
      </c>
      <c r="L393" s="146" t="s">
        <v>55</v>
      </c>
      <c r="M393" s="147">
        <v>960</v>
      </c>
      <c r="N393" s="147">
        <v>3</v>
      </c>
      <c r="O393" s="147"/>
      <c r="P393" s="88">
        <f t="shared" si="29"/>
        <v>3</v>
      </c>
      <c r="Q393" s="147">
        <f t="shared" si="30"/>
        <v>2880</v>
      </c>
      <c r="R393" s="88">
        <f t="shared" si="28"/>
        <v>0</v>
      </c>
      <c r="S393" s="109">
        <f t="shared" si="31"/>
        <v>2880</v>
      </c>
      <c r="U393" s="31">
        <f t="shared" si="26"/>
        <v>22627581.451900017</v>
      </c>
      <c r="V393" s="5">
        <v>15</v>
      </c>
    </row>
    <row r="394" spans="1:22" ht="16.5" customHeight="1" x14ac:dyDescent="0.3">
      <c r="A394" s="91" t="s">
        <v>132</v>
      </c>
      <c r="B394" s="92" t="s">
        <v>263</v>
      </c>
      <c r="C394" s="93" t="s">
        <v>324</v>
      </c>
      <c r="D394" s="93" t="s">
        <v>51</v>
      </c>
      <c r="E394" s="94" t="s">
        <v>52</v>
      </c>
      <c r="F394" s="92">
        <v>2013</v>
      </c>
      <c r="G394" s="277"/>
      <c r="H394" s="148" t="s">
        <v>325</v>
      </c>
      <c r="I394" s="279"/>
      <c r="J394" s="275"/>
      <c r="K394" s="149" t="s">
        <v>103</v>
      </c>
      <c r="L394" s="150" t="s">
        <v>37</v>
      </c>
      <c r="M394" s="151">
        <v>1.26</v>
      </c>
      <c r="N394" s="151">
        <v>0</v>
      </c>
      <c r="O394" s="151"/>
      <c r="P394" s="97">
        <f t="shared" si="29"/>
        <v>0</v>
      </c>
      <c r="Q394" s="151">
        <f t="shared" si="30"/>
        <v>0</v>
      </c>
      <c r="R394" s="97">
        <f t="shared" si="28"/>
        <v>0</v>
      </c>
      <c r="S394" s="125">
        <f t="shared" si="31"/>
        <v>0</v>
      </c>
      <c r="U394" s="31">
        <f t="shared" si="26"/>
        <v>22627581.451900017</v>
      </c>
      <c r="V394" s="5">
        <v>15</v>
      </c>
    </row>
    <row r="395" spans="1:22" ht="16.5" customHeight="1" x14ac:dyDescent="0.3">
      <c r="A395" s="91" t="s">
        <v>132</v>
      </c>
      <c r="B395" s="92" t="s">
        <v>263</v>
      </c>
      <c r="C395" s="93" t="s">
        <v>324</v>
      </c>
      <c r="D395" s="93" t="s">
        <v>51</v>
      </c>
      <c r="E395" s="94" t="s">
        <v>52</v>
      </c>
      <c r="F395" s="92">
        <v>2013</v>
      </c>
      <c r="G395" s="277"/>
      <c r="H395" s="148" t="s">
        <v>325</v>
      </c>
      <c r="I395" s="279"/>
      <c r="J395" s="275"/>
      <c r="K395" s="149" t="s">
        <v>279</v>
      </c>
      <c r="L395" s="150" t="s">
        <v>37</v>
      </c>
      <c r="M395" s="151">
        <v>1.26</v>
      </c>
      <c r="N395" s="151">
        <v>20000</v>
      </c>
      <c r="O395" s="151"/>
      <c r="P395" s="97">
        <f t="shared" si="29"/>
        <v>20000</v>
      </c>
      <c r="Q395" s="151">
        <f t="shared" si="30"/>
        <v>25200</v>
      </c>
      <c r="R395" s="97">
        <f t="shared" si="28"/>
        <v>0</v>
      </c>
      <c r="S395" s="125">
        <f t="shared" si="31"/>
        <v>25200</v>
      </c>
      <c r="U395" s="31">
        <f t="shared" si="26"/>
        <v>22627581.451900017</v>
      </c>
      <c r="V395" s="5">
        <v>15</v>
      </c>
    </row>
    <row r="396" spans="1:22" ht="16.5" customHeight="1" x14ac:dyDescent="0.3">
      <c r="A396" s="91" t="s">
        <v>132</v>
      </c>
      <c r="B396" s="92" t="s">
        <v>263</v>
      </c>
      <c r="C396" s="93" t="s">
        <v>324</v>
      </c>
      <c r="D396" s="93" t="s">
        <v>51</v>
      </c>
      <c r="E396" s="94" t="s">
        <v>52</v>
      </c>
      <c r="F396" s="92">
        <v>2013</v>
      </c>
      <c r="G396" s="277"/>
      <c r="H396" s="148" t="s">
        <v>325</v>
      </c>
      <c r="I396" s="279"/>
      <c r="J396" s="275"/>
      <c r="K396" s="149" t="s">
        <v>284</v>
      </c>
      <c r="L396" s="150" t="s">
        <v>37</v>
      </c>
      <c r="M396" s="151">
        <v>1.26</v>
      </c>
      <c r="N396" s="151">
        <v>0</v>
      </c>
      <c r="O396" s="151"/>
      <c r="P396" s="97">
        <f t="shared" si="29"/>
        <v>0</v>
      </c>
      <c r="Q396" s="151">
        <f t="shared" si="30"/>
        <v>0</v>
      </c>
      <c r="R396" s="97">
        <f t="shared" si="28"/>
        <v>0</v>
      </c>
      <c r="S396" s="125">
        <f t="shared" si="31"/>
        <v>0</v>
      </c>
      <c r="U396" s="31">
        <f t="shared" si="26"/>
        <v>22627581.451900017</v>
      </c>
      <c r="V396" s="5">
        <v>15</v>
      </c>
    </row>
    <row r="397" spans="1:22" ht="16.5" customHeight="1" x14ac:dyDescent="0.3">
      <c r="A397" s="91" t="s">
        <v>132</v>
      </c>
      <c r="B397" s="92" t="s">
        <v>263</v>
      </c>
      <c r="C397" s="93" t="s">
        <v>324</v>
      </c>
      <c r="D397" s="93" t="s">
        <v>51</v>
      </c>
      <c r="E397" s="94" t="s">
        <v>52</v>
      </c>
      <c r="F397" s="92">
        <v>2013</v>
      </c>
      <c r="G397" s="277"/>
      <c r="H397" s="148" t="s">
        <v>325</v>
      </c>
      <c r="I397" s="279"/>
      <c r="J397" s="275"/>
      <c r="K397" s="149" t="s">
        <v>285</v>
      </c>
      <c r="L397" s="150" t="s">
        <v>77</v>
      </c>
      <c r="M397" s="151">
        <v>0.35</v>
      </c>
      <c r="N397" s="151">
        <v>8000</v>
      </c>
      <c r="O397" s="151"/>
      <c r="P397" s="97">
        <f t="shared" si="29"/>
        <v>8000</v>
      </c>
      <c r="Q397" s="151">
        <f t="shared" si="30"/>
        <v>2800</v>
      </c>
      <c r="R397" s="97">
        <f t="shared" si="28"/>
        <v>0</v>
      </c>
      <c r="S397" s="125">
        <f t="shared" si="31"/>
        <v>2800</v>
      </c>
      <c r="U397" s="31">
        <f t="shared" si="26"/>
        <v>22627581.451900017</v>
      </c>
    </row>
    <row r="398" spans="1:22" ht="16.5" customHeight="1" x14ac:dyDescent="0.3">
      <c r="A398" s="91" t="s">
        <v>132</v>
      </c>
      <c r="B398" s="92" t="s">
        <v>263</v>
      </c>
      <c r="C398" s="93" t="s">
        <v>324</v>
      </c>
      <c r="D398" s="93" t="s">
        <v>51</v>
      </c>
      <c r="E398" s="94" t="s">
        <v>52</v>
      </c>
      <c r="F398" s="92">
        <v>2013</v>
      </c>
      <c r="G398" s="277"/>
      <c r="H398" s="148" t="s">
        <v>325</v>
      </c>
      <c r="I398" s="279"/>
      <c r="J398" s="275"/>
      <c r="K398" s="149" t="s">
        <v>104</v>
      </c>
      <c r="L398" s="150" t="s">
        <v>77</v>
      </c>
      <c r="M398" s="151">
        <v>0.35</v>
      </c>
      <c r="N398" s="161">
        <v>211405.9</v>
      </c>
      <c r="O398" s="161"/>
      <c r="P398" s="117">
        <f t="shared" si="29"/>
        <v>211405.9</v>
      </c>
      <c r="Q398" s="151">
        <f t="shared" si="30"/>
        <v>73992.064999999988</v>
      </c>
      <c r="R398" s="97">
        <f t="shared" si="28"/>
        <v>0</v>
      </c>
      <c r="S398" s="118">
        <f t="shared" si="31"/>
        <v>73992.064999999988</v>
      </c>
      <c r="U398" s="31">
        <f t="shared" si="26"/>
        <v>22627581.451900017</v>
      </c>
    </row>
    <row r="399" spans="1:22" ht="16.5" customHeight="1" x14ac:dyDescent="0.3">
      <c r="A399" s="91" t="s">
        <v>132</v>
      </c>
      <c r="B399" s="92" t="s">
        <v>263</v>
      </c>
      <c r="C399" s="93" t="s">
        <v>324</v>
      </c>
      <c r="D399" s="93" t="s">
        <v>51</v>
      </c>
      <c r="E399" s="94" t="s">
        <v>52</v>
      </c>
      <c r="F399" s="92">
        <v>2013</v>
      </c>
      <c r="G399" s="277"/>
      <c r="H399" s="148" t="s">
        <v>325</v>
      </c>
      <c r="I399" s="279"/>
      <c r="J399" s="275"/>
      <c r="K399" s="149" t="s">
        <v>286</v>
      </c>
      <c r="L399" s="150" t="s">
        <v>61</v>
      </c>
      <c r="M399" s="151">
        <v>0.2</v>
      </c>
      <c r="N399" s="151">
        <v>91000</v>
      </c>
      <c r="O399" s="151"/>
      <c r="P399" s="97">
        <f t="shared" si="29"/>
        <v>91000</v>
      </c>
      <c r="Q399" s="151">
        <f t="shared" si="30"/>
        <v>18200</v>
      </c>
      <c r="R399" s="97">
        <f t="shared" si="28"/>
        <v>0</v>
      </c>
      <c r="S399" s="125">
        <f t="shared" si="31"/>
        <v>18200</v>
      </c>
      <c r="U399" s="31">
        <f t="shared" si="26"/>
        <v>22627581.451900017</v>
      </c>
    </row>
    <row r="400" spans="1:22" ht="16.5" customHeight="1" x14ac:dyDescent="0.3">
      <c r="A400" s="91" t="s">
        <v>132</v>
      </c>
      <c r="B400" s="92" t="s">
        <v>263</v>
      </c>
      <c r="C400" s="93" t="s">
        <v>324</v>
      </c>
      <c r="D400" s="93" t="s">
        <v>51</v>
      </c>
      <c r="E400" s="94" t="s">
        <v>52</v>
      </c>
      <c r="F400" s="92">
        <v>2013</v>
      </c>
      <c r="G400" s="277"/>
      <c r="H400" s="148" t="s">
        <v>325</v>
      </c>
      <c r="I400" s="279"/>
      <c r="J400" s="275"/>
      <c r="K400" s="149" t="s">
        <v>60</v>
      </c>
      <c r="L400" s="150" t="s">
        <v>61</v>
      </c>
      <c r="M400" s="151">
        <v>0.34</v>
      </c>
      <c r="N400" s="161">
        <v>121411</v>
      </c>
      <c r="O400" s="161"/>
      <c r="P400" s="117">
        <f t="shared" si="29"/>
        <v>121411</v>
      </c>
      <c r="Q400" s="151">
        <f t="shared" si="30"/>
        <v>41279.740000000005</v>
      </c>
      <c r="R400" s="97">
        <f t="shared" si="28"/>
        <v>0</v>
      </c>
      <c r="S400" s="118">
        <f t="shared" si="31"/>
        <v>41279.740000000005</v>
      </c>
      <c r="U400" s="31">
        <f t="shared" si="26"/>
        <v>22627581.451900017</v>
      </c>
    </row>
    <row r="401" spans="1:22" ht="16.5" customHeight="1" thickBot="1" x14ac:dyDescent="0.35">
      <c r="A401" s="100" t="s">
        <v>132</v>
      </c>
      <c r="B401" s="101" t="s">
        <v>263</v>
      </c>
      <c r="C401" s="102" t="s">
        <v>324</v>
      </c>
      <c r="D401" s="102" t="s">
        <v>51</v>
      </c>
      <c r="E401" s="103" t="s">
        <v>52</v>
      </c>
      <c r="F401" s="101">
        <v>2013</v>
      </c>
      <c r="G401" s="278"/>
      <c r="H401" s="144" t="s">
        <v>325</v>
      </c>
      <c r="I401" s="274"/>
      <c r="J401" s="267"/>
      <c r="K401" s="152" t="s">
        <v>62</v>
      </c>
      <c r="L401" s="153" t="s">
        <v>37</v>
      </c>
      <c r="M401" s="154">
        <v>4.43</v>
      </c>
      <c r="N401" s="168">
        <v>7954.84</v>
      </c>
      <c r="O401" s="168"/>
      <c r="P401" s="121">
        <f t="shared" si="29"/>
        <v>7954.84</v>
      </c>
      <c r="Q401" s="154">
        <f t="shared" si="30"/>
        <v>35239.941200000001</v>
      </c>
      <c r="R401" s="106">
        <f t="shared" si="28"/>
        <v>0</v>
      </c>
      <c r="S401" s="122">
        <f t="shared" si="31"/>
        <v>35239.941200000001</v>
      </c>
      <c r="U401" s="31">
        <f t="shared" si="26"/>
        <v>22627581.451900017</v>
      </c>
    </row>
    <row r="402" spans="1:22" ht="16.5" customHeight="1" x14ac:dyDescent="0.3">
      <c r="A402" s="82" t="s">
        <v>132</v>
      </c>
      <c r="B402" s="83" t="s">
        <v>263</v>
      </c>
      <c r="C402" s="84" t="s">
        <v>324</v>
      </c>
      <c r="D402" s="84" t="s">
        <v>51</v>
      </c>
      <c r="E402" s="85" t="s">
        <v>66</v>
      </c>
      <c r="F402" s="83">
        <v>2013</v>
      </c>
      <c r="G402" s="276" t="s">
        <v>713</v>
      </c>
      <c r="H402" s="143" t="s">
        <v>325</v>
      </c>
      <c r="I402" s="273">
        <v>15</v>
      </c>
      <c r="J402" s="266">
        <v>15</v>
      </c>
      <c r="K402" s="145" t="s">
        <v>327</v>
      </c>
      <c r="L402" s="146" t="s">
        <v>238</v>
      </c>
      <c r="M402" s="147">
        <v>4.99</v>
      </c>
      <c r="N402" s="160">
        <v>460.02</v>
      </c>
      <c r="O402" s="160"/>
      <c r="P402" s="113">
        <f t="shared" si="29"/>
        <v>460.02</v>
      </c>
      <c r="Q402" s="147">
        <f t="shared" si="30"/>
        <v>2295.4998000000001</v>
      </c>
      <c r="R402" s="88">
        <f t="shared" si="28"/>
        <v>0</v>
      </c>
      <c r="S402" s="114">
        <f t="shared" si="31"/>
        <v>2295.4998000000001</v>
      </c>
      <c r="U402" s="31">
        <f t="shared" si="26"/>
        <v>22627581.451900017</v>
      </c>
    </row>
    <row r="403" spans="1:22" ht="16.5" customHeight="1" x14ac:dyDescent="0.3">
      <c r="A403" s="91" t="s">
        <v>132</v>
      </c>
      <c r="B403" s="92" t="s">
        <v>263</v>
      </c>
      <c r="C403" s="93" t="s">
        <v>324</v>
      </c>
      <c r="D403" s="93" t="s">
        <v>51</v>
      </c>
      <c r="E403" s="94" t="s">
        <v>66</v>
      </c>
      <c r="F403" s="92">
        <v>2013</v>
      </c>
      <c r="G403" s="277"/>
      <c r="H403" s="148" t="s">
        <v>325</v>
      </c>
      <c r="I403" s="279"/>
      <c r="J403" s="275"/>
      <c r="K403" s="149" t="s">
        <v>328</v>
      </c>
      <c r="L403" s="150" t="s">
        <v>68</v>
      </c>
      <c r="M403" s="151">
        <v>309.3</v>
      </c>
      <c r="N403" s="161">
        <v>8</v>
      </c>
      <c r="O403" s="161"/>
      <c r="P403" s="117">
        <f t="shared" si="29"/>
        <v>8</v>
      </c>
      <c r="Q403" s="151">
        <f t="shared" si="30"/>
        <v>2474.4</v>
      </c>
      <c r="R403" s="97">
        <f t="shared" si="28"/>
        <v>0</v>
      </c>
      <c r="S403" s="118">
        <f t="shared" si="31"/>
        <v>2474.4</v>
      </c>
      <c r="U403" s="31">
        <f t="shared" ref="U403:U466" si="32">$S$964</f>
        <v>22627581.451900017</v>
      </c>
    </row>
    <row r="404" spans="1:22" ht="16.5" customHeight="1" thickBot="1" x14ac:dyDescent="0.35">
      <c r="A404" s="100" t="s">
        <v>132</v>
      </c>
      <c r="B404" s="101" t="s">
        <v>263</v>
      </c>
      <c r="C404" s="102" t="s">
        <v>324</v>
      </c>
      <c r="D404" s="102" t="s">
        <v>51</v>
      </c>
      <c r="E404" s="103" t="s">
        <v>66</v>
      </c>
      <c r="F404" s="101">
        <v>2013</v>
      </c>
      <c r="G404" s="278"/>
      <c r="H404" s="144" t="s">
        <v>325</v>
      </c>
      <c r="I404" s="274"/>
      <c r="J404" s="267"/>
      <c r="K404" s="152" t="s">
        <v>329</v>
      </c>
      <c r="L404" s="153" t="s">
        <v>68</v>
      </c>
      <c r="M404" s="154">
        <v>205.55</v>
      </c>
      <c r="N404" s="154">
        <v>109.14</v>
      </c>
      <c r="O404" s="154"/>
      <c r="P404" s="106">
        <f t="shared" si="29"/>
        <v>109.14</v>
      </c>
      <c r="Q404" s="154">
        <f>+N404*M404</f>
        <v>22433.727000000003</v>
      </c>
      <c r="R404" s="106">
        <f t="shared" si="28"/>
        <v>0</v>
      </c>
      <c r="S404" s="122">
        <f t="shared" si="31"/>
        <v>22433.727000000003</v>
      </c>
      <c r="U404" s="31">
        <f t="shared" si="32"/>
        <v>22627581.451900017</v>
      </c>
    </row>
    <row r="405" spans="1:22" ht="16.5" customHeight="1" x14ac:dyDescent="0.3">
      <c r="A405" s="82" t="s">
        <v>132</v>
      </c>
      <c r="B405" s="83" t="s">
        <v>140</v>
      </c>
      <c r="C405" s="84" t="s">
        <v>140</v>
      </c>
      <c r="D405" s="84" t="s">
        <v>33</v>
      </c>
      <c r="E405" s="85" t="s">
        <v>34</v>
      </c>
      <c r="F405" s="83">
        <v>2013</v>
      </c>
      <c r="G405" s="271" t="s">
        <v>330</v>
      </c>
      <c r="H405" s="86" t="str">
        <f>+G405</f>
        <v>VÍAS DE PARROQUIA PALETILLAS (CANTÓN ZAPOTILLO)</v>
      </c>
      <c r="I405" s="227">
        <v>42</v>
      </c>
      <c r="J405" s="230">
        <f>+I405</f>
        <v>42</v>
      </c>
      <c r="K405" s="86" t="s">
        <v>294</v>
      </c>
      <c r="L405" s="87" t="s">
        <v>61</v>
      </c>
      <c r="M405" s="88">
        <v>0.09</v>
      </c>
      <c r="N405" s="88">
        <v>210000</v>
      </c>
      <c r="O405" s="88"/>
      <c r="P405" s="88">
        <f t="shared" si="29"/>
        <v>210000</v>
      </c>
      <c r="Q405" s="147">
        <f>+N405*M405</f>
        <v>18900</v>
      </c>
      <c r="R405" s="88">
        <f t="shared" si="28"/>
        <v>0</v>
      </c>
      <c r="S405" s="109">
        <f t="shared" si="31"/>
        <v>18900</v>
      </c>
      <c r="U405" s="31">
        <f t="shared" si="32"/>
        <v>22627581.451900017</v>
      </c>
    </row>
    <row r="406" spans="1:22" ht="16.5" customHeight="1" x14ac:dyDescent="0.3">
      <c r="A406" s="91" t="s">
        <v>132</v>
      </c>
      <c r="B406" s="92" t="s">
        <v>140</v>
      </c>
      <c r="C406" s="93" t="s">
        <v>140</v>
      </c>
      <c r="D406" s="93" t="s">
        <v>33</v>
      </c>
      <c r="E406" s="94" t="s">
        <v>34</v>
      </c>
      <c r="F406" s="92">
        <v>2013</v>
      </c>
      <c r="G406" s="280"/>
      <c r="H406" s="95">
        <f>+G406</f>
        <v>0</v>
      </c>
      <c r="I406" s="228"/>
      <c r="J406" s="231"/>
      <c r="K406" s="95" t="s">
        <v>331</v>
      </c>
      <c r="L406" s="96" t="s">
        <v>37</v>
      </c>
      <c r="M406" s="97">
        <v>1.58</v>
      </c>
      <c r="N406" s="97">
        <v>1825</v>
      </c>
      <c r="O406" s="97"/>
      <c r="P406" s="97">
        <f t="shared" si="29"/>
        <v>1825</v>
      </c>
      <c r="Q406" s="151">
        <f>+N406*M406</f>
        <v>2883.5</v>
      </c>
      <c r="R406" s="97">
        <f t="shared" si="28"/>
        <v>0</v>
      </c>
      <c r="S406" s="125">
        <f t="shared" si="31"/>
        <v>2883.5</v>
      </c>
      <c r="U406" s="31">
        <f t="shared" si="32"/>
        <v>22627581.451900017</v>
      </c>
    </row>
    <row r="407" spans="1:22" ht="16.5" customHeight="1" thickBot="1" x14ac:dyDescent="0.35">
      <c r="A407" s="100" t="s">
        <v>132</v>
      </c>
      <c r="B407" s="101" t="s">
        <v>140</v>
      </c>
      <c r="C407" s="102" t="s">
        <v>140</v>
      </c>
      <c r="D407" s="102" t="s">
        <v>33</v>
      </c>
      <c r="E407" s="103" t="s">
        <v>34</v>
      </c>
      <c r="F407" s="101">
        <v>2013</v>
      </c>
      <c r="G407" s="272"/>
      <c r="H407" s="104">
        <f>+G407</f>
        <v>0</v>
      </c>
      <c r="I407" s="229"/>
      <c r="J407" s="232"/>
      <c r="K407" s="104" t="s">
        <v>332</v>
      </c>
      <c r="L407" s="105" t="s">
        <v>37</v>
      </c>
      <c r="M407" s="106">
        <v>1.5</v>
      </c>
      <c r="N407" s="106">
        <v>3850</v>
      </c>
      <c r="O407" s="106"/>
      <c r="P407" s="106">
        <f t="shared" si="29"/>
        <v>3850</v>
      </c>
      <c r="Q407" s="154">
        <f t="shared" ref="Q407:Q470" si="33">+N407*M407</f>
        <v>5775</v>
      </c>
      <c r="R407" s="106">
        <f t="shared" si="28"/>
        <v>0</v>
      </c>
      <c r="S407" s="110">
        <f t="shared" si="31"/>
        <v>5775</v>
      </c>
      <c r="U407" s="31">
        <f t="shared" si="32"/>
        <v>22627581.451900017</v>
      </c>
    </row>
    <row r="408" spans="1:22" ht="16.5" customHeight="1" x14ac:dyDescent="0.3">
      <c r="A408" s="82" t="s">
        <v>132</v>
      </c>
      <c r="B408" s="83" t="s">
        <v>140</v>
      </c>
      <c r="C408" s="84" t="s">
        <v>333</v>
      </c>
      <c r="D408" s="84" t="s">
        <v>33</v>
      </c>
      <c r="E408" s="85" t="s">
        <v>34</v>
      </c>
      <c r="F408" s="83">
        <v>2013</v>
      </c>
      <c r="G408" s="271" t="s">
        <v>334</v>
      </c>
      <c r="H408" s="86" t="str">
        <f>+G408</f>
        <v>VÍAS DE PARROQUIA BOLASPAMBA (CANTÓN ZAPOTILLO)</v>
      </c>
      <c r="I408" s="227">
        <v>7</v>
      </c>
      <c r="J408" s="230">
        <f>+I408</f>
        <v>7</v>
      </c>
      <c r="K408" s="86" t="s">
        <v>266</v>
      </c>
      <c r="L408" s="87" t="s">
        <v>37</v>
      </c>
      <c r="M408" s="88">
        <v>1.26</v>
      </c>
      <c r="N408" s="88">
        <v>3400</v>
      </c>
      <c r="O408" s="88"/>
      <c r="P408" s="88">
        <f t="shared" si="29"/>
        <v>3400</v>
      </c>
      <c r="Q408" s="147">
        <f t="shared" si="33"/>
        <v>4284</v>
      </c>
      <c r="R408" s="88">
        <f t="shared" si="28"/>
        <v>0</v>
      </c>
      <c r="S408" s="109">
        <f t="shared" si="31"/>
        <v>4284</v>
      </c>
      <c r="U408" s="31">
        <f t="shared" si="32"/>
        <v>22627581.451900017</v>
      </c>
    </row>
    <row r="409" spans="1:22" ht="16.5" customHeight="1" thickBot="1" x14ac:dyDescent="0.35">
      <c r="A409" s="100" t="s">
        <v>132</v>
      </c>
      <c r="B409" s="101" t="s">
        <v>140</v>
      </c>
      <c r="C409" s="102" t="s">
        <v>333</v>
      </c>
      <c r="D409" s="102" t="s">
        <v>33</v>
      </c>
      <c r="E409" s="103" t="s">
        <v>34</v>
      </c>
      <c r="F409" s="101">
        <v>2013</v>
      </c>
      <c r="G409" s="272"/>
      <c r="H409" s="104" t="str">
        <f>+H408</f>
        <v>VÍAS DE PARROQUIA BOLASPAMBA (CANTÓN ZAPOTILLO)</v>
      </c>
      <c r="I409" s="229"/>
      <c r="J409" s="232"/>
      <c r="K409" s="104" t="s">
        <v>315</v>
      </c>
      <c r="L409" s="105" t="s">
        <v>61</v>
      </c>
      <c r="M409" s="106">
        <v>0.2</v>
      </c>
      <c r="N409" s="106">
        <v>35000</v>
      </c>
      <c r="O409" s="106"/>
      <c r="P409" s="106">
        <f t="shared" si="29"/>
        <v>35000</v>
      </c>
      <c r="Q409" s="154">
        <f t="shared" si="33"/>
        <v>7000</v>
      </c>
      <c r="R409" s="106">
        <f t="shared" si="28"/>
        <v>0</v>
      </c>
      <c r="S409" s="110">
        <f t="shared" si="31"/>
        <v>7000</v>
      </c>
      <c r="U409" s="31">
        <f t="shared" si="32"/>
        <v>22627581.451900017</v>
      </c>
    </row>
    <row r="410" spans="1:22" ht="16.5" customHeight="1" x14ac:dyDescent="0.3">
      <c r="A410" s="82" t="s">
        <v>132</v>
      </c>
      <c r="B410" s="83" t="s">
        <v>140</v>
      </c>
      <c r="C410" s="84" t="s">
        <v>335</v>
      </c>
      <c r="D410" s="84" t="s">
        <v>101</v>
      </c>
      <c r="E410" s="85" t="s">
        <v>34</v>
      </c>
      <c r="F410" s="83">
        <v>2013</v>
      </c>
      <c r="G410" s="271" t="s">
        <v>336</v>
      </c>
      <c r="H410" s="143" t="s">
        <v>336</v>
      </c>
      <c r="I410" s="273">
        <v>40</v>
      </c>
      <c r="J410" s="266">
        <v>40</v>
      </c>
      <c r="K410" s="86" t="s">
        <v>279</v>
      </c>
      <c r="L410" s="87" t="s">
        <v>37</v>
      </c>
      <c r="M410" s="88">
        <v>1.26</v>
      </c>
      <c r="N410" s="88">
        <v>5000</v>
      </c>
      <c r="O410" s="88"/>
      <c r="P410" s="88">
        <f t="shared" si="29"/>
        <v>5000</v>
      </c>
      <c r="Q410" s="147">
        <f t="shared" si="33"/>
        <v>6300</v>
      </c>
      <c r="R410" s="88">
        <f t="shared" si="28"/>
        <v>0</v>
      </c>
      <c r="S410" s="109">
        <f t="shared" si="31"/>
        <v>6300</v>
      </c>
      <c r="U410" s="31">
        <f t="shared" si="32"/>
        <v>22627581.451900017</v>
      </c>
      <c r="V410" s="5">
        <v>40</v>
      </c>
    </row>
    <row r="411" spans="1:22" ht="16.5" customHeight="1" thickBot="1" x14ac:dyDescent="0.35">
      <c r="A411" s="100" t="s">
        <v>132</v>
      </c>
      <c r="B411" s="101" t="s">
        <v>140</v>
      </c>
      <c r="C411" s="102" t="s">
        <v>335</v>
      </c>
      <c r="D411" s="102" t="s">
        <v>101</v>
      </c>
      <c r="E411" s="103" t="s">
        <v>34</v>
      </c>
      <c r="F411" s="101">
        <v>2013</v>
      </c>
      <c r="G411" s="272"/>
      <c r="H411" s="144" t="s">
        <v>336</v>
      </c>
      <c r="I411" s="274"/>
      <c r="J411" s="267"/>
      <c r="K411" s="104" t="s">
        <v>280</v>
      </c>
      <c r="L411" s="105" t="s">
        <v>61</v>
      </c>
      <c r="M411" s="106">
        <v>0.2</v>
      </c>
      <c r="N411" s="106">
        <v>50000</v>
      </c>
      <c r="O411" s="106"/>
      <c r="P411" s="106">
        <f t="shared" si="29"/>
        <v>50000</v>
      </c>
      <c r="Q411" s="154">
        <f t="shared" si="33"/>
        <v>10000</v>
      </c>
      <c r="R411" s="106">
        <f t="shared" si="28"/>
        <v>0</v>
      </c>
      <c r="S411" s="110">
        <f t="shared" si="31"/>
        <v>10000</v>
      </c>
      <c r="U411" s="31">
        <f t="shared" si="32"/>
        <v>22627581.451900017</v>
      </c>
      <c r="V411" s="5">
        <f>+P411/5000</f>
        <v>10</v>
      </c>
    </row>
    <row r="412" spans="1:22" ht="16.5" customHeight="1" x14ac:dyDescent="0.3">
      <c r="A412" s="82" t="s">
        <v>132</v>
      </c>
      <c r="B412" s="83" t="s">
        <v>140</v>
      </c>
      <c r="C412" s="84" t="s">
        <v>337</v>
      </c>
      <c r="D412" s="84" t="s">
        <v>51</v>
      </c>
      <c r="E412" s="85" t="s">
        <v>52</v>
      </c>
      <c r="F412" s="83">
        <v>2013</v>
      </c>
      <c r="G412" s="248" t="s">
        <v>338</v>
      </c>
      <c r="H412" s="86" t="s">
        <v>338</v>
      </c>
      <c r="I412" s="227">
        <v>26</v>
      </c>
      <c r="J412" s="230">
        <v>26</v>
      </c>
      <c r="K412" s="111" t="s">
        <v>54</v>
      </c>
      <c r="L412" s="112" t="s">
        <v>55</v>
      </c>
      <c r="M412" s="111">
        <v>960.57</v>
      </c>
      <c r="N412" s="113">
        <v>0</v>
      </c>
      <c r="O412" s="88"/>
      <c r="P412" s="113">
        <f t="shared" si="29"/>
        <v>0</v>
      </c>
      <c r="Q412" s="113">
        <f t="shared" si="33"/>
        <v>0</v>
      </c>
      <c r="R412" s="88">
        <f t="shared" si="28"/>
        <v>0</v>
      </c>
      <c r="S412" s="109">
        <f t="shared" si="31"/>
        <v>0</v>
      </c>
      <c r="U412" s="31">
        <f t="shared" si="32"/>
        <v>22627581.451900017</v>
      </c>
      <c r="V412" s="5">
        <v>26</v>
      </c>
    </row>
    <row r="413" spans="1:22" ht="16.5" customHeight="1" x14ac:dyDescent="0.3">
      <c r="A413" s="91" t="s">
        <v>132</v>
      </c>
      <c r="B413" s="92" t="s">
        <v>140</v>
      </c>
      <c r="C413" s="93" t="s">
        <v>337</v>
      </c>
      <c r="D413" s="93" t="s">
        <v>51</v>
      </c>
      <c r="E413" s="94" t="s">
        <v>52</v>
      </c>
      <c r="F413" s="92">
        <v>2013</v>
      </c>
      <c r="G413" s="249"/>
      <c r="H413" s="95" t="s">
        <v>338</v>
      </c>
      <c r="I413" s="228"/>
      <c r="J413" s="231"/>
      <c r="K413" s="115" t="s">
        <v>56</v>
      </c>
      <c r="L413" s="116" t="s">
        <v>37</v>
      </c>
      <c r="M413" s="115">
        <v>16.57</v>
      </c>
      <c r="N413" s="117">
        <v>0</v>
      </c>
      <c r="O413" s="97"/>
      <c r="P413" s="117">
        <f t="shared" si="29"/>
        <v>0</v>
      </c>
      <c r="Q413" s="117">
        <f t="shared" si="33"/>
        <v>0</v>
      </c>
      <c r="R413" s="97">
        <f t="shared" si="28"/>
        <v>0</v>
      </c>
      <c r="S413" s="125">
        <f t="shared" si="31"/>
        <v>0</v>
      </c>
      <c r="U413" s="31">
        <f t="shared" si="32"/>
        <v>22627581.451900017</v>
      </c>
    </row>
    <row r="414" spans="1:22" ht="16.5" customHeight="1" x14ac:dyDescent="0.3">
      <c r="A414" s="91" t="s">
        <v>132</v>
      </c>
      <c r="B414" s="92" t="s">
        <v>140</v>
      </c>
      <c r="C414" s="93" t="s">
        <v>337</v>
      </c>
      <c r="D414" s="93" t="s">
        <v>51</v>
      </c>
      <c r="E414" s="94" t="s">
        <v>52</v>
      </c>
      <c r="F414" s="92">
        <v>2013</v>
      </c>
      <c r="G414" s="249"/>
      <c r="H414" s="95" t="s">
        <v>338</v>
      </c>
      <c r="I414" s="228"/>
      <c r="J414" s="231"/>
      <c r="K414" s="115" t="s">
        <v>57</v>
      </c>
      <c r="L414" s="116" t="s">
        <v>37</v>
      </c>
      <c r="M414" s="115">
        <v>1.18</v>
      </c>
      <c r="N414" s="117">
        <v>0</v>
      </c>
      <c r="O414" s="97"/>
      <c r="P414" s="117">
        <f t="shared" si="29"/>
        <v>0</v>
      </c>
      <c r="Q414" s="117">
        <f t="shared" si="33"/>
        <v>0</v>
      </c>
      <c r="R414" s="97">
        <f t="shared" si="28"/>
        <v>0</v>
      </c>
      <c r="S414" s="125">
        <f t="shared" si="31"/>
        <v>0</v>
      </c>
      <c r="U414" s="31">
        <f t="shared" si="32"/>
        <v>22627581.451900017</v>
      </c>
    </row>
    <row r="415" spans="1:22" ht="16.5" customHeight="1" x14ac:dyDescent="0.3">
      <c r="A415" s="91" t="s">
        <v>132</v>
      </c>
      <c r="B415" s="92" t="s">
        <v>140</v>
      </c>
      <c r="C415" s="93" t="s">
        <v>337</v>
      </c>
      <c r="D415" s="93" t="s">
        <v>51</v>
      </c>
      <c r="E415" s="94" t="s">
        <v>52</v>
      </c>
      <c r="F415" s="92">
        <v>2013</v>
      </c>
      <c r="G415" s="249"/>
      <c r="H415" s="95" t="s">
        <v>338</v>
      </c>
      <c r="I415" s="228"/>
      <c r="J415" s="231"/>
      <c r="K415" s="115" t="s">
        <v>58</v>
      </c>
      <c r="L415" s="116" t="s">
        <v>59</v>
      </c>
      <c r="M415" s="115">
        <v>0.35</v>
      </c>
      <c r="N415" s="117">
        <v>0</v>
      </c>
      <c r="O415" s="97"/>
      <c r="P415" s="117">
        <f t="shared" si="29"/>
        <v>0</v>
      </c>
      <c r="Q415" s="117">
        <f t="shared" si="33"/>
        <v>0</v>
      </c>
      <c r="R415" s="97">
        <f t="shared" si="28"/>
        <v>0</v>
      </c>
      <c r="S415" s="125">
        <f t="shared" si="31"/>
        <v>0</v>
      </c>
      <c r="U415" s="31">
        <f t="shared" si="32"/>
        <v>22627581.451900017</v>
      </c>
    </row>
    <row r="416" spans="1:22" ht="16.5" customHeight="1" x14ac:dyDescent="0.3">
      <c r="A416" s="91" t="s">
        <v>132</v>
      </c>
      <c r="B416" s="92" t="s">
        <v>140</v>
      </c>
      <c r="C416" s="93" t="s">
        <v>337</v>
      </c>
      <c r="D416" s="93" t="s">
        <v>51</v>
      </c>
      <c r="E416" s="94" t="s">
        <v>52</v>
      </c>
      <c r="F416" s="92">
        <v>2013</v>
      </c>
      <c r="G416" s="249"/>
      <c r="H416" s="95" t="s">
        <v>338</v>
      </c>
      <c r="I416" s="228"/>
      <c r="J416" s="231"/>
      <c r="K416" s="115" t="s">
        <v>60</v>
      </c>
      <c r="L416" s="116" t="s">
        <v>61</v>
      </c>
      <c r="M416" s="115">
        <v>0.34</v>
      </c>
      <c r="N416" s="117">
        <v>92403.5</v>
      </c>
      <c r="O416" s="97"/>
      <c r="P416" s="117">
        <f t="shared" si="29"/>
        <v>92403.5</v>
      </c>
      <c r="Q416" s="117">
        <f t="shared" si="33"/>
        <v>31417.190000000002</v>
      </c>
      <c r="R416" s="97">
        <f t="shared" si="28"/>
        <v>0</v>
      </c>
      <c r="S416" s="125">
        <f t="shared" si="31"/>
        <v>31417.190000000002</v>
      </c>
      <c r="U416" s="31">
        <f t="shared" si="32"/>
        <v>22627581.451900017</v>
      </c>
    </row>
    <row r="417" spans="1:22" ht="16.5" customHeight="1" x14ac:dyDescent="0.3">
      <c r="A417" s="91" t="s">
        <v>132</v>
      </c>
      <c r="B417" s="92" t="s">
        <v>140</v>
      </c>
      <c r="C417" s="93" t="s">
        <v>337</v>
      </c>
      <c r="D417" s="93" t="s">
        <v>51</v>
      </c>
      <c r="E417" s="94" t="s">
        <v>52</v>
      </c>
      <c r="F417" s="92">
        <v>2013</v>
      </c>
      <c r="G417" s="249"/>
      <c r="H417" s="95" t="s">
        <v>338</v>
      </c>
      <c r="I417" s="228"/>
      <c r="J417" s="231"/>
      <c r="K417" s="115" t="s">
        <v>62</v>
      </c>
      <c r="L417" s="116" t="s">
        <v>37</v>
      </c>
      <c r="M417" s="115">
        <v>4.43</v>
      </c>
      <c r="N417" s="117">
        <v>6327.62</v>
      </c>
      <c r="O417" s="97"/>
      <c r="P417" s="117">
        <f t="shared" si="29"/>
        <v>6327.62</v>
      </c>
      <c r="Q417" s="117">
        <f t="shared" si="33"/>
        <v>28031.356599999999</v>
      </c>
      <c r="R417" s="97">
        <f t="shared" si="28"/>
        <v>0</v>
      </c>
      <c r="S417" s="125">
        <f t="shared" si="31"/>
        <v>28031.356599999999</v>
      </c>
      <c r="U417" s="31">
        <f t="shared" si="32"/>
        <v>22627581.451900017</v>
      </c>
    </row>
    <row r="418" spans="1:22" ht="16.5" customHeight="1" thickBot="1" x14ac:dyDescent="0.35">
      <c r="A418" s="100" t="s">
        <v>132</v>
      </c>
      <c r="B418" s="101" t="s">
        <v>140</v>
      </c>
      <c r="C418" s="102" t="s">
        <v>337</v>
      </c>
      <c r="D418" s="102" t="s">
        <v>51</v>
      </c>
      <c r="E418" s="103" t="s">
        <v>52</v>
      </c>
      <c r="F418" s="101">
        <v>2013</v>
      </c>
      <c r="G418" s="250"/>
      <c r="H418" s="104" t="s">
        <v>338</v>
      </c>
      <c r="I418" s="229"/>
      <c r="J418" s="232"/>
      <c r="K418" s="119" t="s">
        <v>63</v>
      </c>
      <c r="L418" s="120" t="s">
        <v>59</v>
      </c>
      <c r="M418" s="119">
        <v>0.35</v>
      </c>
      <c r="N418" s="121">
        <v>48134.86</v>
      </c>
      <c r="O418" s="106"/>
      <c r="P418" s="121">
        <f t="shared" si="29"/>
        <v>48134.86</v>
      </c>
      <c r="Q418" s="121">
        <f t="shared" si="33"/>
        <v>16847.201000000001</v>
      </c>
      <c r="R418" s="106">
        <f t="shared" si="28"/>
        <v>0</v>
      </c>
      <c r="S418" s="110">
        <f t="shared" si="31"/>
        <v>16847.201000000001</v>
      </c>
      <c r="U418" s="31">
        <f t="shared" si="32"/>
        <v>22627581.451900017</v>
      </c>
    </row>
    <row r="419" spans="1:22" ht="16.5" customHeight="1" x14ac:dyDescent="0.3">
      <c r="A419" s="82" t="s">
        <v>132</v>
      </c>
      <c r="B419" s="83" t="s">
        <v>140</v>
      </c>
      <c r="C419" s="84" t="s">
        <v>337</v>
      </c>
      <c r="D419" s="84" t="s">
        <v>51</v>
      </c>
      <c r="E419" s="85" t="s">
        <v>66</v>
      </c>
      <c r="F419" s="83">
        <v>2013</v>
      </c>
      <c r="G419" s="248" t="s">
        <v>714</v>
      </c>
      <c r="H419" s="86" t="s">
        <v>338</v>
      </c>
      <c r="I419" s="227">
        <v>3</v>
      </c>
      <c r="J419" s="230">
        <v>3</v>
      </c>
      <c r="K419" s="111" t="s">
        <v>64</v>
      </c>
      <c r="L419" s="112" t="s">
        <v>37</v>
      </c>
      <c r="M419" s="111">
        <v>4.99</v>
      </c>
      <c r="N419" s="113">
        <v>84</v>
      </c>
      <c r="O419" s="88"/>
      <c r="P419" s="113">
        <f t="shared" si="29"/>
        <v>84</v>
      </c>
      <c r="Q419" s="113">
        <f t="shared" si="33"/>
        <v>419.16</v>
      </c>
      <c r="R419" s="88">
        <f t="shared" si="28"/>
        <v>0</v>
      </c>
      <c r="S419" s="109">
        <f t="shared" si="31"/>
        <v>419.16</v>
      </c>
      <c r="U419" s="31">
        <f t="shared" si="32"/>
        <v>22627581.451900017</v>
      </c>
    </row>
    <row r="420" spans="1:22" ht="27" customHeight="1" x14ac:dyDescent="0.3">
      <c r="A420" s="91" t="s">
        <v>132</v>
      </c>
      <c r="B420" s="92" t="s">
        <v>140</v>
      </c>
      <c r="C420" s="93" t="s">
        <v>337</v>
      </c>
      <c r="D420" s="93" t="s">
        <v>51</v>
      </c>
      <c r="E420" s="94" t="s">
        <v>66</v>
      </c>
      <c r="F420" s="92">
        <v>2013</v>
      </c>
      <c r="G420" s="249"/>
      <c r="H420" s="95" t="s">
        <v>338</v>
      </c>
      <c r="I420" s="228"/>
      <c r="J420" s="231"/>
      <c r="K420" s="115" t="s">
        <v>65</v>
      </c>
      <c r="L420" s="116" t="s">
        <v>37</v>
      </c>
      <c r="M420" s="115">
        <v>133.43</v>
      </c>
      <c r="N420" s="117">
        <v>0</v>
      </c>
      <c r="O420" s="97"/>
      <c r="P420" s="117">
        <f t="shared" si="29"/>
        <v>0</v>
      </c>
      <c r="Q420" s="117">
        <f t="shared" si="33"/>
        <v>0</v>
      </c>
      <c r="R420" s="97">
        <f t="shared" si="28"/>
        <v>0</v>
      </c>
      <c r="S420" s="125">
        <f t="shared" si="31"/>
        <v>0</v>
      </c>
      <c r="U420" s="31">
        <f t="shared" si="32"/>
        <v>22627581.451900017</v>
      </c>
    </row>
    <row r="421" spans="1:22" ht="29.25" customHeight="1" x14ac:dyDescent="0.3">
      <c r="A421" s="91" t="s">
        <v>132</v>
      </c>
      <c r="B421" s="92" t="s">
        <v>140</v>
      </c>
      <c r="C421" s="93" t="s">
        <v>337</v>
      </c>
      <c r="D421" s="93" t="s">
        <v>51</v>
      </c>
      <c r="E421" s="94" t="s">
        <v>66</v>
      </c>
      <c r="F421" s="92">
        <v>2013</v>
      </c>
      <c r="G421" s="249"/>
      <c r="H421" s="95" t="s">
        <v>338</v>
      </c>
      <c r="I421" s="228"/>
      <c r="J421" s="231"/>
      <c r="K421" s="115" t="s">
        <v>67</v>
      </c>
      <c r="L421" s="116" t="s">
        <v>68</v>
      </c>
      <c r="M421" s="115">
        <v>205.55</v>
      </c>
      <c r="N421" s="117">
        <v>21</v>
      </c>
      <c r="O421" s="97"/>
      <c r="P421" s="117">
        <f t="shared" si="29"/>
        <v>21</v>
      </c>
      <c r="Q421" s="117">
        <f t="shared" si="33"/>
        <v>4316.55</v>
      </c>
      <c r="R421" s="97">
        <f t="shared" si="28"/>
        <v>0</v>
      </c>
      <c r="S421" s="125">
        <f t="shared" si="31"/>
        <v>4316.55</v>
      </c>
      <c r="U421" s="31">
        <f t="shared" si="32"/>
        <v>22627581.451900017</v>
      </c>
    </row>
    <row r="422" spans="1:22" ht="24.75" customHeight="1" x14ac:dyDescent="0.3">
      <c r="A422" s="91" t="s">
        <v>132</v>
      </c>
      <c r="B422" s="92" t="s">
        <v>140</v>
      </c>
      <c r="C422" s="93" t="s">
        <v>337</v>
      </c>
      <c r="D422" s="93" t="s">
        <v>51</v>
      </c>
      <c r="E422" s="94" t="s">
        <v>66</v>
      </c>
      <c r="F422" s="92">
        <v>2013</v>
      </c>
      <c r="G422" s="249"/>
      <c r="H422" s="95" t="s">
        <v>338</v>
      </c>
      <c r="I422" s="228"/>
      <c r="J422" s="231"/>
      <c r="K422" s="115" t="s">
        <v>69</v>
      </c>
      <c r="L422" s="116" t="s">
        <v>68</v>
      </c>
      <c r="M422" s="115">
        <v>309.3</v>
      </c>
      <c r="N422" s="117">
        <v>0</v>
      </c>
      <c r="O422" s="97"/>
      <c r="P422" s="117">
        <f t="shared" si="29"/>
        <v>0</v>
      </c>
      <c r="Q422" s="117">
        <f t="shared" si="33"/>
        <v>0</v>
      </c>
      <c r="R422" s="97">
        <f t="shared" si="28"/>
        <v>0</v>
      </c>
      <c r="S422" s="125">
        <f t="shared" si="31"/>
        <v>0</v>
      </c>
      <c r="U422" s="31">
        <f t="shared" si="32"/>
        <v>22627581.451900017</v>
      </c>
    </row>
    <row r="423" spans="1:22" ht="27" customHeight="1" thickBot="1" x14ac:dyDescent="0.35">
      <c r="A423" s="100" t="s">
        <v>132</v>
      </c>
      <c r="B423" s="101" t="s">
        <v>140</v>
      </c>
      <c r="C423" s="102" t="s">
        <v>337</v>
      </c>
      <c r="D423" s="102" t="s">
        <v>51</v>
      </c>
      <c r="E423" s="103" t="s">
        <v>66</v>
      </c>
      <c r="F423" s="101">
        <v>2013</v>
      </c>
      <c r="G423" s="250"/>
      <c r="H423" s="104" t="s">
        <v>338</v>
      </c>
      <c r="I423" s="229"/>
      <c r="J423" s="232"/>
      <c r="K423" s="119" t="s">
        <v>70</v>
      </c>
      <c r="L423" s="120" t="s">
        <v>37</v>
      </c>
      <c r="M423" s="119">
        <v>123.61</v>
      </c>
      <c r="N423" s="121">
        <v>0</v>
      </c>
      <c r="O423" s="106"/>
      <c r="P423" s="121">
        <f t="shared" si="29"/>
        <v>0</v>
      </c>
      <c r="Q423" s="121">
        <f t="shared" si="33"/>
        <v>0</v>
      </c>
      <c r="R423" s="106">
        <f t="shared" si="28"/>
        <v>0</v>
      </c>
      <c r="S423" s="110">
        <f t="shared" si="31"/>
        <v>0</v>
      </c>
      <c r="U423" s="31">
        <f t="shared" si="32"/>
        <v>22627581.451900017</v>
      </c>
    </row>
    <row r="424" spans="1:22" ht="27.75" thickBot="1" x14ac:dyDescent="0.35">
      <c r="A424" s="71" t="s">
        <v>132</v>
      </c>
      <c r="B424" s="72"/>
      <c r="C424" s="73"/>
      <c r="D424" s="73" t="s">
        <v>38</v>
      </c>
      <c r="E424" s="74" t="s">
        <v>45</v>
      </c>
      <c r="F424" s="72">
        <v>2013</v>
      </c>
      <c r="G424" s="75" t="s">
        <v>261</v>
      </c>
      <c r="H424" s="76" t="s">
        <v>262</v>
      </c>
      <c r="I424" s="77">
        <v>1</v>
      </c>
      <c r="J424" s="77">
        <v>1</v>
      </c>
      <c r="K424" s="171" t="s">
        <v>256</v>
      </c>
      <c r="L424" s="78" t="s">
        <v>42</v>
      </c>
      <c r="M424" s="79">
        <v>15859.58</v>
      </c>
      <c r="N424" s="79">
        <v>1</v>
      </c>
      <c r="O424" s="79"/>
      <c r="P424" s="79">
        <f t="shared" ref="P424:P487" si="34">+N424+O424</f>
        <v>1</v>
      </c>
      <c r="Q424" s="79">
        <f t="shared" si="33"/>
        <v>15859.58</v>
      </c>
      <c r="R424" s="79">
        <f t="shared" si="28"/>
        <v>0</v>
      </c>
      <c r="S424" s="124">
        <f t="shared" si="31"/>
        <v>15859.58</v>
      </c>
      <c r="U424" s="31">
        <f t="shared" si="32"/>
        <v>22627581.451900017</v>
      </c>
    </row>
    <row r="425" spans="1:22" ht="35.25" customHeight="1" thickBot="1" x14ac:dyDescent="0.35">
      <c r="A425" s="71" t="s">
        <v>149</v>
      </c>
      <c r="B425" s="72" t="s">
        <v>150</v>
      </c>
      <c r="C425" s="73" t="s">
        <v>339</v>
      </c>
      <c r="D425" s="73" t="s">
        <v>38</v>
      </c>
      <c r="E425" s="74" t="s">
        <v>52</v>
      </c>
      <c r="F425" s="72">
        <v>2013</v>
      </c>
      <c r="G425" s="75" t="s">
        <v>340</v>
      </c>
      <c r="H425" s="76" t="s">
        <v>340</v>
      </c>
      <c r="I425" s="77">
        <v>3.2</v>
      </c>
      <c r="J425" s="77">
        <v>3.2</v>
      </c>
      <c r="K425" s="76" t="s">
        <v>213</v>
      </c>
      <c r="L425" s="78" t="s">
        <v>42</v>
      </c>
      <c r="M425" s="79">
        <v>119829.52</v>
      </c>
      <c r="N425" s="79">
        <v>1</v>
      </c>
      <c r="O425" s="79"/>
      <c r="P425" s="79">
        <f t="shared" si="34"/>
        <v>1</v>
      </c>
      <c r="Q425" s="79">
        <f t="shared" si="33"/>
        <v>119829.52</v>
      </c>
      <c r="R425" s="79">
        <f t="shared" ref="R425:R488" si="35">+O425*M425</f>
        <v>0</v>
      </c>
      <c r="S425" s="124">
        <f t="shared" si="31"/>
        <v>119829.52</v>
      </c>
      <c r="U425" s="31">
        <f t="shared" si="32"/>
        <v>22627581.451900017</v>
      </c>
      <c r="V425" s="5">
        <v>3.2</v>
      </c>
    </row>
    <row r="426" spans="1:22" ht="33.75" customHeight="1" thickBot="1" x14ac:dyDescent="0.35">
      <c r="A426" s="71" t="s">
        <v>149</v>
      </c>
      <c r="B426" s="72" t="s">
        <v>341</v>
      </c>
      <c r="C426" s="73" t="s">
        <v>342</v>
      </c>
      <c r="D426" s="73" t="s">
        <v>38</v>
      </c>
      <c r="E426" s="74" t="s">
        <v>66</v>
      </c>
      <c r="F426" s="72">
        <v>2013</v>
      </c>
      <c r="G426" s="75" t="s">
        <v>343</v>
      </c>
      <c r="H426" s="76" t="s">
        <v>343</v>
      </c>
      <c r="I426" s="77">
        <v>7</v>
      </c>
      <c r="J426" s="77">
        <v>7</v>
      </c>
      <c r="K426" s="76" t="s">
        <v>213</v>
      </c>
      <c r="L426" s="78" t="s">
        <v>42</v>
      </c>
      <c r="M426" s="79">
        <v>4451.78</v>
      </c>
      <c r="N426" s="79">
        <v>1</v>
      </c>
      <c r="O426" s="79"/>
      <c r="P426" s="79">
        <f t="shared" si="34"/>
        <v>1</v>
      </c>
      <c r="Q426" s="79">
        <f t="shared" si="33"/>
        <v>4451.78</v>
      </c>
      <c r="R426" s="79">
        <f t="shared" si="35"/>
        <v>0</v>
      </c>
      <c r="S426" s="124">
        <f t="shared" si="31"/>
        <v>4451.78</v>
      </c>
      <c r="U426" s="31">
        <f t="shared" si="32"/>
        <v>22627581.451900017</v>
      </c>
    </row>
    <row r="427" spans="1:22" ht="33.75" customHeight="1" thickBot="1" x14ac:dyDescent="0.35">
      <c r="A427" s="71" t="s">
        <v>149</v>
      </c>
      <c r="B427" s="72" t="s">
        <v>344</v>
      </c>
      <c r="C427" s="73" t="s">
        <v>345</v>
      </c>
      <c r="D427" s="73" t="s">
        <v>33</v>
      </c>
      <c r="E427" s="74" t="s">
        <v>52</v>
      </c>
      <c r="F427" s="72">
        <v>2013</v>
      </c>
      <c r="G427" s="172" t="s">
        <v>346</v>
      </c>
      <c r="H427" s="173" t="s">
        <v>346</v>
      </c>
      <c r="I427" s="174">
        <v>0</v>
      </c>
      <c r="J427" s="174">
        <v>0</v>
      </c>
      <c r="K427" s="76" t="s">
        <v>104</v>
      </c>
      <c r="L427" s="78" t="s">
        <v>77</v>
      </c>
      <c r="M427" s="79">
        <v>0.35</v>
      </c>
      <c r="N427" s="79">
        <v>14679</v>
      </c>
      <c r="O427" s="79"/>
      <c r="P427" s="79">
        <f t="shared" si="34"/>
        <v>14679</v>
      </c>
      <c r="Q427" s="79">
        <f t="shared" si="33"/>
        <v>5137.6499999999996</v>
      </c>
      <c r="R427" s="79">
        <f t="shared" si="35"/>
        <v>0</v>
      </c>
      <c r="S427" s="124">
        <f t="shared" si="31"/>
        <v>5137.6499999999996</v>
      </c>
      <c r="U427" s="31">
        <f t="shared" si="32"/>
        <v>22627581.451900017</v>
      </c>
    </row>
    <row r="428" spans="1:22" ht="16.5" customHeight="1" x14ac:dyDescent="0.3">
      <c r="A428" s="82" t="s">
        <v>149</v>
      </c>
      <c r="B428" s="83" t="s">
        <v>344</v>
      </c>
      <c r="C428" s="84" t="s">
        <v>345</v>
      </c>
      <c r="D428" s="84" t="s">
        <v>33</v>
      </c>
      <c r="E428" s="85" t="s">
        <v>52</v>
      </c>
      <c r="F428" s="83">
        <v>2013</v>
      </c>
      <c r="G428" s="262" t="s">
        <v>347</v>
      </c>
      <c r="H428" s="175" t="s">
        <v>347</v>
      </c>
      <c r="I428" s="264">
        <v>6.5</v>
      </c>
      <c r="J428" s="260">
        <v>6.5</v>
      </c>
      <c r="K428" s="86" t="s">
        <v>103</v>
      </c>
      <c r="L428" s="87" t="s">
        <v>37</v>
      </c>
      <c r="M428" s="88">
        <v>1.26</v>
      </c>
      <c r="N428" s="88">
        <v>33218.6</v>
      </c>
      <c r="O428" s="88"/>
      <c r="P428" s="88">
        <f t="shared" si="34"/>
        <v>33218.6</v>
      </c>
      <c r="Q428" s="88">
        <f t="shared" si="33"/>
        <v>41855.436000000002</v>
      </c>
      <c r="R428" s="88">
        <f t="shared" si="35"/>
        <v>0</v>
      </c>
      <c r="S428" s="109">
        <f t="shared" si="31"/>
        <v>41855.436000000002</v>
      </c>
      <c r="U428" s="31">
        <f t="shared" si="32"/>
        <v>22627581.451900017</v>
      </c>
      <c r="V428" s="5">
        <v>6.5</v>
      </c>
    </row>
    <row r="429" spans="1:22" ht="16.5" customHeight="1" x14ac:dyDescent="0.3">
      <c r="A429" s="91" t="s">
        <v>149</v>
      </c>
      <c r="B429" s="92" t="s">
        <v>344</v>
      </c>
      <c r="C429" s="93" t="s">
        <v>345</v>
      </c>
      <c r="D429" s="93" t="s">
        <v>33</v>
      </c>
      <c r="E429" s="94" t="s">
        <v>52</v>
      </c>
      <c r="F429" s="92">
        <v>2013</v>
      </c>
      <c r="G429" s="268"/>
      <c r="H429" s="176" t="s">
        <v>347</v>
      </c>
      <c r="I429" s="269"/>
      <c r="J429" s="270"/>
      <c r="K429" s="95" t="s">
        <v>348</v>
      </c>
      <c r="L429" s="96" t="s">
        <v>37</v>
      </c>
      <c r="M429" s="97">
        <v>6.78</v>
      </c>
      <c r="N429" s="97">
        <v>1255</v>
      </c>
      <c r="O429" s="97"/>
      <c r="P429" s="97">
        <f t="shared" si="34"/>
        <v>1255</v>
      </c>
      <c r="Q429" s="97">
        <f t="shared" si="33"/>
        <v>8508.9</v>
      </c>
      <c r="R429" s="97">
        <f t="shared" si="35"/>
        <v>0</v>
      </c>
      <c r="S429" s="125">
        <f t="shared" si="31"/>
        <v>8508.9</v>
      </c>
      <c r="U429" s="31">
        <f t="shared" si="32"/>
        <v>22627581.451900017</v>
      </c>
    </row>
    <row r="430" spans="1:22" ht="16.5" customHeight="1" x14ac:dyDescent="0.3">
      <c r="A430" s="91" t="s">
        <v>149</v>
      </c>
      <c r="B430" s="92" t="s">
        <v>344</v>
      </c>
      <c r="C430" s="93" t="s">
        <v>345</v>
      </c>
      <c r="D430" s="93" t="s">
        <v>33</v>
      </c>
      <c r="E430" s="94" t="s">
        <v>52</v>
      </c>
      <c r="F430" s="92">
        <v>2013</v>
      </c>
      <c r="G430" s="268"/>
      <c r="H430" s="176" t="s">
        <v>347</v>
      </c>
      <c r="I430" s="269"/>
      <c r="J430" s="270"/>
      <c r="K430" s="95" t="s">
        <v>266</v>
      </c>
      <c r="L430" s="96" t="s">
        <v>37</v>
      </c>
      <c r="M430" s="97">
        <v>1.26</v>
      </c>
      <c r="N430" s="97">
        <v>324</v>
      </c>
      <c r="O430" s="97"/>
      <c r="P430" s="97">
        <f t="shared" si="34"/>
        <v>324</v>
      </c>
      <c r="Q430" s="97">
        <f t="shared" si="33"/>
        <v>408.24</v>
      </c>
      <c r="R430" s="97">
        <f t="shared" si="35"/>
        <v>0</v>
      </c>
      <c r="S430" s="125">
        <f>+R430+Q430</f>
        <v>408.24</v>
      </c>
      <c r="U430" s="31">
        <f t="shared" si="32"/>
        <v>22627581.451900017</v>
      </c>
    </row>
    <row r="431" spans="1:22" ht="16.5" customHeight="1" x14ac:dyDescent="0.3">
      <c r="A431" s="91" t="s">
        <v>149</v>
      </c>
      <c r="B431" s="92" t="s">
        <v>344</v>
      </c>
      <c r="C431" s="93" t="s">
        <v>345</v>
      </c>
      <c r="D431" s="93" t="s">
        <v>33</v>
      </c>
      <c r="E431" s="94" t="s">
        <v>52</v>
      </c>
      <c r="F431" s="92">
        <v>2013</v>
      </c>
      <c r="G431" s="268"/>
      <c r="H431" s="176" t="s">
        <v>347</v>
      </c>
      <c r="I431" s="269"/>
      <c r="J431" s="270"/>
      <c r="K431" s="95" t="s">
        <v>190</v>
      </c>
      <c r="L431" s="96" t="s">
        <v>37</v>
      </c>
      <c r="M431" s="97">
        <v>1.26</v>
      </c>
      <c r="N431" s="97">
        <v>20730</v>
      </c>
      <c r="O431" s="97"/>
      <c r="P431" s="97">
        <f t="shared" si="34"/>
        <v>20730</v>
      </c>
      <c r="Q431" s="97">
        <f t="shared" si="33"/>
        <v>26119.8</v>
      </c>
      <c r="R431" s="97">
        <f t="shared" si="35"/>
        <v>0</v>
      </c>
      <c r="S431" s="125">
        <f t="shared" si="31"/>
        <v>26119.8</v>
      </c>
      <c r="U431" s="31">
        <f t="shared" si="32"/>
        <v>22627581.451900017</v>
      </c>
      <c r="V431" s="5">
        <v>6.5</v>
      </c>
    </row>
    <row r="432" spans="1:22" ht="16.5" customHeight="1" x14ac:dyDescent="0.3">
      <c r="A432" s="91" t="s">
        <v>149</v>
      </c>
      <c r="B432" s="92" t="s">
        <v>344</v>
      </c>
      <c r="C432" s="93" t="s">
        <v>345</v>
      </c>
      <c r="D432" s="93" t="s">
        <v>33</v>
      </c>
      <c r="E432" s="94" t="s">
        <v>52</v>
      </c>
      <c r="F432" s="92">
        <v>2013</v>
      </c>
      <c r="G432" s="268"/>
      <c r="H432" s="176" t="s">
        <v>347</v>
      </c>
      <c r="I432" s="269"/>
      <c r="J432" s="270"/>
      <c r="K432" s="95" t="s">
        <v>349</v>
      </c>
      <c r="L432" s="96" t="s">
        <v>77</v>
      </c>
      <c r="M432" s="97">
        <v>0.35</v>
      </c>
      <c r="N432" s="97">
        <v>1540.8</v>
      </c>
      <c r="O432" s="97"/>
      <c r="P432" s="97">
        <f t="shared" si="34"/>
        <v>1540.8</v>
      </c>
      <c r="Q432" s="97">
        <f t="shared" si="33"/>
        <v>539.28</v>
      </c>
      <c r="R432" s="97">
        <f t="shared" si="35"/>
        <v>0</v>
      </c>
      <c r="S432" s="125">
        <f t="shared" si="31"/>
        <v>539.28</v>
      </c>
      <c r="U432" s="31">
        <f t="shared" si="32"/>
        <v>22627581.451900017</v>
      </c>
    </row>
    <row r="433" spans="1:24" ht="16.5" customHeight="1" x14ac:dyDescent="0.3">
      <c r="A433" s="91" t="s">
        <v>149</v>
      </c>
      <c r="B433" s="92" t="s">
        <v>344</v>
      </c>
      <c r="C433" s="93" t="s">
        <v>345</v>
      </c>
      <c r="D433" s="93" t="s">
        <v>33</v>
      </c>
      <c r="E433" s="94" t="s">
        <v>52</v>
      </c>
      <c r="F433" s="92">
        <v>2013</v>
      </c>
      <c r="G433" s="268"/>
      <c r="H433" s="176" t="s">
        <v>347</v>
      </c>
      <c r="I433" s="269"/>
      <c r="J433" s="270"/>
      <c r="K433" s="95" t="s">
        <v>350</v>
      </c>
      <c r="L433" s="96" t="s">
        <v>37</v>
      </c>
      <c r="M433" s="97">
        <v>1.26</v>
      </c>
      <c r="N433" s="97">
        <v>10512</v>
      </c>
      <c r="O433" s="97"/>
      <c r="P433" s="97">
        <f t="shared" si="34"/>
        <v>10512</v>
      </c>
      <c r="Q433" s="97">
        <f t="shared" si="33"/>
        <v>13245.12</v>
      </c>
      <c r="R433" s="97">
        <f t="shared" si="35"/>
        <v>0</v>
      </c>
      <c r="S433" s="125">
        <f t="shared" si="31"/>
        <v>13245.12</v>
      </c>
      <c r="U433" s="31">
        <f t="shared" si="32"/>
        <v>22627581.451900017</v>
      </c>
      <c r="V433" s="5">
        <v>6.5</v>
      </c>
    </row>
    <row r="434" spans="1:24" ht="16.5" customHeight="1" x14ac:dyDescent="0.3">
      <c r="A434" s="91" t="s">
        <v>149</v>
      </c>
      <c r="B434" s="92" t="s">
        <v>344</v>
      </c>
      <c r="C434" s="93" t="s">
        <v>345</v>
      </c>
      <c r="D434" s="93" t="s">
        <v>33</v>
      </c>
      <c r="E434" s="94" t="s">
        <v>52</v>
      </c>
      <c r="F434" s="92">
        <v>2013</v>
      </c>
      <c r="G434" s="268"/>
      <c r="H434" s="176" t="s">
        <v>347</v>
      </c>
      <c r="I434" s="269"/>
      <c r="J434" s="270"/>
      <c r="K434" s="95" t="s">
        <v>351</v>
      </c>
      <c r="L434" s="96" t="s">
        <v>77</v>
      </c>
      <c r="M434" s="97">
        <v>0.35</v>
      </c>
      <c r="N434" s="97">
        <v>9569.42</v>
      </c>
      <c r="O434" s="97"/>
      <c r="P434" s="97">
        <f t="shared" si="34"/>
        <v>9569.42</v>
      </c>
      <c r="Q434" s="97">
        <f t="shared" si="33"/>
        <v>3349.297</v>
      </c>
      <c r="R434" s="97">
        <f t="shared" si="35"/>
        <v>0</v>
      </c>
      <c r="S434" s="125">
        <f t="shared" si="31"/>
        <v>3349.297</v>
      </c>
      <c r="U434" s="31">
        <f t="shared" si="32"/>
        <v>22627581.451900017</v>
      </c>
      <c r="V434" s="5">
        <v>6.5</v>
      </c>
    </row>
    <row r="435" spans="1:24" ht="16.5" customHeight="1" x14ac:dyDescent="0.3">
      <c r="A435" s="91" t="s">
        <v>149</v>
      </c>
      <c r="B435" s="92" t="s">
        <v>344</v>
      </c>
      <c r="C435" s="93" t="s">
        <v>345</v>
      </c>
      <c r="D435" s="93" t="s">
        <v>33</v>
      </c>
      <c r="E435" s="94" t="s">
        <v>52</v>
      </c>
      <c r="F435" s="92">
        <v>2013</v>
      </c>
      <c r="G435" s="268"/>
      <c r="H435" s="176" t="s">
        <v>347</v>
      </c>
      <c r="I435" s="269"/>
      <c r="J435" s="270"/>
      <c r="K435" s="95" t="s">
        <v>104</v>
      </c>
      <c r="L435" s="96" t="s">
        <v>77</v>
      </c>
      <c r="M435" s="97">
        <v>0.35</v>
      </c>
      <c r="N435" s="97">
        <v>217740.05999999997</v>
      </c>
      <c r="O435" s="97"/>
      <c r="P435" s="97">
        <f t="shared" si="34"/>
        <v>217740.05999999997</v>
      </c>
      <c r="Q435" s="97">
        <f t="shared" si="33"/>
        <v>76209.020999999979</v>
      </c>
      <c r="R435" s="97">
        <f t="shared" si="35"/>
        <v>0</v>
      </c>
      <c r="S435" s="125">
        <f t="shared" si="31"/>
        <v>76209.020999999979</v>
      </c>
      <c r="U435" s="31">
        <f t="shared" si="32"/>
        <v>22627581.451900017</v>
      </c>
      <c r="V435" s="5">
        <v>6.5</v>
      </c>
    </row>
    <row r="436" spans="1:24" ht="16.5" customHeight="1" x14ac:dyDescent="0.3">
      <c r="A436" s="91" t="s">
        <v>149</v>
      </c>
      <c r="B436" s="92" t="s">
        <v>344</v>
      </c>
      <c r="C436" s="93" t="s">
        <v>345</v>
      </c>
      <c r="D436" s="93" t="s">
        <v>33</v>
      </c>
      <c r="E436" s="94" t="s">
        <v>52</v>
      </c>
      <c r="F436" s="92">
        <v>2013</v>
      </c>
      <c r="G436" s="268"/>
      <c r="H436" s="176" t="s">
        <v>347</v>
      </c>
      <c r="I436" s="269"/>
      <c r="J436" s="270"/>
      <c r="K436" s="95" t="s">
        <v>60</v>
      </c>
      <c r="L436" s="96" t="s">
        <v>61</v>
      </c>
      <c r="M436" s="97">
        <v>0.34</v>
      </c>
      <c r="N436" s="97">
        <v>57625</v>
      </c>
      <c r="O436" s="97"/>
      <c r="P436" s="97">
        <f t="shared" si="34"/>
        <v>57625</v>
      </c>
      <c r="Q436" s="97">
        <f t="shared" si="33"/>
        <v>19592.5</v>
      </c>
      <c r="R436" s="97">
        <f t="shared" si="35"/>
        <v>0</v>
      </c>
      <c r="S436" s="125">
        <f t="shared" si="31"/>
        <v>19592.5</v>
      </c>
      <c r="U436" s="31">
        <f t="shared" si="32"/>
        <v>22627581.451900017</v>
      </c>
      <c r="V436" s="5">
        <v>6.5</v>
      </c>
    </row>
    <row r="437" spans="1:24" ht="16.5" customHeight="1" thickBot="1" x14ac:dyDescent="0.35">
      <c r="A437" s="100" t="s">
        <v>149</v>
      </c>
      <c r="B437" s="101" t="s">
        <v>344</v>
      </c>
      <c r="C437" s="102" t="s">
        <v>345</v>
      </c>
      <c r="D437" s="102" t="s">
        <v>33</v>
      </c>
      <c r="E437" s="103" t="s">
        <v>52</v>
      </c>
      <c r="F437" s="101">
        <v>2013</v>
      </c>
      <c r="G437" s="263"/>
      <c r="H437" s="177" t="s">
        <v>347</v>
      </c>
      <c r="I437" s="265"/>
      <c r="J437" s="261"/>
      <c r="K437" s="104" t="s">
        <v>62</v>
      </c>
      <c r="L437" s="105" t="s">
        <v>37</v>
      </c>
      <c r="M437" s="106">
        <v>4.43</v>
      </c>
      <c r="N437" s="106">
        <v>28648.28</v>
      </c>
      <c r="O437" s="106"/>
      <c r="P437" s="106">
        <f t="shared" si="34"/>
        <v>28648.28</v>
      </c>
      <c r="Q437" s="106">
        <f t="shared" si="33"/>
        <v>126911.88039999998</v>
      </c>
      <c r="R437" s="106">
        <f t="shared" si="35"/>
        <v>0</v>
      </c>
      <c r="S437" s="110">
        <f t="shared" si="31"/>
        <v>126911.88039999998</v>
      </c>
      <c r="U437" s="31">
        <f t="shared" si="32"/>
        <v>22627581.451900017</v>
      </c>
      <c r="V437" s="5">
        <v>6.5</v>
      </c>
      <c r="X437" s="47">
        <f>SUM(S12:S437)</f>
        <v>12365826.992199995</v>
      </c>
    </row>
    <row r="438" spans="1:24" ht="30.75" customHeight="1" x14ac:dyDescent="0.3">
      <c r="A438" s="82" t="s">
        <v>149</v>
      </c>
      <c r="B438" s="83" t="s">
        <v>344</v>
      </c>
      <c r="C438" s="84" t="s">
        <v>345</v>
      </c>
      <c r="D438" s="84" t="s">
        <v>33</v>
      </c>
      <c r="E438" s="85" t="s">
        <v>34</v>
      </c>
      <c r="F438" s="83">
        <v>2013</v>
      </c>
      <c r="G438" s="262" t="s">
        <v>352</v>
      </c>
      <c r="H438" s="175" t="str">
        <f>+G438</f>
        <v>VIA, INDIUCHO-EL TAMBO</v>
      </c>
      <c r="I438" s="264">
        <v>12.25</v>
      </c>
      <c r="J438" s="260">
        <f>+I438</f>
        <v>12.25</v>
      </c>
      <c r="K438" s="86" t="s">
        <v>353</v>
      </c>
      <c r="L438" s="87" t="s">
        <v>354</v>
      </c>
      <c r="M438" s="88">
        <v>960.57</v>
      </c>
      <c r="N438" s="88">
        <v>2.25</v>
      </c>
      <c r="O438" s="88"/>
      <c r="P438" s="88">
        <f t="shared" si="34"/>
        <v>2.25</v>
      </c>
      <c r="Q438" s="88">
        <f t="shared" si="33"/>
        <v>2161.2825000000003</v>
      </c>
      <c r="R438" s="88">
        <f t="shared" si="35"/>
        <v>0</v>
      </c>
      <c r="S438" s="109">
        <f t="shared" si="31"/>
        <v>2161.2825000000003</v>
      </c>
      <c r="U438" s="31">
        <f t="shared" si="32"/>
        <v>22627581.451900017</v>
      </c>
    </row>
    <row r="439" spans="1:24" ht="16.5" customHeight="1" thickBot="1" x14ac:dyDescent="0.35">
      <c r="A439" s="100" t="s">
        <v>149</v>
      </c>
      <c r="B439" s="101" t="s">
        <v>344</v>
      </c>
      <c r="C439" s="102" t="s">
        <v>345</v>
      </c>
      <c r="D439" s="102" t="s">
        <v>33</v>
      </c>
      <c r="E439" s="103" t="s">
        <v>34</v>
      </c>
      <c r="F439" s="101">
        <v>2013</v>
      </c>
      <c r="G439" s="263"/>
      <c r="H439" s="177" t="str">
        <f>+H438</f>
        <v>VIA, INDIUCHO-EL TAMBO</v>
      </c>
      <c r="I439" s="265"/>
      <c r="J439" s="261"/>
      <c r="K439" s="104" t="s">
        <v>266</v>
      </c>
      <c r="L439" s="105" t="s">
        <v>37</v>
      </c>
      <c r="M439" s="106">
        <v>1.26</v>
      </c>
      <c r="N439" s="106">
        <v>1089</v>
      </c>
      <c r="O439" s="106"/>
      <c r="P439" s="106">
        <f t="shared" si="34"/>
        <v>1089</v>
      </c>
      <c r="Q439" s="106">
        <f t="shared" si="33"/>
        <v>1372.14</v>
      </c>
      <c r="R439" s="106">
        <f t="shared" si="35"/>
        <v>0</v>
      </c>
      <c r="S439" s="110">
        <f t="shared" si="31"/>
        <v>1372.14</v>
      </c>
      <c r="U439" s="31">
        <f t="shared" si="32"/>
        <v>22627581.451900017</v>
      </c>
    </row>
    <row r="440" spans="1:24" ht="22.5" customHeight="1" x14ac:dyDescent="0.3">
      <c r="A440" s="82" t="s">
        <v>149</v>
      </c>
      <c r="B440" s="83" t="s">
        <v>344</v>
      </c>
      <c r="C440" s="84" t="s">
        <v>345</v>
      </c>
      <c r="D440" s="84" t="s">
        <v>33</v>
      </c>
      <c r="E440" s="85" t="s">
        <v>34</v>
      </c>
      <c r="F440" s="83">
        <v>2013</v>
      </c>
      <c r="G440" s="262" t="s">
        <v>355</v>
      </c>
      <c r="H440" s="175" t="str">
        <f>+G440</f>
        <v>VIA, DE ACCESO AL BARRIO JUANES, EL TAMBO</v>
      </c>
      <c r="I440" s="264">
        <v>3.5</v>
      </c>
      <c r="J440" s="260">
        <v>3.5</v>
      </c>
      <c r="K440" s="86" t="s">
        <v>76</v>
      </c>
      <c r="L440" s="87" t="s">
        <v>77</v>
      </c>
      <c r="M440" s="88">
        <v>0.35</v>
      </c>
      <c r="N440" s="88">
        <v>8991.6</v>
      </c>
      <c r="O440" s="88"/>
      <c r="P440" s="88">
        <f t="shared" si="34"/>
        <v>8991.6</v>
      </c>
      <c r="Q440" s="88">
        <f t="shared" si="33"/>
        <v>3147.06</v>
      </c>
      <c r="R440" s="88">
        <f t="shared" si="35"/>
        <v>0</v>
      </c>
      <c r="S440" s="109">
        <f>+R440+Q440</f>
        <v>3147.06</v>
      </c>
      <c r="U440" s="31">
        <f t="shared" si="32"/>
        <v>22627581.451900017</v>
      </c>
    </row>
    <row r="441" spans="1:24" ht="16.5" customHeight="1" thickBot="1" x14ac:dyDescent="0.35">
      <c r="A441" s="100" t="s">
        <v>149</v>
      </c>
      <c r="B441" s="101" t="s">
        <v>344</v>
      </c>
      <c r="C441" s="102" t="s">
        <v>345</v>
      </c>
      <c r="D441" s="102" t="s">
        <v>33</v>
      </c>
      <c r="E441" s="103" t="s">
        <v>34</v>
      </c>
      <c r="F441" s="101">
        <v>2013</v>
      </c>
      <c r="G441" s="263"/>
      <c r="H441" s="177" t="str">
        <f>+H440</f>
        <v>VIA, DE ACCESO AL BARRIO JUANES, EL TAMBO</v>
      </c>
      <c r="I441" s="265"/>
      <c r="J441" s="261"/>
      <c r="K441" s="104" t="s">
        <v>79</v>
      </c>
      <c r="L441" s="105" t="s">
        <v>37</v>
      </c>
      <c r="M441" s="106">
        <v>4.43</v>
      </c>
      <c r="N441" s="106">
        <v>708</v>
      </c>
      <c r="O441" s="106"/>
      <c r="P441" s="106">
        <f t="shared" si="34"/>
        <v>708</v>
      </c>
      <c r="Q441" s="106">
        <f t="shared" si="33"/>
        <v>3136.4399999999996</v>
      </c>
      <c r="R441" s="106">
        <f t="shared" si="35"/>
        <v>0</v>
      </c>
      <c r="S441" s="110">
        <f>+R441+Q441</f>
        <v>3136.4399999999996</v>
      </c>
      <c r="U441" s="31">
        <f t="shared" si="32"/>
        <v>22627581.451900017</v>
      </c>
    </row>
    <row r="442" spans="1:24" ht="16.5" customHeight="1" thickBot="1" x14ac:dyDescent="0.35">
      <c r="A442" s="71" t="s">
        <v>149</v>
      </c>
      <c r="B442" s="72" t="s">
        <v>344</v>
      </c>
      <c r="C442" s="73" t="s">
        <v>345</v>
      </c>
      <c r="D442" s="73" t="s">
        <v>33</v>
      </c>
      <c r="E442" s="74" t="s">
        <v>34</v>
      </c>
      <c r="F442" s="72">
        <v>2013</v>
      </c>
      <c r="G442" s="137" t="s">
        <v>356</v>
      </c>
      <c r="H442" s="138" t="s">
        <v>356</v>
      </c>
      <c r="I442" s="73">
        <v>17</v>
      </c>
      <c r="J442" s="73">
        <v>17</v>
      </c>
      <c r="K442" s="76" t="s">
        <v>60</v>
      </c>
      <c r="L442" s="78" t="s">
        <v>61</v>
      </c>
      <c r="M442" s="79">
        <v>0.34</v>
      </c>
      <c r="N442" s="79">
        <v>52510</v>
      </c>
      <c r="O442" s="79"/>
      <c r="P442" s="79">
        <f t="shared" si="34"/>
        <v>52510</v>
      </c>
      <c r="Q442" s="79">
        <f t="shared" si="33"/>
        <v>17853.400000000001</v>
      </c>
      <c r="R442" s="79">
        <f t="shared" si="35"/>
        <v>0</v>
      </c>
      <c r="S442" s="124">
        <f t="shared" si="31"/>
        <v>17853.400000000001</v>
      </c>
      <c r="U442" s="31">
        <f t="shared" si="32"/>
        <v>22627581.451900017</v>
      </c>
      <c r="V442" s="5">
        <v>17</v>
      </c>
    </row>
    <row r="443" spans="1:24" ht="16.5" customHeight="1" thickBot="1" x14ac:dyDescent="0.35">
      <c r="A443" s="71" t="s">
        <v>149</v>
      </c>
      <c r="B443" s="72" t="s">
        <v>344</v>
      </c>
      <c r="C443" s="73" t="s">
        <v>357</v>
      </c>
      <c r="D443" s="73" t="s">
        <v>33</v>
      </c>
      <c r="E443" s="74" t="s">
        <v>34</v>
      </c>
      <c r="F443" s="72">
        <v>2013</v>
      </c>
      <c r="G443" s="137" t="s">
        <v>358</v>
      </c>
      <c r="H443" s="138" t="str">
        <f>+G443</f>
        <v>VIAS DE LA PARROQUIA SAN PEDRO DE LA BENDITA</v>
      </c>
      <c r="I443" s="73">
        <v>2.1</v>
      </c>
      <c r="J443" s="73">
        <f>+I443</f>
        <v>2.1</v>
      </c>
      <c r="K443" s="76" t="s">
        <v>359</v>
      </c>
      <c r="L443" s="78" t="s">
        <v>61</v>
      </c>
      <c r="M443" s="79">
        <v>0.11</v>
      </c>
      <c r="N443" s="79">
        <v>78120</v>
      </c>
      <c r="O443" s="79"/>
      <c r="P443" s="79">
        <f t="shared" si="34"/>
        <v>78120</v>
      </c>
      <c r="Q443" s="79">
        <f t="shared" si="33"/>
        <v>8593.2000000000007</v>
      </c>
      <c r="R443" s="79">
        <f t="shared" si="35"/>
        <v>0</v>
      </c>
      <c r="S443" s="124">
        <f>+R443+Q443</f>
        <v>8593.2000000000007</v>
      </c>
      <c r="U443" s="31">
        <f t="shared" si="32"/>
        <v>22627581.451900017</v>
      </c>
    </row>
    <row r="444" spans="1:24" ht="16.5" customHeight="1" x14ac:dyDescent="0.3">
      <c r="A444" s="82" t="s">
        <v>149</v>
      </c>
      <c r="B444" s="83" t="s">
        <v>344</v>
      </c>
      <c r="C444" s="84" t="s">
        <v>360</v>
      </c>
      <c r="D444" s="84" t="s">
        <v>33</v>
      </c>
      <c r="E444" s="85" t="s">
        <v>34</v>
      </c>
      <c r="F444" s="83">
        <v>2013</v>
      </c>
      <c r="G444" s="251" t="s">
        <v>361</v>
      </c>
      <c r="H444" s="178" t="s">
        <v>361</v>
      </c>
      <c r="I444" s="254">
        <v>9.4</v>
      </c>
      <c r="J444" s="257">
        <v>9.4</v>
      </c>
      <c r="K444" s="86" t="s">
        <v>362</v>
      </c>
      <c r="L444" s="87" t="s">
        <v>37</v>
      </c>
      <c r="M444" s="88">
        <v>1.26</v>
      </c>
      <c r="N444" s="88">
        <v>1512</v>
      </c>
      <c r="O444" s="88"/>
      <c r="P444" s="88">
        <f t="shared" si="34"/>
        <v>1512</v>
      </c>
      <c r="Q444" s="88">
        <f t="shared" si="33"/>
        <v>1905.1200000000001</v>
      </c>
      <c r="R444" s="88">
        <f t="shared" si="35"/>
        <v>0</v>
      </c>
      <c r="S444" s="109">
        <f t="shared" si="31"/>
        <v>1905.1200000000001</v>
      </c>
      <c r="U444" s="31">
        <f t="shared" si="32"/>
        <v>22627581.451900017</v>
      </c>
      <c r="V444" s="5">
        <v>9.4</v>
      </c>
    </row>
    <row r="445" spans="1:24" ht="16.5" customHeight="1" thickBot="1" x14ac:dyDescent="0.35">
      <c r="A445" s="100" t="s">
        <v>149</v>
      </c>
      <c r="B445" s="101" t="s">
        <v>344</v>
      </c>
      <c r="C445" s="102" t="s">
        <v>360</v>
      </c>
      <c r="D445" s="102" t="s">
        <v>33</v>
      </c>
      <c r="E445" s="103" t="s">
        <v>34</v>
      </c>
      <c r="F445" s="101">
        <v>2013</v>
      </c>
      <c r="G445" s="253"/>
      <c r="H445" s="179" t="s">
        <v>361</v>
      </c>
      <c r="I445" s="256"/>
      <c r="J445" s="259"/>
      <c r="K445" s="104" t="s">
        <v>104</v>
      </c>
      <c r="L445" s="105" t="s">
        <v>77</v>
      </c>
      <c r="M445" s="106">
        <v>0.35</v>
      </c>
      <c r="N445" s="106">
        <v>162.36000000000001</v>
      </c>
      <c r="O445" s="106"/>
      <c r="P445" s="106">
        <f t="shared" si="34"/>
        <v>162.36000000000001</v>
      </c>
      <c r="Q445" s="106">
        <f t="shared" si="33"/>
        <v>56.826000000000001</v>
      </c>
      <c r="R445" s="106">
        <f t="shared" si="35"/>
        <v>0</v>
      </c>
      <c r="S445" s="110">
        <f t="shared" si="31"/>
        <v>56.826000000000001</v>
      </c>
      <c r="U445" s="31">
        <f t="shared" si="32"/>
        <v>22627581.451900017</v>
      </c>
      <c r="V445" s="5">
        <v>9.4</v>
      </c>
    </row>
    <row r="446" spans="1:24" ht="16.5" customHeight="1" x14ac:dyDescent="0.3">
      <c r="A446" s="82" t="s">
        <v>149</v>
      </c>
      <c r="B446" s="83" t="s">
        <v>344</v>
      </c>
      <c r="C446" s="84" t="s">
        <v>345</v>
      </c>
      <c r="D446" s="84" t="s">
        <v>51</v>
      </c>
      <c r="E446" s="85" t="s">
        <v>52</v>
      </c>
      <c r="F446" s="83">
        <v>2013</v>
      </c>
      <c r="G446" s="224" t="s">
        <v>363</v>
      </c>
      <c r="H446" s="86" t="s">
        <v>363</v>
      </c>
      <c r="I446" s="227">
        <v>8</v>
      </c>
      <c r="J446" s="230">
        <v>8</v>
      </c>
      <c r="K446" s="111" t="s">
        <v>54</v>
      </c>
      <c r="L446" s="112" t="s">
        <v>55</v>
      </c>
      <c r="M446" s="111">
        <v>960.57</v>
      </c>
      <c r="N446" s="88">
        <v>0</v>
      </c>
      <c r="O446" s="88"/>
      <c r="P446" s="88">
        <f t="shared" si="34"/>
        <v>0</v>
      </c>
      <c r="Q446" s="88">
        <f t="shared" si="33"/>
        <v>0</v>
      </c>
      <c r="R446" s="88">
        <f t="shared" si="35"/>
        <v>0</v>
      </c>
      <c r="S446" s="109">
        <f t="shared" si="31"/>
        <v>0</v>
      </c>
      <c r="U446" s="31">
        <f t="shared" si="32"/>
        <v>22627581.451900017</v>
      </c>
      <c r="V446" s="5">
        <v>12</v>
      </c>
    </row>
    <row r="447" spans="1:24" ht="16.5" customHeight="1" x14ac:dyDescent="0.3">
      <c r="A447" s="91" t="s">
        <v>149</v>
      </c>
      <c r="B447" s="92" t="s">
        <v>344</v>
      </c>
      <c r="C447" s="93" t="s">
        <v>345</v>
      </c>
      <c r="D447" s="93" t="s">
        <v>51</v>
      </c>
      <c r="E447" s="94" t="s">
        <v>52</v>
      </c>
      <c r="F447" s="92">
        <v>2013</v>
      </c>
      <c r="G447" s="225"/>
      <c r="H447" s="95" t="s">
        <v>363</v>
      </c>
      <c r="I447" s="228"/>
      <c r="J447" s="231"/>
      <c r="K447" s="115" t="s">
        <v>56</v>
      </c>
      <c r="L447" s="116" t="s">
        <v>37</v>
      </c>
      <c r="M447" s="115">
        <v>16.57</v>
      </c>
      <c r="N447" s="97">
        <v>0</v>
      </c>
      <c r="O447" s="97"/>
      <c r="P447" s="97">
        <f t="shared" si="34"/>
        <v>0</v>
      </c>
      <c r="Q447" s="97">
        <f t="shared" si="33"/>
        <v>0</v>
      </c>
      <c r="R447" s="97">
        <f t="shared" si="35"/>
        <v>0</v>
      </c>
      <c r="S447" s="125">
        <f t="shared" si="31"/>
        <v>0</v>
      </c>
      <c r="U447" s="31">
        <f t="shared" si="32"/>
        <v>22627581.451900017</v>
      </c>
    </row>
    <row r="448" spans="1:24" ht="16.5" customHeight="1" x14ac:dyDescent="0.3">
      <c r="A448" s="91" t="s">
        <v>149</v>
      </c>
      <c r="B448" s="92" t="s">
        <v>344</v>
      </c>
      <c r="C448" s="93" t="s">
        <v>345</v>
      </c>
      <c r="D448" s="93" t="s">
        <v>51</v>
      </c>
      <c r="E448" s="94" t="s">
        <v>52</v>
      </c>
      <c r="F448" s="92">
        <v>2013</v>
      </c>
      <c r="G448" s="225"/>
      <c r="H448" s="95" t="s">
        <v>363</v>
      </c>
      <c r="I448" s="228"/>
      <c r="J448" s="231"/>
      <c r="K448" s="115" t="s">
        <v>57</v>
      </c>
      <c r="L448" s="116" t="s">
        <v>37</v>
      </c>
      <c r="M448" s="115">
        <v>1.18</v>
      </c>
      <c r="N448" s="97">
        <v>1455.38</v>
      </c>
      <c r="O448" s="97"/>
      <c r="P448" s="97">
        <f t="shared" si="34"/>
        <v>1455.38</v>
      </c>
      <c r="Q448" s="97">
        <f t="shared" si="33"/>
        <v>1717.3484000000001</v>
      </c>
      <c r="R448" s="97">
        <f t="shared" si="35"/>
        <v>0</v>
      </c>
      <c r="S448" s="125">
        <f t="shared" si="31"/>
        <v>1717.3484000000001</v>
      </c>
      <c r="U448" s="31">
        <f t="shared" si="32"/>
        <v>22627581.451900017</v>
      </c>
    </row>
    <row r="449" spans="1:22" ht="16.5" customHeight="1" x14ac:dyDescent="0.3">
      <c r="A449" s="91" t="s">
        <v>149</v>
      </c>
      <c r="B449" s="92" t="s">
        <v>344</v>
      </c>
      <c r="C449" s="93" t="s">
        <v>345</v>
      </c>
      <c r="D449" s="93" t="s">
        <v>51</v>
      </c>
      <c r="E449" s="94" t="s">
        <v>52</v>
      </c>
      <c r="F449" s="92">
        <v>2013</v>
      </c>
      <c r="G449" s="225"/>
      <c r="H449" s="95" t="s">
        <v>363</v>
      </c>
      <c r="I449" s="228"/>
      <c r="J449" s="231"/>
      <c r="K449" s="115" t="s">
        <v>58</v>
      </c>
      <c r="L449" s="116" t="s">
        <v>59</v>
      </c>
      <c r="M449" s="115">
        <v>0.35</v>
      </c>
      <c r="N449" s="97">
        <v>0</v>
      </c>
      <c r="O449" s="97"/>
      <c r="P449" s="97">
        <f t="shared" si="34"/>
        <v>0</v>
      </c>
      <c r="Q449" s="97">
        <f t="shared" si="33"/>
        <v>0</v>
      </c>
      <c r="R449" s="97">
        <f t="shared" si="35"/>
        <v>0</v>
      </c>
      <c r="S449" s="125">
        <f t="shared" si="31"/>
        <v>0</v>
      </c>
      <c r="U449" s="31">
        <f t="shared" si="32"/>
        <v>22627581.451900017</v>
      </c>
    </row>
    <row r="450" spans="1:22" ht="16.5" customHeight="1" x14ac:dyDescent="0.3">
      <c r="A450" s="91" t="s">
        <v>149</v>
      </c>
      <c r="B450" s="92" t="s">
        <v>344</v>
      </c>
      <c r="C450" s="93" t="s">
        <v>345</v>
      </c>
      <c r="D450" s="93" t="s">
        <v>51</v>
      </c>
      <c r="E450" s="94" t="s">
        <v>52</v>
      </c>
      <c r="F450" s="92">
        <v>2013</v>
      </c>
      <c r="G450" s="225"/>
      <c r="H450" s="95" t="s">
        <v>363</v>
      </c>
      <c r="I450" s="228"/>
      <c r="J450" s="231"/>
      <c r="K450" s="115" t="s">
        <v>60</v>
      </c>
      <c r="L450" s="116" t="s">
        <v>61</v>
      </c>
      <c r="M450" s="115">
        <v>0.34</v>
      </c>
      <c r="N450" s="97">
        <v>105842.5</v>
      </c>
      <c r="O450" s="97"/>
      <c r="P450" s="97">
        <f t="shared" si="34"/>
        <v>105842.5</v>
      </c>
      <c r="Q450" s="97">
        <f t="shared" si="33"/>
        <v>35986.450000000004</v>
      </c>
      <c r="R450" s="97">
        <f t="shared" si="35"/>
        <v>0</v>
      </c>
      <c r="S450" s="125">
        <f t="shared" si="31"/>
        <v>35986.450000000004</v>
      </c>
      <c r="U450" s="31">
        <f t="shared" si="32"/>
        <v>22627581.451900017</v>
      </c>
    </row>
    <row r="451" spans="1:22" ht="16.5" customHeight="1" x14ac:dyDescent="0.3">
      <c r="A451" s="91" t="s">
        <v>149</v>
      </c>
      <c r="B451" s="92" t="s">
        <v>344</v>
      </c>
      <c r="C451" s="93" t="s">
        <v>345</v>
      </c>
      <c r="D451" s="93" t="s">
        <v>51</v>
      </c>
      <c r="E451" s="94" t="s">
        <v>52</v>
      </c>
      <c r="F451" s="92">
        <v>2013</v>
      </c>
      <c r="G451" s="225"/>
      <c r="H451" s="95" t="s">
        <v>363</v>
      </c>
      <c r="I451" s="228"/>
      <c r="J451" s="231"/>
      <c r="K451" s="115" t="s">
        <v>62</v>
      </c>
      <c r="L451" s="116" t="s">
        <v>37</v>
      </c>
      <c r="M451" s="115">
        <v>4.43</v>
      </c>
      <c r="N451" s="97">
        <v>13356</v>
      </c>
      <c r="O451" s="97"/>
      <c r="P451" s="97">
        <f t="shared" si="34"/>
        <v>13356</v>
      </c>
      <c r="Q451" s="97">
        <f t="shared" si="33"/>
        <v>59167.079999999994</v>
      </c>
      <c r="R451" s="97">
        <f t="shared" si="35"/>
        <v>0</v>
      </c>
      <c r="S451" s="125">
        <f t="shared" si="31"/>
        <v>59167.079999999994</v>
      </c>
      <c r="U451" s="31">
        <f t="shared" si="32"/>
        <v>22627581.451900017</v>
      </c>
    </row>
    <row r="452" spans="1:22" ht="16.5" customHeight="1" thickBot="1" x14ac:dyDescent="0.35">
      <c r="A452" s="100" t="s">
        <v>149</v>
      </c>
      <c r="B452" s="101" t="s">
        <v>344</v>
      </c>
      <c r="C452" s="102" t="s">
        <v>345</v>
      </c>
      <c r="D452" s="102" t="s">
        <v>51</v>
      </c>
      <c r="E452" s="103" t="s">
        <v>52</v>
      </c>
      <c r="F452" s="101">
        <v>2013</v>
      </c>
      <c r="G452" s="226"/>
      <c r="H452" s="104" t="s">
        <v>363</v>
      </c>
      <c r="I452" s="229"/>
      <c r="J452" s="232"/>
      <c r="K452" s="119" t="s">
        <v>63</v>
      </c>
      <c r="L452" s="120" t="s">
        <v>59</v>
      </c>
      <c r="M452" s="119">
        <v>0.35</v>
      </c>
      <c r="N452" s="106">
        <v>203949</v>
      </c>
      <c r="O452" s="106"/>
      <c r="P452" s="106">
        <f t="shared" si="34"/>
        <v>203949</v>
      </c>
      <c r="Q452" s="106">
        <f t="shared" si="33"/>
        <v>71382.149999999994</v>
      </c>
      <c r="R452" s="106">
        <f t="shared" si="35"/>
        <v>0</v>
      </c>
      <c r="S452" s="110">
        <f t="shared" si="31"/>
        <v>71382.149999999994</v>
      </c>
      <c r="U452" s="31">
        <f t="shared" si="32"/>
        <v>22627581.451900017</v>
      </c>
    </row>
    <row r="453" spans="1:22" ht="16.5" customHeight="1" x14ac:dyDescent="0.3">
      <c r="A453" s="82" t="s">
        <v>149</v>
      </c>
      <c r="B453" s="83" t="s">
        <v>344</v>
      </c>
      <c r="C453" s="84" t="s">
        <v>345</v>
      </c>
      <c r="D453" s="84" t="s">
        <v>51</v>
      </c>
      <c r="E453" s="85" t="s">
        <v>66</v>
      </c>
      <c r="F453" s="83">
        <v>2013</v>
      </c>
      <c r="G453" s="224" t="s">
        <v>715</v>
      </c>
      <c r="H453" s="86" t="s">
        <v>363</v>
      </c>
      <c r="I453" s="227">
        <v>16</v>
      </c>
      <c r="J453" s="230">
        <v>16</v>
      </c>
      <c r="K453" s="111" t="s">
        <v>64</v>
      </c>
      <c r="L453" s="112" t="s">
        <v>37</v>
      </c>
      <c r="M453" s="111">
        <v>4.99</v>
      </c>
      <c r="N453" s="88">
        <v>801.41</v>
      </c>
      <c r="O453" s="88"/>
      <c r="P453" s="88">
        <f t="shared" si="34"/>
        <v>801.41</v>
      </c>
      <c r="Q453" s="88">
        <f t="shared" si="33"/>
        <v>3999.0358999999999</v>
      </c>
      <c r="R453" s="88">
        <f t="shared" si="35"/>
        <v>0</v>
      </c>
      <c r="S453" s="109">
        <f t="shared" si="31"/>
        <v>3999.0358999999999</v>
      </c>
      <c r="U453" s="31">
        <f t="shared" si="32"/>
        <v>22627581.451900017</v>
      </c>
    </row>
    <row r="454" spans="1:22" ht="16.5" customHeight="1" x14ac:dyDescent="0.3">
      <c r="A454" s="91" t="s">
        <v>149</v>
      </c>
      <c r="B454" s="92" t="s">
        <v>344</v>
      </c>
      <c r="C454" s="93" t="s">
        <v>345</v>
      </c>
      <c r="D454" s="93" t="s">
        <v>51</v>
      </c>
      <c r="E454" s="94" t="s">
        <v>66</v>
      </c>
      <c r="F454" s="92">
        <v>2013</v>
      </c>
      <c r="G454" s="225"/>
      <c r="H454" s="95" t="s">
        <v>363</v>
      </c>
      <c r="I454" s="228"/>
      <c r="J454" s="231"/>
      <c r="K454" s="115" t="s">
        <v>65</v>
      </c>
      <c r="L454" s="116" t="s">
        <v>37</v>
      </c>
      <c r="M454" s="115">
        <v>133.43</v>
      </c>
      <c r="N454" s="97">
        <v>12.47</v>
      </c>
      <c r="O454" s="97"/>
      <c r="P454" s="97">
        <f t="shared" si="34"/>
        <v>12.47</v>
      </c>
      <c r="Q454" s="97">
        <f t="shared" si="33"/>
        <v>1663.8721000000003</v>
      </c>
      <c r="R454" s="97">
        <f t="shared" si="35"/>
        <v>0</v>
      </c>
      <c r="S454" s="125">
        <f t="shared" si="31"/>
        <v>1663.8721000000003</v>
      </c>
      <c r="U454" s="31">
        <f t="shared" si="32"/>
        <v>22627581.451900017</v>
      </c>
    </row>
    <row r="455" spans="1:22" ht="16.5" customHeight="1" x14ac:dyDescent="0.3">
      <c r="A455" s="91" t="s">
        <v>149</v>
      </c>
      <c r="B455" s="92" t="s">
        <v>344</v>
      </c>
      <c r="C455" s="93" t="s">
        <v>345</v>
      </c>
      <c r="D455" s="93" t="s">
        <v>51</v>
      </c>
      <c r="E455" s="94" t="s">
        <v>66</v>
      </c>
      <c r="F455" s="92">
        <v>2013</v>
      </c>
      <c r="G455" s="225"/>
      <c r="H455" s="95" t="s">
        <v>363</v>
      </c>
      <c r="I455" s="228"/>
      <c r="J455" s="231"/>
      <c r="K455" s="115" t="s">
        <v>67</v>
      </c>
      <c r="L455" s="116" t="s">
        <v>68</v>
      </c>
      <c r="M455" s="115">
        <v>205.55</v>
      </c>
      <c r="N455" s="97">
        <v>112.06</v>
      </c>
      <c r="O455" s="97"/>
      <c r="P455" s="97">
        <f t="shared" si="34"/>
        <v>112.06</v>
      </c>
      <c r="Q455" s="97">
        <f t="shared" si="33"/>
        <v>23033.933000000001</v>
      </c>
      <c r="R455" s="97">
        <f t="shared" si="35"/>
        <v>0</v>
      </c>
      <c r="S455" s="125">
        <f t="shared" si="31"/>
        <v>23033.933000000001</v>
      </c>
      <c r="U455" s="31">
        <f t="shared" si="32"/>
        <v>22627581.451900017</v>
      </c>
    </row>
    <row r="456" spans="1:22" ht="16.5" customHeight="1" x14ac:dyDescent="0.3">
      <c r="A456" s="91" t="s">
        <v>149</v>
      </c>
      <c r="B456" s="92" t="s">
        <v>344</v>
      </c>
      <c r="C456" s="93" t="s">
        <v>345</v>
      </c>
      <c r="D456" s="93" t="s">
        <v>51</v>
      </c>
      <c r="E456" s="94" t="s">
        <v>66</v>
      </c>
      <c r="F456" s="92">
        <v>2013</v>
      </c>
      <c r="G456" s="225"/>
      <c r="H456" s="95" t="s">
        <v>363</v>
      </c>
      <c r="I456" s="228"/>
      <c r="J456" s="231"/>
      <c r="K456" s="115" t="s">
        <v>69</v>
      </c>
      <c r="L456" s="116" t="s">
        <v>68</v>
      </c>
      <c r="M456" s="115">
        <v>309.3</v>
      </c>
      <c r="N456" s="97">
        <v>15</v>
      </c>
      <c r="O456" s="97"/>
      <c r="P456" s="97">
        <f t="shared" si="34"/>
        <v>15</v>
      </c>
      <c r="Q456" s="97">
        <f t="shared" si="33"/>
        <v>4639.5</v>
      </c>
      <c r="R456" s="97">
        <f t="shared" si="35"/>
        <v>0</v>
      </c>
      <c r="S456" s="125">
        <f t="shared" si="31"/>
        <v>4639.5</v>
      </c>
      <c r="U456" s="31">
        <f t="shared" si="32"/>
        <v>22627581.451900017</v>
      </c>
    </row>
    <row r="457" spans="1:22" ht="16.5" customHeight="1" thickBot="1" x14ac:dyDescent="0.35">
      <c r="A457" s="100" t="s">
        <v>149</v>
      </c>
      <c r="B457" s="101" t="s">
        <v>344</v>
      </c>
      <c r="C457" s="102" t="s">
        <v>345</v>
      </c>
      <c r="D457" s="102" t="s">
        <v>51</v>
      </c>
      <c r="E457" s="103" t="s">
        <v>66</v>
      </c>
      <c r="F457" s="101">
        <v>2013</v>
      </c>
      <c r="G457" s="226"/>
      <c r="H457" s="104" t="s">
        <v>363</v>
      </c>
      <c r="I457" s="229"/>
      <c r="J457" s="232"/>
      <c r="K457" s="119" t="s">
        <v>70</v>
      </c>
      <c r="L457" s="120" t="s">
        <v>37</v>
      </c>
      <c r="M457" s="119">
        <v>123.61</v>
      </c>
      <c r="N457" s="106">
        <v>95.32</v>
      </c>
      <c r="O457" s="106"/>
      <c r="P457" s="106">
        <f t="shared" si="34"/>
        <v>95.32</v>
      </c>
      <c r="Q457" s="106">
        <f t="shared" si="33"/>
        <v>11782.5052</v>
      </c>
      <c r="R457" s="106">
        <f t="shared" si="35"/>
        <v>0</v>
      </c>
      <c r="S457" s="110">
        <f t="shared" si="31"/>
        <v>11782.5052</v>
      </c>
      <c r="U457" s="31">
        <f t="shared" si="32"/>
        <v>22627581.451900017</v>
      </c>
    </row>
    <row r="458" spans="1:22" ht="16.5" customHeight="1" x14ac:dyDescent="0.3">
      <c r="A458" s="82" t="s">
        <v>149</v>
      </c>
      <c r="B458" s="83" t="s">
        <v>344</v>
      </c>
      <c r="C458" s="84" t="s">
        <v>364</v>
      </c>
      <c r="D458" s="84" t="s">
        <v>33</v>
      </c>
      <c r="E458" s="85" t="s">
        <v>52</v>
      </c>
      <c r="F458" s="83">
        <v>2013</v>
      </c>
      <c r="G458" s="251" t="s">
        <v>365</v>
      </c>
      <c r="H458" s="178" t="s">
        <v>365</v>
      </c>
      <c r="I458" s="254">
        <v>1.1000000000000001</v>
      </c>
      <c r="J458" s="257">
        <v>1.1000000000000001</v>
      </c>
      <c r="K458" s="86" t="s">
        <v>104</v>
      </c>
      <c r="L458" s="87" t="s">
        <v>77</v>
      </c>
      <c r="M458" s="88">
        <v>0.35</v>
      </c>
      <c r="N458" s="88">
        <v>5594.88</v>
      </c>
      <c r="O458" s="88"/>
      <c r="P458" s="88">
        <f t="shared" si="34"/>
        <v>5594.88</v>
      </c>
      <c r="Q458" s="88">
        <f t="shared" si="33"/>
        <v>1958.2079999999999</v>
      </c>
      <c r="R458" s="88">
        <f t="shared" si="35"/>
        <v>0</v>
      </c>
      <c r="S458" s="109">
        <f t="shared" si="31"/>
        <v>1958.2079999999999</v>
      </c>
      <c r="U458" s="31">
        <f t="shared" si="32"/>
        <v>22627581.451900017</v>
      </c>
      <c r="V458" s="5">
        <v>1.1000000000000001</v>
      </c>
    </row>
    <row r="459" spans="1:22" ht="16.5" customHeight="1" x14ac:dyDescent="0.3">
      <c r="A459" s="91" t="s">
        <v>149</v>
      </c>
      <c r="B459" s="92" t="s">
        <v>344</v>
      </c>
      <c r="C459" s="93" t="s">
        <v>364</v>
      </c>
      <c r="D459" s="93" t="s">
        <v>33</v>
      </c>
      <c r="E459" s="94" t="s">
        <v>52</v>
      </c>
      <c r="F459" s="92">
        <v>2013</v>
      </c>
      <c r="G459" s="252"/>
      <c r="H459" s="180" t="s">
        <v>365</v>
      </c>
      <c r="I459" s="255"/>
      <c r="J459" s="258"/>
      <c r="K459" s="95" t="s">
        <v>60</v>
      </c>
      <c r="L459" s="96" t="s">
        <v>61</v>
      </c>
      <c r="M459" s="97">
        <v>0.34</v>
      </c>
      <c r="N459" s="97">
        <v>6080</v>
      </c>
      <c r="O459" s="97"/>
      <c r="P459" s="97">
        <f t="shared" si="34"/>
        <v>6080</v>
      </c>
      <c r="Q459" s="97">
        <f t="shared" si="33"/>
        <v>2067.2000000000003</v>
      </c>
      <c r="R459" s="97">
        <f t="shared" si="35"/>
        <v>0</v>
      </c>
      <c r="S459" s="125">
        <f t="shared" si="31"/>
        <v>2067.2000000000003</v>
      </c>
      <c r="U459" s="31">
        <f t="shared" si="32"/>
        <v>22627581.451900017</v>
      </c>
      <c r="V459" s="5">
        <v>1.1000000000000001</v>
      </c>
    </row>
    <row r="460" spans="1:22" ht="16.5" customHeight="1" thickBot="1" x14ac:dyDescent="0.35">
      <c r="A460" s="100" t="s">
        <v>149</v>
      </c>
      <c r="B460" s="101" t="s">
        <v>344</v>
      </c>
      <c r="C460" s="102" t="s">
        <v>364</v>
      </c>
      <c r="D460" s="102" t="s">
        <v>33</v>
      </c>
      <c r="E460" s="103" t="s">
        <v>52</v>
      </c>
      <c r="F460" s="101">
        <v>2013</v>
      </c>
      <c r="G460" s="253"/>
      <c r="H460" s="179" t="s">
        <v>365</v>
      </c>
      <c r="I460" s="256"/>
      <c r="J460" s="259"/>
      <c r="K460" s="104" t="s">
        <v>62</v>
      </c>
      <c r="L460" s="105" t="s">
        <v>37</v>
      </c>
      <c r="M460" s="106">
        <v>4.43</v>
      </c>
      <c r="N460" s="106">
        <v>594</v>
      </c>
      <c r="O460" s="106"/>
      <c r="P460" s="106">
        <f t="shared" si="34"/>
        <v>594</v>
      </c>
      <c r="Q460" s="106">
        <f t="shared" si="33"/>
        <v>2631.4199999999996</v>
      </c>
      <c r="R460" s="106">
        <f t="shared" si="35"/>
        <v>0</v>
      </c>
      <c r="S460" s="110">
        <f t="shared" ref="S460:S525" si="36">+R460+Q460</f>
        <v>2631.4199999999996</v>
      </c>
      <c r="U460" s="31">
        <f t="shared" si="32"/>
        <v>22627581.451900017</v>
      </c>
      <c r="V460" s="5">
        <v>1.1000000000000001</v>
      </c>
    </row>
    <row r="461" spans="1:22" ht="16.5" customHeight="1" x14ac:dyDescent="0.3">
      <c r="A461" s="82" t="s">
        <v>149</v>
      </c>
      <c r="B461" s="83" t="s">
        <v>344</v>
      </c>
      <c r="C461" s="84" t="s">
        <v>364</v>
      </c>
      <c r="D461" s="84" t="s">
        <v>33</v>
      </c>
      <c r="E461" s="85" t="s">
        <v>34</v>
      </c>
      <c r="F461" s="83">
        <v>2013</v>
      </c>
      <c r="G461" s="224" t="s">
        <v>366</v>
      </c>
      <c r="H461" s="86" t="s">
        <v>366</v>
      </c>
      <c r="I461" s="227">
        <v>6.2</v>
      </c>
      <c r="J461" s="230">
        <v>6.2</v>
      </c>
      <c r="K461" s="86" t="s">
        <v>362</v>
      </c>
      <c r="L461" s="87" t="s">
        <v>37</v>
      </c>
      <c r="M461" s="88">
        <v>1.26</v>
      </c>
      <c r="N461" s="88">
        <v>2244</v>
      </c>
      <c r="O461" s="88"/>
      <c r="P461" s="88">
        <f t="shared" si="34"/>
        <v>2244</v>
      </c>
      <c r="Q461" s="88">
        <f t="shared" si="33"/>
        <v>2827.44</v>
      </c>
      <c r="R461" s="88">
        <f t="shared" si="35"/>
        <v>0</v>
      </c>
      <c r="S461" s="109">
        <f t="shared" si="36"/>
        <v>2827.44</v>
      </c>
      <c r="U461" s="31">
        <f t="shared" si="32"/>
        <v>22627581.451900017</v>
      </c>
      <c r="V461" s="5">
        <v>6.2</v>
      </c>
    </row>
    <row r="462" spans="1:22" ht="16.5" customHeight="1" thickBot="1" x14ac:dyDescent="0.35">
      <c r="A462" s="100" t="s">
        <v>149</v>
      </c>
      <c r="B462" s="101" t="s">
        <v>344</v>
      </c>
      <c r="C462" s="102" t="s">
        <v>364</v>
      </c>
      <c r="D462" s="102" t="s">
        <v>33</v>
      </c>
      <c r="E462" s="103" t="s">
        <v>34</v>
      </c>
      <c r="F462" s="101">
        <v>2013</v>
      </c>
      <c r="G462" s="226"/>
      <c r="H462" s="104" t="s">
        <v>366</v>
      </c>
      <c r="I462" s="229"/>
      <c r="J462" s="232"/>
      <c r="K462" s="104" t="s">
        <v>60</v>
      </c>
      <c r="L462" s="105" t="s">
        <v>61</v>
      </c>
      <c r="M462" s="106">
        <v>0.34</v>
      </c>
      <c r="N462" s="106">
        <v>31200</v>
      </c>
      <c r="O462" s="106"/>
      <c r="P462" s="106">
        <f t="shared" si="34"/>
        <v>31200</v>
      </c>
      <c r="Q462" s="106">
        <f t="shared" si="33"/>
        <v>10608</v>
      </c>
      <c r="R462" s="106">
        <f t="shared" si="35"/>
        <v>0</v>
      </c>
      <c r="S462" s="110">
        <f t="shared" si="36"/>
        <v>10608</v>
      </c>
      <c r="U462" s="31">
        <f t="shared" si="32"/>
        <v>22627581.451900017</v>
      </c>
      <c r="V462" s="5">
        <v>6.2</v>
      </c>
    </row>
    <row r="463" spans="1:22" ht="16.5" customHeight="1" thickBot="1" x14ac:dyDescent="0.35">
      <c r="A463" s="71" t="s">
        <v>149</v>
      </c>
      <c r="B463" s="72" t="s">
        <v>344</v>
      </c>
      <c r="C463" s="73" t="s">
        <v>364</v>
      </c>
      <c r="D463" s="73" t="s">
        <v>33</v>
      </c>
      <c r="E463" s="74" t="s">
        <v>34</v>
      </c>
      <c r="F463" s="72">
        <v>2013</v>
      </c>
      <c r="G463" s="137" t="s">
        <v>367</v>
      </c>
      <c r="H463" s="138" t="s">
        <v>367</v>
      </c>
      <c r="I463" s="73">
        <v>8</v>
      </c>
      <c r="J463" s="73">
        <v>8</v>
      </c>
      <c r="K463" s="76" t="s">
        <v>362</v>
      </c>
      <c r="L463" s="78" t="s">
        <v>37</v>
      </c>
      <c r="M463" s="79">
        <v>1.26</v>
      </c>
      <c r="N463" s="79">
        <v>690</v>
      </c>
      <c r="O463" s="79"/>
      <c r="P463" s="79">
        <f t="shared" si="34"/>
        <v>690</v>
      </c>
      <c r="Q463" s="79">
        <f t="shared" si="33"/>
        <v>869.4</v>
      </c>
      <c r="R463" s="79">
        <f t="shared" si="35"/>
        <v>0</v>
      </c>
      <c r="S463" s="124">
        <f t="shared" si="36"/>
        <v>869.4</v>
      </c>
      <c r="U463" s="31">
        <f t="shared" si="32"/>
        <v>22627581.451900017</v>
      </c>
      <c r="V463" s="5">
        <v>8</v>
      </c>
    </row>
    <row r="464" spans="1:22" ht="16.5" customHeight="1" x14ac:dyDescent="0.3">
      <c r="A464" s="82" t="s">
        <v>149</v>
      </c>
      <c r="B464" s="83" t="s">
        <v>344</v>
      </c>
      <c r="C464" s="84" t="s">
        <v>364</v>
      </c>
      <c r="D464" s="84" t="s">
        <v>33</v>
      </c>
      <c r="E464" s="85" t="s">
        <v>52</v>
      </c>
      <c r="F464" s="83">
        <v>2012</v>
      </c>
      <c r="G464" s="251" t="s">
        <v>368</v>
      </c>
      <c r="H464" s="178" t="s">
        <v>368</v>
      </c>
      <c r="I464" s="254">
        <v>18.7</v>
      </c>
      <c r="J464" s="257">
        <v>18.7</v>
      </c>
      <c r="K464" s="86" t="s">
        <v>103</v>
      </c>
      <c r="L464" s="87" t="s">
        <v>37</v>
      </c>
      <c r="M464" s="88">
        <v>1.26</v>
      </c>
      <c r="N464" s="88">
        <v>40080</v>
      </c>
      <c r="O464" s="88"/>
      <c r="P464" s="88">
        <f t="shared" si="34"/>
        <v>40080</v>
      </c>
      <c r="Q464" s="88">
        <f t="shared" si="33"/>
        <v>50500.800000000003</v>
      </c>
      <c r="R464" s="88">
        <f t="shared" si="35"/>
        <v>0</v>
      </c>
      <c r="S464" s="109">
        <f t="shared" si="36"/>
        <v>50500.800000000003</v>
      </c>
      <c r="U464" s="31">
        <f t="shared" si="32"/>
        <v>22627581.451900017</v>
      </c>
      <c r="V464" s="5">
        <v>18.7</v>
      </c>
    </row>
    <row r="465" spans="1:22" ht="16.5" customHeight="1" x14ac:dyDescent="0.3">
      <c r="A465" s="91" t="s">
        <v>149</v>
      </c>
      <c r="B465" s="92" t="s">
        <v>344</v>
      </c>
      <c r="C465" s="93" t="s">
        <v>364</v>
      </c>
      <c r="D465" s="93" t="s">
        <v>33</v>
      </c>
      <c r="E465" s="94" t="s">
        <v>52</v>
      </c>
      <c r="F465" s="92">
        <v>2012</v>
      </c>
      <c r="G465" s="252"/>
      <c r="H465" s="180" t="s">
        <v>369</v>
      </c>
      <c r="I465" s="255"/>
      <c r="J465" s="258"/>
      <c r="K465" s="95" t="s">
        <v>370</v>
      </c>
      <c r="L465" s="96" t="s">
        <v>37</v>
      </c>
      <c r="M465" s="97">
        <v>1.26</v>
      </c>
      <c r="N465" s="97">
        <v>6745</v>
      </c>
      <c r="O465" s="97"/>
      <c r="P465" s="97">
        <f t="shared" si="34"/>
        <v>6745</v>
      </c>
      <c r="Q465" s="97">
        <f t="shared" si="33"/>
        <v>8498.7000000000007</v>
      </c>
      <c r="R465" s="97">
        <f t="shared" si="35"/>
        <v>0</v>
      </c>
      <c r="S465" s="125">
        <f t="shared" si="36"/>
        <v>8498.7000000000007</v>
      </c>
      <c r="U465" s="31">
        <f t="shared" si="32"/>
        <v>22627581.451900017</v>
      </c>
      <c r="V465" s="5">
        <v>18.7</v>
      </c>
    </row>
    <row r="466" spans="1:22" ht="16.5" customHeight="1" x14ac:dyDescent="0.3">
      <c r="A466" s="91" t="s">
        <v>149</v>
      </c>
      <c r="B466" s="92" t="s">
        <v>344</v>
      </c>
      <c r="C466" s="93" t="s">
        <v>364</v>
      </c>
      <c r="D466" s="93" t="s">
        <v>33</v>
      </c>
      <c r="E466" s="94" t="s">
        <v>52</v>
      </c>
      <c r="F466" s="92">
        <f>F465</f>
        <v>2012</v>
      </c>
      <c r="G466" s="252"/>
      <c r="H466" s="180" t="s">
        <v>371</v>
      </c>
      <c r="I466" s="255"/>
      <c r="J466" s="258"/>
      <c r="K466" s="95" t="s">
        <v>279</v>
      </c>
      <c r="L466" s="96" t="s">
        <v>37</v>
      </c>
      <c r="M466" s="97">
        <v>1.26</v>
      </c>
      <c r="N466" s="97">
        <v>13452</v>
      </c>
      <c r="O466" s="97"/>
      <c r="P466" s="97">
        <f t="shared" si="34"/>
        <v>13452</v>
      </c>
      <c r="Q466" s="97">
        <f t="shared" si="33"/>
        <v>16949.52</v>
      </c>
      <c r="R466" s="97">
        <f t="shared" si="35"/>
        <v>0</v>
      </c>
      <c r="S466" s="125">
        <f t="shared" si="36"/>
        <v>16949.52</v>
      </c>
      <c r="U466" s="31">
        <f t="shared" si="32"/>
        <v>22627581.451900017</v>
      </c>
      <c r="V466" s="5">
        <v>18.7</v>
      </c>
    </row>
    <row r="467" spans="1:22" ht="16.5" customHeight="1" x14ac:dyDescent="0.3">
      <c r="A467" s="91" t="s">
        <v>149</v>
      </c>
      <c r="B467" s="92" t="s">
        <v>344</v>
      </c>
      <c r="C467" s="93" t="s">
        <v>364</v>
      </c>
      <c r="D467" s="93" t="s">
        <v>33</v>
      </c>
      <c r="E467" s="94" t="s">
        <v>52</v>
      </c>
      <c r="F467" s="92">
        <f t="shared" ref="F467:F474" si="37">F466</f>
        <v>2012</v>
      </c>
      <c r="G467" s="252"/>
      <c r="H467" s="180" t="s">
        <v>372</v>
      </c>
      <c r="I467" s="255"/>
      <c r="J467" s="258"/>
      <c r="K467" s="95" t="s">
        <v>373</v>
      </c>
      <c r="L467" s="96" t="s">
        <v>37</v>
      </c>
      <c r="M467" s="97">
        <v>1.26</v>
      </c>
      <c r="N467" s="97">
        <v>870</v>
      </c>
      <c r="O467" s="97"/>
      <c r="P467" s="97">
        <f t="shared" si="34"/>
        <v>870</v>
      </c>
      <c r="Q467" s="97">
        <f t="shared" si="33"/>
        <v>1096.2</v>
      </c>
      <c r="R467" s="97">
        <f t="shared" si="35"/>
        <v>0</v>
      </c>
      <c r="S467" s="125">
        <f t="shared" si="36"/>
        <v>1096.2</v>
      </c>
      <c r="U467" s="31">
        <f t="shared" ref="U467:U517" si="38">$S$964</f>
        <v>22627581.451900017</v>
      </c>
      <c r="V467" s="5">
        <v>18.7</v>
      </c>
    </row>
    <row r="468" spans="1:22" ht="16.5" customHeight="1" x14ac:dyDescent="0.3">
      <c r="A468" s="91" t="s">
        <v>149</v>
      </c>
      <c r="B468" s="92" t="s">
        <v>344</v>
      </c>
      <c r="C468" s="93" t="s">
        <v>364</v>
      </c>
      <c r="D468" s="93" t="s">
        <v>33</v>
      </c>
      <c r="E468" s="94" t="s">
        <v>52</v>
      </c>
      <c r="F468" s="92">
        <f t="shared" si="37"/>
        <v>2012</v>
      </c>
      <c r="G468" s="252"/>
      <c r="H468" s="180" t="s">
        <v>374</v>
      </c>
      <c r="I468" s="255"/>
      <c r="J468" s="258"/>
      <c r="K468" s="95" t="s">
        <v>284</v>
      </c>
      <c r="L468" s="96" t="s">
        <v>37</v>
      </c>
      <c r="M468" s="97">
        <v>1.26</v>
      </c>
      <c r="N468" s="97">
        <v>5028</v>
      </c>
      <c r="O468" s="97"/>
      <c r="P468" s="97">
        <f t="shared" si="34"/>
        <v>5028</v>
      </c>
      <c r="Q468" s="97">
        <f t="shared" si="33"/>
        <v>6335.28</v>
      </c>
      <c r="R468" s="97">
        <f t="shared" si="35"/>
        <v>0</v>
      </c>
      <c r="S468" s="125">
        <f t="shared" si="36"/>
        <v>6335.28</v>
      </c>
      <c r="U468" s="31">
        <f t="shared" si="38"/>
        <v>22627581.451900017</v>
      </c>
      <c r="V468" s="5">
        <v>18.7</v>
      </c>
    </row>
    <row r="469" spans="1:22" ht="16.5" customHeight="1" x14ac:dyDescent="0.3">
      <c r="A469" s="91" t="s">
        <v>149</v>
      </c>
      <c r="B469" s="92" t="s">
        <v>344</v>
      </c>
      <c r="C469" s="93" t="s">
        <v>364</v>
      </c>
      <c r="D469" s="93" t="s">
        <v>33</v>
      </c>
      <c r="E469" s="94" t="s">
        <v>52</v>
      </c>
      <c r="F469" s="92">
        <f t="shared" si="37"/>
        <v>2012</v>
      </c>
      <c r="G469" s="252"/>
      <c r="H469" s="180" t="s">
        <v>375</v>
      </c>
      <c r="I469" s="255"/>
      <c r="J469" s="258"/>
      <c r="K469" s="95" t="s">
        <v>376</v>
      </c>
      <c r="L469" s="96" t="s">
        <v>37</v>
      </c>
      <c r="M469" s="97">
        <v>1.26</v>
      </c>
      <c r="N469" s="97">
        <v>13374</v>
      </c>
      <c r="O469" s="97"/>
      <c r="P469" s="97">
        <f t="shared" si="34"/>
        <v>13374</v>
      </c>
      <c r="Q469" s="97">
        <f t="shared" si="33"/>
        <v>16851.240000000002</v>
      </c>
      <c r="R469" s="97">
        <f t="shared" si="35"/>
        <v>0</v>
      </c>
      <c r="S469" s="125">
        <f t="shared" si="36"/>
        <v>16851.240000000002</v>
      </c>
      <c r="U469" s="31">
        <f t="shared" si="38"/>
        <v>22627581.451900017</v>
      </c>
      <c r="V469" s="5">
        <v>18.7</v>
      </c>
    </row>
    <row r="470" spans="1:22" ht="16.5" customHeight="1" x14ac:dyDescent="0.3">
      <c r="A470" s="91" t="s">
        <v>149</v>
      </c>
      <c r="B470" s="92" t="s">
        <v>344</v>
      </c>
      <c r="C470" s="93" t="s">
        <v>364</v>
      </c>
      <c r="D470" s="93" t="s">
        <v>33</v>
      </c>
      <c r="E470" s="94" t="s">
        <v>52</v>
      </c>
      <c r="F470" s="92">
        <f t="shared" si="37"/>
        <v>2012</v>
      </c>
      <c r="G470" s="252"/>
      <c r="H470" s="180" t="s">
        <v>377</v>
      </c>
      <c r="I470" s="255"/>
      <c r="J470" s="258"/>
      <c r="K470" s="95" t="s">
        <v>285</v>
      </c>
      <c r="L470" s="96" t="s">
        <v>77</v>
      </c>
      <c r="M470" s="97">
        <v>0.35</v>
      </c>
      <c r="N470" s="97">
        <v>4689.38</v>
      </c>
      <c r="O470" s="97"/>
      <c r="P470" s="97">
        <f t="shared" si="34"/>
        <v>4689.38</v>
      </c>
      <c r="Q470" s="97">
        <f t="shared" si="33"/>
        <v>1641.2829999999999</v>
      </c>
      <c r="R470" s="97">
        <f t="shared" si="35"/>
        <v>0</v>
      </c>
      <c r="S470" s="125">
        <f t="shared" si="36"/>
        <v>1641.2829999999999</v>
      </c>
      <c r="U470" s="31">
        <f t="shared" si="38"/>
        <v>22627581.451900017</v>
      </c>
      <c r="V470" s="5">
        <v>18.7</v>
      </c>
    </row>
    <row r="471" spans="1:22" ht="16.5" customHeight="1" x14ac:dyDescent="0.3">
      <c r="A471" s="91" t="s">
        <v>149</v>
      </c>
      <c r="B471" s="92" t="s">
        <v>344</v>
      </c>
      <c r="C471" s="93" t="s">
        <v>364</v>
      </c>
      <c r="D471" s="93" t="s">
        <v>33</v>
      </c>
      <c r="E471" s="94" t="s">
        <v>52</v>
      </c>
      <c r="F471" s="92">
        <f t="shared" si="37"/>
        <v>2012</v>
      </c>
      <c r="G471" s="252"/>
      <c r="H471" s="180" t="s">
        <v>378</v>
      </c>
      <c r="I471" s="255"/>
      <c r="J471" s="258"/>
      <c r="K471" s="95" t="s">
        <v>104</v>
      </c>
      <c r="L471" s="96" t="s">
        <v>77</v>
      </c>
      <c r="M471" s="97">
        <v>0.35</v>
      </c>
      <c r="N471" s="97">
        <v>107495.92</v>
      </c>
      <c r="O471" s="97"/>
      <c r="P471" s="97">
        <f t="shared" si="34"/>
        <v>107495.92</v>
      </c>
      <c r="Q471" s="97">
        <f t="shared" ref="Q471:Q537" si="39">+N471*M471</f>
        <v>37623.572</v>
      </c>
      <c r="R471" s="97">
        <f t="shared" si="35"/>
        <v>0</v>
      </c>
      <c r="S471" s="125">
        <f t="shared" si="36"/>
        <v>37623.572</v>
      </c>
      <c r="U471" s="31">
        <f t="shared" si="38"/>
        <v>22627581.451900017</v>
      </c>
      <c r="V471" s="5">
        <v>18.7</v>
      </c>
    </row>
    <row r="472" spans="1:22" ht="16.5" customHeight="1" x14ac:dyDescent="0.3">
      <c r="A472" s="91" t="s">
        <v>149</v>
      </c>
      <c r="B472" s="92" t="s">
        <v>344</v>
      </c>
      <c r="C472" s="93" t="s">
        <v>364</v>
      </c>
      <c r="D472" s="93" t="s">
        <v>33</v>
      </c>
      <c r="E472" s="94" t="s">
        <v>52</v>
      </c>
      <c r="F472" s="92">
        <f t="shared" si="37"/>
        <v>2012</v>
      </c>
      <c r="G472" s="252"/>
      <c r="H472" s="180" t="s">
        <v>379</v>
      </c>
      <c r="I472" s="255"/>
      <c r="J472" s="258"/>
      <c r="K472" s="95" t="s">
        <v>380</v>
      </c>
      <c r="L472" s="96" t="s">
        <v>77</v>
      </c>
      <c r="M472" s="97">
        <v>0.35</v>
      </c>
      <c r="N472" s="97">
        <v>3867</v>
      </c>
      <c r="O472" s="97"/>
      <c r="P472" s="97">
        <f t="shared" si="34"/>
        <v>3867</v>
      </c>
      <c r="Q472" s="97">
        <f t="shared" si="39"/>
        <v>1353.4499999999998</v>
      </c>
      <c r="R472" s="97">
        <f t="shared" si="35"/>
        <v>0</v>
      </c>
      <c r="S472" s="125">
        <f t="shared" si="36"/>
        <v>1353.4499999999998</v>
      </c>
      <c r="U472" s="31">
        <f t="shared" si="38"/>
        <v>22627581.451900017</v>
      </c>
      <c r="V472" s="5">
        <v>18.7</v>
      </c>
    </row>
    <row r="473" spans="1:22" ht="16.5" customHeight="1" x14ac:dyDescent="0.3">
      <c r="A473" s="91" t="s">
        <v>149</v>
      </c>
      <c r="B473" s="92" t="s">
        <v>344</v>
      </c>
      <c r="C473" s="93" t="s">
        <v>364</v>
      </c>
      <c r="D473" s="93" t="s">
        <v>33</v>
      </c>
      <c r="E473" s="94" t="s">
        <v>52</v>
      </c>
      <c r="F473" s="92">
        <f t="shared" si="37"/>
        <v>2012</v>
      </c>
      <c r="G473" s="252"/>
      <c r="H473" s="180" t="s">
        <v>381</v>
      </c>
      <c r="I473" s="255"/>
      <c r="J473" s="258"/>
      <c r="K473" s="95" t="s">
        <v>73</v>
      </c>
      <c r="L473" s="96" t="s">
        <v>61</v>
      </c>
      <c r="M473" s="97">
        <v>0.1</v>
      </c>
      <c r="N473" s="97">
        <v>124580</v>
      </c>
      <c r="O473" s="97">
        <v>19600</v>
      </c>
      <c r="P473" s="97">
        <f t="shared" si="34"/>
        <v>144180</v>
      </c>
      <c r="Q473" s="97">
        <f t="shared" si="39"/>
        <v>12458</v>
      </c>
      <c r="R473" s="97">
        <f t="shared" si="35"/>
        <v>1960</v>
      </c>
      <c r="S473" s="125">
        <f t="shared" si="36"/>
        <v>14418</v>
      </c>
      <c r="U473" s="31">
        <f t="shared" si="38"/>
        <v>22627581.451900017</v>
      </c>
      <c r="V473" s="5">
        <v>18.7</v>
      </c>
    </row>
    <row r="474" spans="1:22" ht="16.5" customHeight="1" x14ac:dyDescent="0.3">
      <c r="A474" s="91" t="s">
        <v>149</v>
      </c>
      <c r="B474" s="92" t="s">
        <v>344</v>
      </c>
      <c r="C474" s="93" t="s">
        <v>364</v>
      </c>
      <c r="D474" s="93" t="s">
        <v>33</v>
      </c>
      <c r="E474" s="94" t="s">
        <v>52</v>
      </c>
      <c r="F474" s="92">
        <f t="shared" si="37"/>
        <v>2012</v>
      </c>
      <c r="G474" s="252"/>
      <c r="H474" s="180" t="s">
        <v>382</v>
      </c>
      <c r="I474" s="255"/>
      <c r="J474" s="258"/>
      <c r="K474" s="95" t="s">
        <v>60</v>
      </c>
      <c r="L474" s="96" t="s">
        <v>61</v>
      </c>
      <c r="M474" s="97">
        <v>0.34</v>
      </c>
      <c r="N474" s="97">
        <v>91455</v>
      </c>
      <c r="O474" s="97">
        <v>33660</v>
      </c>
      <c r="P474" s="97">
        <f t="shared" si="34"/>
        <v>125115</v>
      </c>
      <c r="Q474" s="97">
        <f t="shared" si="39"/>
        <v>31094.7</v>
      </c>
      <c r="R474" s="97">
        <f t="shared" si="35"/>
        <v>11444.400000000001</v>
      </c>
      <c r="S474" s="125">
        <f t="shared" si="36"/>
        <v>42539.100000000006</v>
      </c>
      <c r="U474" s="31">
        <f t="shared" si="38"/>
        <v>22627581.451900017</v>
      </c>
      <c r="V474" s="5">
        <v>18.7</v>
      </c>
    </row>
    <row r="475" spans="1:22" ht="16.5" customHeight="1" thickBot="1" x14ac:dyDescent="0.35">
      <c r="A475" s="100" t="s">
        <v>149</v>
      </c>
      <c r="B475" s="101" t="s">
        <v>344</v>
      </c>
      <c r="C475" s="102" t="s">
        <v>364</v>
      </c>
      <c r="D475" s="102" t="s">
        <v>33</v>
      </c>
      <c r="E475" s="103" t="s">
        <v>52</v>
      </c>
      <c r="F475" s="101">
        <f>F474</f>
        <v>2012</v>
      </c>
      <c r="G475" s="253"/>
      <c r="H475" s="179" t="s">
        <v>383</v>
      </c>
      <c r="I475" s="256"/>
      <c r="J475" s="259"/>
      <c r="K475" s="104" t="s">
        <v>62</v>
      </c>
      <c r="L475" s="105" t="s">
        <v>37</v>
      </c>
      <c r="M475" s="106">
        <v>4.43</v>
      </c>
      <c r="N475" s="106">
        <v>21392.1</v>
      </c>
      <c r="O475" s="106"/>
      <c r="P475" s="106">
        <f t="shared" si="34"/>
        <v>21392.1</v>
      </c>
      <c r="Q475" s="106">
        <f t="shared" si="39"/>
        <v>94767.002999999982</v>
      </c>
      <c r="R475" s="106">
        <f t="shared" si="35"/>
        <v>0</v>
      </c>
      <c r="S475" s="110">
        <f t="shared" si="36"/>
        <v>94767.002999999982</v>
      </c>
      <c r="U475" s="31">
        <f t="shared" si="38"/>
        <v>22627581.451900017</v>
      </c>
      <c r="V475" s="5">
        <v>18.7</v>
      </c>
    </row>
    <row r="476" spans="1:22" ht="16.5" customHeight="1" x14ac:dyDescent="0.3">
      <c r="A476" s="82" t="s">
        <v>149</v>
      </c>
      <c r="B476" s="83" t="s">
        <v>344</v>
      </c>
      <c r="C476" s="84" t="s">
        <v>384</v>
      </c>
      <c r="D476" s="84" t="s">
        <v>51</v>
      </c>
      <c r="E476" s="85" t="s">
        <v>52</v>
      </c>
      <c r="F476" s="83">
        <v>2012</v>
      </c>
      <c r="G476" s="224" t="s">
        <v>385</v>
      </c>
      <c r="H476" s="86" t="s">
        <v>385</v>
      </c>
      <c r="I476" s="227">
        <v>52</v>
      </c>
      <c r="J476" s="230">
        <v>52</v>
      </c>
      <c r="K476" s="111" t="s">
        <v>54</v>
      </c>
      <c r="L476" s="112" t="s">
        <v>55</v>
      </c>
      <c r="M476" s="111">
        <v>960.57</v>
      </c>
      <c r="N476" s="88">
        <v>4.2300000000000004</v>
      </c>
      <c r="O476" s="88"/>
      <c r="P476" s="88">
        <f t="shared" si="34"/>
        <v>4.2300000000000004</v>
      </c>
      <c r="Q476" s="88">
        <f t="shared" si="39"/>
        <v>4063.2111000000004</v>
      </c>
      <c r="R476" s="88">
        <f t="shared" si="35"/>
        <v>0</v>
      </c>
      <c r="S476" s="109">
        <f t="shared" si="36"/>
        <v>4063.2111000000004</v>
      </c>
      <c r="U476" s="31">
        <f t="shared" si="38"/>
        <v>22627581.451900017</v>
      </c>
      <c r="V476" s="5">
        <v>14</v>
      </c>
    </row>
    <row r="477" spans="1:22" ht="16.5" customHeight="1" x14ac:dyDescent="0.3">
      <c r="A477" s="91" t="s">
        <v>149</v>
      </c>
      <c r="B477" s="92" t="s">
        <v>344</v>
      </c>
      <c r="C477" s="93" t="s">
        <v>384</v>
      </c>
      <c r="D477" s="93" t="s">
        <v>51</v>
      </c>
      <c r="E477" s="94" t="s">
        <v>52</v>
      </c>
      <c r="F477" s="92">
        <f>F476</f>
        <v>2012</v>
      </c>
      <c r="G477" s="225"/>
      <c r="H477" s="95" t="s">
        <v>385</v>
      </c>
      <c r="I477" s="228"/>
      <c r="J477" s="231"/>
      <c r="K477" s="115" t="s">
        <v>56</v>
      </c>
      <c r="L477" s="116" t="s">
        <v>37</v>
      </c>
      <c r="M477" s="115">
        <v>16.57</v>
      </c>
      <c r="N477" s="97">
        <v>44.45</v>
      </c>
      <c r="O477" s="97"/>
      <c r="P477" s="97">
        <f t="shared" si="34"/>
        <v>44.45</v>
      </c>
      <c r="Q477" s="97">
        <f t="shared" si="39"/>
        <v>736.53650000000005</v>
      </c>
      <c r="R477" s="97">
        <f t="shared" si="35"/>
        <v>0</v>
      </c>
      <c r="S477" s="125">
        <f t="shared" si="36"/>
        <v>736.53650000000005</v>
      </c>
      <c r="U477" s="31">
        <f t="shared" si="38"/>
        <v>22627581.451900017</v>
      </c>
    </row>
    <row r="478" spans="1:22" ht="16.5" customHeight="1" x14ac:dyDescent="0.3">
      <c r="A478" s="91" t="s">
        <v>149</v>
      </c>
      <c r="B478" s="92" t="s">
        <v>344</v>
      </c>
      <c r="C478" s="93" t="s">
        <v>384</v>
      </c>
      <c r="D478" s="93" t="s">
        <v>51</v>
      </c>
      <c r="E478" s="94" t="s">
        <v>52</v>
      </c>
      <c r="F478" s="92">
        <f t="shared" ref="F478:F481" si="40">F477</f>
        <v>2012</v>
      </c>
      <c r="G478" s="225"/>
      <c r="H478" s="95" t="s">
        <v>385</v>
      </c>
      <c r="I478" s="228"/>
      <c r="J478" s="231"/>
      <c r="K478" s="115" t="s">
        <v>57</v>
      </c>
      <c r="L478" s="116" t="s">
        <v>37</v>
      </c>
      <c r="M478" s="115">
        <v>1.18</v>
      </c>
      <c r="N478" s="97">
        <v>0</v>
      </c>
      <c r="O478" s="97"/>
      <c r="P478" s="97">
        <f t="shared" si="34"/>
        <v>0</v>
      </c>
      <c r="Q478" s="97">
        <f t="shared" si="39"/>
        <v>0</v>
      </c>
      <c r="R478" s="97">
        <f t="shared" si="35"/>
        <v>0</v>
      </c>
      <c r="S478" s="125">
        <f t="shared" si="36"/>
        <v>0</v>
      </c>
      <c r="U478" s="31">
        <f t="shared" si="38"/>
        <v>22627581.451900017</v>
      </c>
    </row>
    <row r="479" spans="1:22" ht="16.5" customHeight="1" x14ac:dyDescent="0.3">
      <c r="A479" s="91" t="s">
        <v>149</v>
      </c>
      <c r="B479" s="92" t="s">
        <v>344</v>
      </c>
      <c r="C479" s="93" t="s">
        <v>384</v>
      </c>
      <c r="D479" s="93" t="s">
        <v>51</v>
      </c>
      <c r="E479" s="94" t="s">
        <v>52</v>
      </c>
      <c r="F479" s="92">
        <f t="shared" si="40"/>
        <v>2012</v>
      </c>
      <c r="G479" s="225"/>
      <c r="H479" s="95" t="s">
        <v>385</v>
      </c>
      <c r="I479" s="228"/>
      <c r="J479" s="231"/>
      <c r="K479" s="115" t="s">
        <v>58</v>
      </c>
      <c r="L479" s="116" t="s">
        <v>59</v>
      </c>
      <c r="M479" s="115">
        <v>0.35</v>
      </c>
      <c r="N479" s="97">
        <v>0</v>
      </c>
      <c r="O479" s="97"/>
      <c r="P479" s="97">
        <f t="shared" si="34"/>
        <v>0</v>
      </c>
      <c r="Q479" s="97">
        <f t="shared" si="39"/>
        <v>0</v>
      </c>
      <c r="R479" s="97">
        <f t="shared" si="35"/>
        <v>0</v>
      </c>
      <c r="S479" s="125">
        <f t="shared" si="36"/>
        <v>0</v>
      </c>
      <c r="U479" s="31">
        <f t="shared" si="38"/>
        <v>22627581.451900017</v>
      </c>
    </row>
    <row r="480" spans="1:22" ht="16.5" customHeight="1" x14ac:dyDescent="0.3">
      <c r="A480" s="91" t="s">
        <v>149</v>
      </c>
      <c r="B480" s="92" t="s">
        <v>344</v>
      </c>
      <c r="C480" s="93" t="s">
        <v>384</v>
      </c>
      <c r="D480" s="93" t="s">
        <v>51</v>
      </c>
      <c r="E480" s="94" t="s">
        <v>52</v>
      </c>
      <c r="F480" s="92">
        <f t="shared" si="40"/>
        <v>2012</v>
      </c>
      <c r="G480" s="225"/>
      <c r="H480" s="95" t="s">
        <v>385</v>
      </c>
      <c r="I480" s="228"/>
      <c r="J480" s="231"/>
      <c r="K480" s="115" t="s">
        <v>60</v>
      </c>
      <c r="L480" s="116" t="s">
        <v>61</v>
      </c>
      <c r="M480" s="115">
        <v>0.34</v>
      </c>
      <c r="N480" s="97">
        <v>218466.8</v>
      </c>
      <c r="O480" s="97"/>
      <c r="P480" s="97">
        <f t="shared" si="34"/>
        <v>218466.8</v>
      </c>
      <c r="Q480" s="97">
        <f t="shared" si="39"/>
        <v>74278.712</v>
      </c>
      <c r="R480" s="97">
        <f t="shared" si="35"/>
        <v>0</v>
      </c>
      <c r="S480" s="125">
        <f t="shared" si="36"/>
        <v>74278.712</v>
      </c>
      <c r="U480" s="31">
        <f t="shared" si="38"/>
        <v>22627581.451900017</v>
      </c>
    </row>
    <row r="481" spans="1:22" ht="16.5" customHeight="1" x14ac:dyDescent="0.3">
      <c r="A481" s="91" t="s">
        <v>149</v>
      </c>
      <c r="B481" s="92" t="s">
        <v>344</v>
      </c>
      <c r="C481" s="93" t="s">
        <v>384</v>
      </c>
      <c r="D481" s="93" t="s">
        <v>51</v>
      </c>
      <c r="E481" s="94" t="s">
        <v>52</v>
      </c>
      <c r="F481" s="92">
        <f t="shared" si="40"/>
        <v>2012</v>
      </c>
      <c r="G481" s="225"/>
      <c r="H481" s="95" t="s">
        <v>385</v>
      </c>
      <c r="I481" s="228"/>
      <c r="J481" s="231"/>
      <c r="K481" s="115" t="s">
        <v>62</v>
      </c>
      <c r="L481" s="116" t="s">
        <v>37</v>
      </c>
      <c r="M481" s="115">
        <v>4.43</v>
      </c>
      <c r="N481" s="97">
        <v>14291.17</v>
      </c>
      <c r="O481" s="97"/>
      <c r="P481" s="97">
        <f t="shared" si="34"/>
        <v>14291.17</v>
      </c>
      <c r="Q481" s="97">
        <f t="shared" si="39"/>
        <v>63309.883099999999</v>
      </c>
      <c r="R481" s="97">
        <f t="shared" si="35"/>
        <v>0</v>
      </c>
      <c r="S481" s="125">
        <f t="shared" si="36"/>
        <v>63309.883099999999</v>
      </c>
      <c r="U481" s="31">
        <f t="shared" si="38"/>
        <v>22627581.451900017</v>
      </c>
    </row>
    <row r="482" spans="1:22" ht="16.5" customHeight="1" thickBot="1" x14ac:dyDescent="0.35">
      <c r="A482" s="100" t="s">
        <v>149</v>
      </c>
      <c r="B482" s="101" t="s">
        <v>344</v>
      </c>
      <c r="C482" s="102" t="s">
        <v>384</v>
      </c>
      <c r="D482" s="102" t="s">
        <v>51</v>
      </c>
      <c r="E482" s="103" t="s">
        <v>52</v>
      </c>
      <c r="F482" s="101">
        <f>F481</f>
        <v>2012</v>
      </c>
      <c r="G482" s="226"/>
      <c r="H482" s="104" t="s">
        <v>385</v>
      </c>
      <c r="I482" s="229"/>
      <c r="J482" s="232"/>
      <c r="K482" s="119" t="s">
        <v>63</v>
      </c>
      <c r="L482" s="120" t="s">
        <v>59</v>
      </c>
      <c r="M482" s="119">
        <v>0.35</v>
      </c>
      <c r="N482" s="106">
        <v>147430.65</v>
      </c>
      <c r="O482" s="106"/>
      <c r="P482" s="106">
        <f t="shared" si="34"/>
        <v>147430.65</v>
      </c>
      <c r="Q482" s="106">
        <f t="shared" si="39"/>
        <v>51600.727499999994</v>
      </c>
      <c r="R482" s="106">
        <f t="shared" si="35"/>
        <v>0</v>
      </c>
      <c r="S482" s="110">
        <f t="shared" si="36"/>
        <v>51600.727499999994</v>
      </c>
      <c r="U482" s="31">
        <f t="shared" si="38"/>
        <v>22627581.451900017</v>
      </c>
    </row>
    <row r="483" spans="1:22" ht="16.5" customHeight="1" x14ac:dyDescent="0.3">
      <c r="A483" s="82" t="s">
        <v>149</v>
      </c>
      <c r="B483" s="83" t="s">
        <v>344</v>
      </c>
      <c r="C483" s="84" t="s">
        <v>384</v>
      </c>
      <c r="D483" s="84" t="s">
        <v>51</v>
      </c>
      <c r="E483" s="85" t="s">
        <v>66</v>
      </c>
      <c r="F483" s="83">
        <v>2013</v>
      </c>
      <c r="G483" s="224" t="s">
        <v>716</v>
      </c>
      <c r="H483" s="86" t="s">
        <v>385</v>
      </c>
      <c r="I483" s="227">
        <v>24</v>
      </c>
      <c r="J483" s="230">
        <v>24</v>
      </c>
      <c r="K483" s="111" t="s">
        <v>64</v>
      </c>
      <c r="L483" s="112" t="s">
        <v>37</v>
      </c>
      <c r="M483" s="111">
        <v>4.99</v>
      </c>
      <c r="N483" s="88">
        <v>2037.98</v>
      </c>
      <c r="O483" s="88"/>
      <c r="P483" s="88">
        <f t="shared" si="34"/>
        <v>2037.98</v>
      </c>
      <c r="Q483" s="88">
        <f t="shared" si="39"/>
        <v>10169.520200000001</v>
      </c>
      <c r="R483" s="88">
        <f t="shared" si="35"/>
        <v>0</v>
      </c>
      <c r="S483" s="109">
        <f t="shared" si="36"/>
        <v>10169.520200000001</v>
      </c>
      <c r="U483" s="31">
        <f t="shared" si="38"/>
        <v>22627581.451900017</v>
      </c>
    </row>
    <row r="484" spans="1:22" ht="16.5" customHeight="1" x14ac:dyDescent="0.3">
      <c r="A484" s="91" t="s">
        <v>149</v>
      </c>
      <c r="B484" s="92" t="s">
        <v>344</v>
      </c>
      <c r="C484" s="93" t="s">
        <v>384</v>
      </c>
      <c r="D484" s="93" t="s">
        <v>51</v>
      </c>
      <c r="E484" s="94" t="s">
        <v>66</v>
      </c>
      <c r="F484" s="92">
        <v>2013</v>
      </c>
      <c r="G484" s="225"/>
      <c r="H484" s="95" t="s">
        <v>385</v>
      </c>
      <c r="I484" s="228"/>
      <c r="J484" s="231"/>
      <c r="K484" s="115" t="s">
        <v>65</v>
      </c>
      <c r="L484" s="116" t="s">
        <v>37</v>
      </c>
      <c r="M484" s="115">
        <v>133.43</v>
      </c>
      <c r="N484" s="97">
        <v>28.36</v>
      </c>
      <c r="O484" s="97"/>
      <c r="P484" s="97">
        <f t="shared" si="34"/>
        <v>28.36</v>
      </c>
      <c r="Q484" s="97">
        <f t="shared" si="39"/>
        <v>3784.0748000000003</v>
      </c>
      <c r="R484" s="97">
        <f t="shared" si="35"/>
        <v>0</v>
      </c>
      <c r="S484" s="125">
        <f t="shared" si="36"/>
        <v>3784.0748000000003</v>
      </c>
      <c r="U484" s="31">
        <f t="shared" si="38"/>
        <v>22627581.451900017</v>
      </c>
    </row>
    <row r="485" spans="1:22" ht="16.5" customHeight="1" x14ac:dyDescent="0.3">
      <c r="A485" s="91" t="s">
        <v>149</v>
      </c>
      <c r="B485" s="92" t="s">
        <v>344</v>
      </c>
      <c r="C485" s="93" t="s">
        <v>384</v>
      </c>
      <c r="D485" s="93" t="s">
        <v>51</v>
      </c>
      <c r="E485" s="94" t="s">
        <v>66</v>
      </c>
      <c r="F485" s="92">
        <v>2013</v>
      </c>
      <c r="G485" s="225"/>
      <c r="H485" s="95" t="s">
        <v>385</v>
      </c>
      <c r="I485" s="228"/>
      <c r="J485" s="231"/>
      <c r="K485" s="115" t="s">
        <v>67</v>
      </c>
      <c r="L485" s="116" t="s">
        <v>68</v>
      </c>
      <c r="M485" s="115">
        <v>205.55</v>
      </c>
      <c r="N485" s="97">
        <v>170.16</v>
      </c>
      <c r="O485" s="97"/>
      <c r="P485" s="97">
        <f t="shared" si="34"/>
        <v>170.16</v>
      </c>
      <c r="Q485" s="97">
        <f t="shared" si="39"/>
        <v>34976.387999999999</v>
      </c>
      <c r="R485" s="97">
        <f t="shared" si="35"/>
        <v>0</v>
      </c>
      <c r="S485" s="125">
        <f t="shared" si="36"/>
        <v>34976.387999999999</v>
      </c>
      <c r="U485" s="31">
        <f t="shared" si="38"/>
        <v>22627581.451900017</v>
      </c>
    </row>
    <row r="486" spans="1:22" ht="16.5" customHeight="1" x14ac:dyDescent="0.3">
      <c r="A486" s="91" t="s">
        <v>149</v>
      </c>
      <c r="B486" s="92" t="s">
        <v>344</v>
      </c>
      <c r="C486" s="93" t="s">
        <v>384</v>
      </c>
      <c r="D486" s="93" t="s">
        <v>51</v>
      </c>
      <c r="E486" s="94" t="s">
        <v>66</v>
      </c>
      <c r="F486" s="92">
        <v>2013</v>
      </c>
      <c r="G486" s="225"/>
      <c r="H486" s="95" t="s">
        <v>385</v>
      </c>
      <c r="I486" s="228"/>
      <c r="J486" s="231"/>
      <c r="K486" s="115" t="s">
        <v>69</v>
      </c>
      <c r="L486" s="116" t="s">
        <v>68</v>
      </c>
      <c r="M486" s="115">
        <v>309.3</v>
      </c>
      <c r="N486" s="97">
        <v>21</v>
      </c>
      <c r="O486" s="97"/>
      <c r="P486" s="97">
        <f t="shared" si="34"/>
        <v>21</v>
      </c>
      <c r="Q486" s="97">
        <f t="shared" si="39"/>
        <v>6495.3</v>
      </c>
      <c r="R486" s="97">
        <f t="shared" si="35"/>
        <v>0</v>
      </c>
      <c r="S486" s="125">
        <f t="shared" si="36"/>
        <v>6495.3</v>
      </c>
      <c r="U486" s="31">
        <f t="shared" si="38"/>
        <v>22627581.451900017</v>
      </c>
    </row>
    <row r="487" spans="1:22" ht="16.5" customHeight="1" thickBot="1" x14ac:dyDescent="0.35">
      <c r="A487" s="100" t="s">
        <v>149</v>
      </c>
      <c r="B487" s="101" t="s">
        <v>344</v>
      </c>
      <c r="C487" s="102" t="s">
        <v>384</v>
      </c>
      <c r="D487" s="102" t="s">
        <v>51</v>
      </c>
      <c r="E487" s="103" t="s">
        <v>66</v>
      </c>
      <c r="F487" s="101">
        <v>2013</v>
      </c>
      <c r="G487" s="226"/>
      <c r="H487" s="104" t="s">
        <v>385</v>
      </c>
      <c r="I487" s="229"/>
      <c r="J487" s="232"/>
      <c r="K487" s="119" t="s">
        <v>70</v>
      </c>
      <c r="L487" s="120" t="s">
        <v>37</v>
      </c>
      <c r="M487" s="119">
        <v>123.61</v>
      </c>
      <c r="N487" s="106">
        <v>660.6</v>
      </c>
      <c r="O487" s="106"/>
      <c r="P487" s="106">
        <f t="shared" si="34"/>
        <v>660.6</v>
      </c>
      <c r="Q487" s="106">
        <f t="shared" si="39"/>
        <v>81656.766000000003</v>
      </c>
      <c r="R487" s="106">
        <f t="shared" si="35"/>
        <v>0</v>
      </c>
      <c r="S487" s="110">
        <f t="shared" si="36"/>
        <v>81656.766000000003</v>
      </c>
      <c r="U487" s="31">
        <f t="shared" si="38"/>
        <v>22627581.451900017</v>
      </c>
    </row>
    <row r="488" spans="1:22" ht="16.5" customHeight="1" thickBot="1" x14ac:dyDescent="0.35">
      <c r="A488" s="71" t="s">
        <v>149</v>
      </c>
      <c r="B488" s="72" t="s">
        <v>386</v>
      </c>
      <c r="C488" s="73" t="s">
        <v>387</v>
      </c>
      <c r="D488" s="73" t="s">
        <v>33</v>
      </c>
      <c r="E488" s="74" t="s">
        <v>34</v>
      </c>
      <c r="F488" s="72">
        <v>2013</v>
      </c>
      <c r="G488" s="75" t="s">
        <v>388</v>
      </c>
      <c r="H488" s="76" t="s">
        <v>388</v>
      </c>
      <c r="I488" s="77">
        <v>3.7</v>
      </c>
      <c r="J488" s="77">
        <v>3.7</v>
      </c>
      <c r="K488" s="76" t="s">
        <v>60</v>
      </c>
      <c r="L488" s="78" t="s">
        <v>61</v>
      </c>
      <c r="M488" s="79">
        <v>0.34</v>
      </c>
      <c r="N488" s="79">
        <v>20400</v>
      </c>
      <c r="O488" s="79"/>
      <c r="P488" s="79">
        <f t="shared" ref="P488:P551" si="41">+N488+O488</f>
        <v>20400</v>
      </c>
      <c r="Q488" s="79">
        <f t="shared" si="39"/>
        <v>6936.0000000000009</v>
      </c>
      <c r="R488" s="79">
        <f t="shared" si="35"/>
        <v>0</v>
      </c>
      <c r="S488" s="124">
        <f t="shared" si="36"/>
        <v>6936.0000000000009</v>
      </c>
      <c r="U488" s="31">
        <f t="shared" si="38"/>
        <v>22627581.451900017</v>
      </c>
      <c r="V488" s="5">
        <v>3.7</v>
      </c>
    </row>
    <row r="489" spans="1:22" ht="16.5" customHeight="1" x14ac:dyDescent="0.3">
      <c r="A489" s="82" t="s">
        <v>149</v>
      </c>
      <c r="B489" s="83" t="s">
        <v>386</v>
      </c>
      <c r="C489" s="84" t="s">
        <v>387</v>
      </c>
      <c r="D489" s="84" t="s">
        <v>33</v>
      </c>
      <c r="E489" s="85" t="s">
        <v>34</v>
      </c>
      <c r="F489" s="83">
        <v>2013</v>
      </c>
      <c r="G489" s="224" t="s">
        <v>389</v>
      </c>
      <c r="H489" s="86" t="s">
        <v>389</v>
      </c>
      <c r="I489" s="227">
        <v>19</v>
      </c>
      <c r="J489" s="230">
        <v>19</v>
      </c>
      <c r="K489" s="86" t="s">
        <v>362</v>
      </c>
      <c r="L489" s="87" t="s">
        <v>37</v>
      </c>
      <c r="M489" s="88">
        <v>1.26</v>
      </c>
      <c r="N489" s="88">
        <v>1290</v>
      </c>
      <c r="O489" s="88"/>
      <c r="P489" s="88">
        <f t="shared" si="41"/>
        <v>1290</v>
      </c>
      <c r="Q489" s="88">
        <f t="shared" si="39"/>
        <v>1625.4</v>
      </c>
      <c r="R489" s="88">
        <f t="shared" ref="R489:R554" si="42">+O489*M489</f>
        <v>0</v>
      </c>
      <c r="S489" s="109">
        <f t="shared" si="36"/>
        <v>1625.4</v>
      </c>
      <c r="U489" s="31">
        <f t="shared" si="38"/>
        <v>22627581.451900017</v>
      </c>
      <c r="V489" s="5">
        <v>19</v>
      </c>
    </row>
    <row r="490" spans="1:22" ht="16.5" customHeight="1" x14ac:dyDescent="0.3">
      <c r="A490" s="91" t="s">
        <v>149</v>
      </c>
      <c r="B490" s="92" t="s">
        <v>386</v>
      </c>
      <c r="C490" s="93" t="s">
        <v>387</v>
      </c>
      <c r="D490" s="93" t="s">
        <v>33</v>
      </c>
      <c r="E490" s="94" t="s">
        <v>34</v>
      </c>
      <c r="F490" s="92">
        <v>2013</v>
      </c>
      <c r="G490" s="225"/>
      <c r="H490" s="95" t="s">
        <v>389</v>
      </c>
      <c r="I490" s="228"/>
      <c r="J490" s="231"/>
      <c r="K490" s="95" t="s">
        <v>390</v>
      </c>
      <c r="L490" s="96" t="s">
        <v>77</v>
      </c>
      <c r="M490" s="97">
        <v>0.35</v>
      </c>
      <c r="N490" s="97">
        <v>168</v>
      </c>
      <c r="O490" s="97"/>
      <c r="P490" s="97">
        <f t="shared" si="41"/>
        <v>168</v>
      </c>
      <c r="Q490" s="97">
        <f t="shared" si="39"/>
        <v>58.8</v>
      </c>
      <c r="R490" s="97">
        <f t="shared" si="42"/>
        <v>0</v>
      </c>
      <c r="S490" s="125">
        <f t="shared" si="36"/>
        <v>58.8</v>
      </c>
      <c r="U490" s="31">
        <f t="shared" si="38"/>
        <v>22627581.451900017</v>
      </c>
      <c r="V490" s="5">
        <v>19</v>
      </c>
    </row>
    <row r="491" spans="1:22" ht="16.5" customHeight="1" thickBot="1" x14ac:dyDescent="0.35">
      <c r="A491" s="100" t="s">
        <v>149</v>
      </c>
      <c r="B491" s="101" t="s">
        <v>386</v>
      </c>
      <c r="C491" s="102" t="s">
        <v>387</v>
      </c>
      <c r="D491" s="102" t="s">
        <v>33</v>
      </c>
      <c r="E491" s="103" t="s">
        <v>34</v>
      </c>
      <c r="F491" s="101">
        <v>2013</v>
      </c>
      <c r="G491" s="226"/>
      <c r="H491" s="104" t="s">
        <v>389</v>
      </c>
      <c r="I491" s="229"/>
      <c r="J491" s="232"/>
      <c r="K491" s="104" t="s">
        <v>60</v>
      </c>
      <c r="L491" s="105" t="s">
        <v>61</v>
      </c>
      <c r="M491" s="106">
        <v>0.34</v>
      </c>
      <c r="N491" s="106">
        <v>108540</v>
      </c>
      <c r="O491" s="106"/>
      <c r="P491" s="106">
        <f t="shared" si="41"/>
        <v>108540</v>
      </c>
      <c r="Q491" s="106">
        <f t="shared" si="39"/>
        <v>36903.600000000006</v>
      </c>
      <c r="R491" s="106">
        <f t="shared" si="42"/>
        <v>0</v>
      </c>
      <c r="S491" s="110">
        <f t="shared" si="36"/>
        <v>36903.600000000006</v>
      </c>
      <c r="U491" s="31">
        <f t="shared" si="38"/>
        <v>22627581.451900017</v>
      </c>
      <c r="V491" s="5">
        <v>19</v>
      </c>
    </row>
    <row r="492" spans="1:22" ht="16.5" customHeight="1" thickBot="1" x14ac:dyDescent="0.35">
      <c r="A492" s="71" t="s">
        <v>149</v>
      </c>
      <c r="B492" s="72" t="s">
        <v>386</v>
      </c>
      <c r="C492" s="73" t="s">
        <v>391</v>
      </c>
      <c r="D492" s="73" t="s">
        <v>33</v>
      </c>
      <c r="E492" s="74" t="s">
        <v>34</v>
      </c>
      <c r="F492" s="72">
        <v>2013</v>
      </c>
      <c r="G492" s="75" t="s">
        <v>392</v>
      </c>
      <c r="H492" s="76" t="s">
        <v>392</v>
      </c>
      <c r="I492" s="77">
        <v>1.3</v>
      </c>
      <c r="J492" s="77">
        <v>1.3</v>
      </c>
      <c r="K492" s="76" t="s">
        <v>393</v>
      </c>
      <c r="L492" s="78" t="s">
        <v>37</v>
      </c>
      <c r="M492" s="79">
        <v>1.26</v>
      </c>
      <c r="N492" s="79">
        <v>1030</v>
      </c>
      <c r="O492" s="79"/>
      <c r="P492" s="79">
        <f t="shared" si="41"/>
        <v>1030</v>
      </c>
      <c r="Q492" s="79">
        <f t="shared" si="39"/>
        <v>1297.8</v>
      </c>
      <c r="R492" s="79">
        <f t="shared" si="42"/>
        <v>0</v>
      </c>
      <c r="S492" s="124">
        <f t="shared" si="36"/>
        <v>1297.8</v>
      </c>
      <c r="U492" s="31">
        <f t="shared" si="38"/>
        <v>22627581.451900017</v>
      </c>
      <c r="V492" s="5">
        <v>1.3</v>
      </c>
    </row>
    <row r="493" spans="1:22" ht="16.5" customHeight="1" thickBot="1" x14ac:dyDescent="0.35">
      <c r="A493" s="71" t="s">
        <v>149</v>
      </c>
      <c r="B493" s="72" t="s">
        <v>386</v>
      </c>
      <c r="C493" s="73" t="s">
        <v>386</v>
      </c>
      <c r="D493" s="73" t="s">
        <v>33</v>
      </c>
      <c r="E493" s="74" t="s">
        <v>34</v>
      </c>
      <c r="F493" s="72">
        <v>2013</v>
      </c>
      <c r="G493" s="75" t="s">
        <v>394</v>
      </c>
      <c r="H493" s="76" t="s">
        <v>394</v>
      </c>
      <c r="I493" s="77">
        <v>1.3</v>
      </c>
      <c r="J493" s="77">
        <v>1.3</v>
      </c>
      <c r="K493" s="76" t="s">
        <v>60</v>
      </c>
      <c r="L493" s="78" t="s">
        <v>61</v>
      </c>
      <c r="M493" s="79">
        <v>0.34</v>
      </c>
      <c r="N493" s="79">
        <v>7130</v>
      </c>
      <c r="O493" s="79"/>
      <c r="P493" s="79">
        <f t="shared" si="41"/>
        <v>7130</v>
      </c>
      <c r="Q493" s="79">
        <f t="shared" si="39"/>
        <v>2424.2000000000003</v>
      </c>
      <c r="R493" s="79">
        <f t="shared" si="42"/>
        <v>0</v>
      </c>
      <c r="S493" s="124">
        <f t="shared" si="36"/>
        <v>2424.2000000000003</v>
      </c>
      <c r="U493" s="31">
        <f t="shared" si="38"/>
        <v>22627581.451900017</v>
      </c>
      <c r="V493" s="5">
        <v>1.3</v>
      </c>
    </row>
    <row r="494" spans="1:22" ht="16.5" customHeight="1" x14ac:dyDescent="0.3">
      <c r="A494" s="82" t="s">
        <v>149</v>
      </c>
      <c r="B494" s="83" t="s">
        <v>386</v>
      </c>
      <c r="C494" s="84" t="s">
        <v>631</v>
      </c>
      <c r="D494" s="84" t="s">
        <v>51</v>
      </c>
      <c r="E494" s="85" t="s">
        <v>52</v>
      </c>
      <c r="F494" s="83">
        <v>2013</v>
      </c>
      <c r="G494" s="248" t="s">
        <v>395</v>
      </c>
      <c r="H494" s="86" t="s">
        <v>395</v>
      </c>
      <c r="I494" s="227">
        <v>12.5</v>
      </c>
      <c r="J494" s="230">
        <v>12.5</v>
      </c>
      <c r="K494" s="111" t="s">
        <v>54</v>
      </c>
      <c r="L494" s="112" t="s">
        <v>55</v>
      </c>
      <c r="M494" s="111">
        <v>960.57</v>
      </c>
      <c r="N494" s="88">
        <v>0</v>
      </c>
      <c r="O494" s="88"/>
      <c r="P494" s="113">
        <f t="shared" si="41"/>
        <v>0</v>
      </c>
      <c r="Q494" s="113">
        <f t="shared" si="39"/>
        <v>0</v>
      </c>
      <c r="R494" s="88">
        <f t="shared" si="42"/>
        <v>0</v>
      </c>
      <c r="S494" s="114">
        <f t="shared" si="36"/>
        <v>0</v>
      </c>
      <c r="U494" s="31">
        <f t="shared" si="38"/>
        <v>22627581.451900017</v>
      </c>
      <c r="V494" s="5">
        <v>12.5</v>
      </c>
    </row>
    <row r="495" spans="1:22" ht="16.5" customHeight="1" x14ac:dyDescent="0.3">
      <c r="A495" s="91" t="s">
        <v>149</v>
      </c>
      <c r="B495" s="92" t="s">
        <v>386</v>
      </c>
      <c r="C495" s="93" t="s">
        <v>631</v>
      </c>
      <c r="D495" s="93" t="s">
        <v>51</v>
      </c>
      <c r="E495" s="94" t="s">
        <v>52</v>
      </c>
      <c r="F495" s="92">
        <v>2013</v>
      </c>
      <c r="G495" s="249"/>
      <c r="H495" s="95" t="s">
        <v>395</v>
      </c>
      <c r="I495" s="228"/>
      <c r="J495" s="231"/>
      <c r="K495" s="115" t="s">
        <v>56</v>
      </c>
      <c r="L495" s="116" t="s">
        <v>37</v>
      </c>
      <c r="M495" s="115">
        <v>16.57</v>
      </c>
      <c r="N495" s="97">
        <v>11.3</v>
      </c>
      <c r="O495" s="97"/>
      <c r="P495" s="117">
        <f t="shared" si="41"/>
        <v>11.3</v>
      </c>
      <c r="Q495" s="117">
        <f t="shared" si="39"/>
        <v>187.24100000000001</v>
      </c>
      <c r="R495" s="97">
        <f t="shared" si="42"/>
        <v>0</v>
      </c>
      <c r="S495" s="118">
        <f t="shared" si="36"/>
        <v>187.24100000000001</v>
      </c>
      <c r="U495" s="31">
        <f t="shared" si="38"/>
        <v>22627581.451900017</v>
      </c>
      <c r="V495" s="5">
        <v>12.5</v>
      </c>
    </row>
    <row r="496" spans="1:22" ht="16.5" customHeight="1" x14ac:dyDescent="0.3">
      <c r="A496" s="91" t="s">
        <v>149</v>
      </c>
      <c r="B496" s="92" t="s">
        <v>386</v>
      </c>
      <c r="C496" s="93" t="s">
        <v>631</v>
      </c>
      <c r="D496" s="93" t="s">
        <v>51</v>
      </c>
      <c r="E496" s="94" t="s">
        <v>52</v>
      </c>
      <c r="F496" s="92">
        <v>2013</v>
      </c>
      <c r="G496" s="249"/>
      <c r="H496" s="95" t="s">
        <v>395</v>
      </c>
      <c r="I496" s="228"/>
      <c r="J496" s="231"/>
      <c r="K496" s="115" t="s">
        <v>57</v>
      </c>
      <c r="L496" s="116" t="s">
        <v>37</v>
      </c>
      <c r="M496" s="115">
        <v>1.18</v>
      </c>
      <c r="N496" s="97">
        <v>898.26</v>
      </c>
      <c r="O496" s="97"/>
      <c r="P496" s="117">
        <f t="shared" si="41"/>
        <v>898.26</v>
      </c>
      <c r="Q496" s="117">
        <f t="shared" si="39"/>
        <v>1059.9467999999999</v>
      </c>
      <c r="R496" s="97">
        <f t="shared" si="42"/>
        <v>0</v>
      </c>
      <c r="S496" s="118">
        <f t="shared" si="36"/>
        <v>1059.9467999999999</v>
      </c>
      <c r="U496" s="31">
        <f t="shared" si="38"/>
        <v>22627581.451900017</v>
      </c>
    </row>
    <row r="497" spans="1:22" ht="16.5" customHeight="1" x14ac:dyDescent="0.3">
      <c r="A497" s="91" t="s">
        <v>149</v>
      </c>
      <c r="B497" s="92" t="s">
        <v>386</v>
      </c>
      <c r="C497" s="93" t="s">
        <v>631</v>
      </c>
      <c r="D497" s="93" t="s">
        <v>51</v>
      </c>
      <c r="E497" s="94" t="s">
        <v>52</v>
      </c>
      <c r="F497" s="92">
        <v>2013</v>
      </c>
      <c r="G497" s="249"/>
      <c r="H497" s="95" t="s">
        <v>395</v>
      </c>
      <c r="I497" s="228"/>
      <c r="J497" s="231"/>
      <c r="K497" s="115" t="s">
        <v>58</v>
      </c>
      <c r="L497" s="116" t="s">
        <v>59</v>
      </c>
      <c r="M497" s="115">
        <v>0.35</v>
      </c>
      <c r="N497" s="97">
        <v>0</v>
      </c>
      <c r="O497" s="97"/>
      <c r="P497" s="117">
        <f t="shared" si="41"/>
        <v>0</v>
      </c>
      <c r="Q497" s="117">
        <f t="shared" si="39"/>
        <v>0</v>
      </c>
      <c r="R497" s="97">
        <f t="shared" si="42"/>
        <v>0</v>
      </c>
      <c r="S497" s="118">
        <f t="shared" si="36"/>
        <v>0</v>
      </c>
      <c r="U497" s="31">
        <f t="shared" si="38"/>
        <v>22627581.451900017</v>
      </c>
    </row>
    <row r="498" spans="1:22" ht="16.5" customHeight="1" x14ac:dyDescent="0.3">
      <c r="A498" s="91" t="s">
        <v>149</v>
      </c>
      <c r="B498" s="92" t="s">
        <v>386</v>
      </c>
      <c r="C498" s="93" t="s">
        <v>631</v>
      </c>
      <c r="D498" s="93" t="s">
        <v>51</v>
      </c>
      <c r="E498" s="94" t="s">
        <v>52</v>
      </c>
      <c r="F498" s="92">
        <v>2013</v>
      </c>
      <c r="G498" s="249"/>
      <c r="H498" s="95" t="s">
        <v>395</v>
      </c>
      <c r="I498" s="228"/>
      <c r="J498" s="231"/>
      <c r="K498" s="115" t="s">
        <v>60</v>
      </c>
      <c r="L498" s="116" t="s">
        <v>61</v>
      </c>
      <c r="M498" s="115">
        <v>0.34</v>
      </c>
      <c r="N498" s="97">
        <v>136699.89000000001</v>
      </c>
      <c r="O498" s="97"/>
      <c r="P498" s="117">
        <f t="shared" si="41"/>
        <v>136699.89000000001</v>
      </c>
      <c r="Q498" s="117">
        <f t="shared" si="39"/>
        <v>46477.962600000006</v>
      </c>
      <c r="R498" s="97">
        <f t="shared" si="42"/>
        <v>0</v>
      </c>
      <c r="S498" s="118">
        <f t="shared" si="36"/>
        <v>46477.962600000006</v>
      </c>
      <c r="U498" s="31">
        <f t="shared" si="38"/>
        <v>22627581.451900017</v>
      </c>
    </row>
    <row r="499" spans="1:22" ht="16.5" customHeight="1" x14ac:dyDescent="0.3">
      <c r="A499" s="91" t="s">
        <v>149</v>
      </c>
      <c r="B499" s="92" t="s">
        <v>386</v>
      </c>
      <c r="C499" s="93" t="s">
        <v>631</v>
      </c>
      <c r="D499" s="93" t="s">
        <v>51</v>
      </c>
      <c r="E499" s="94" t="s">
        <v>52</v>
      </c>
      <c r="F499" s="92">
        <v>2013</v>
      </c>
      <c r="G499" s="249"/>
      <c r="H499" s="95" t="s">
        <v>395</v>
      </c>
      <c r="I499" s="228"/>
      <c r="J499" s="231"/>
      <c r="K499" s="115" t="s">
        <v>62</v>
      </c>
      <c r="L499" s="116" t="s">
        <v>37</v>
      </c>
      <c r="M499" s="115">
        <v>4.43</v>
      </c>
      <c r="N499" s="97">
        <v>16818.75</v>
      </c>
      <c r="O499" s="97"/>
      <c r="P499" s="117">
        <f t="shared" si="41"/>
        <v>16818.75</v>
      </c>
      <c r="Q499" s="117">
        <f t="shared" si="39"/>
        <v>74507.0625</v>
      </c>
      <c r="R499" s="97">
        <f t="shared" si="42"/>
        <v>0</v>
      </c>
      <c r="S499" s="118">
        <f t="shared" si="36"/>
        <v>74507.0625</v>
      </c>
      <c r="U499" s="31">
        <f t="shared" si="38"/>
        <v>22627581.451900017</v>
      </c>
    </row>
    <row r="500" spans="1:22" ht="16.5" customHeight="1" thickBot="1" x14ac:dyDescent="0.35">
      <c r="A500" s="100" t="s">
        <v>149</v>
      </c>
      <c r="B500" s="101" t="s">
        <v>386</v>
      </c>
      <c r="C500" s="102" t="s">
        <v>631</v>
      </c>
      <c r="D500" s="102" t="s">
        <v>51</v>
      </c>
      <c r="E500" s="103" t="s">
        <v>52</v>
      </c>
      <c r="F500" s="101">
        <v>2013</v>
      </c>
      <c r="G500" s="250"/>
      <c r="H500" s="104" t="s">
        <v>395</v>
      </c>
      <c r="I500" s="229"/>
      <c r="J500" s="232"/>
      <c r="K500" s="119" t="s">
        <v>63</v>
      </c>
      <c r="L500" s="120" t="s">
        <v>59</v>
      </c>
      <c r="M500" s="119">
        <v>0.35</v>
      </c>
      <c r="N500" s="106">
        <v>79519.81</v>
      </c>
      <c r="O500" s="106"/>
      <c r="P500" s="121">
        <f t="shared" si="41"/>
        <v>79519.81</v>
      </c>
      <c r="Q500" s="121">
        <f t="shared" si="39"/>
        <v>27831.933499999999</v>
      </c>
      <c r="R500" s="106">
        <f t="shared" si="42"/>
        <v>0</v>
      </c>
      <c r="S500" s="122">
        <f t="shared" si="36"/>
        <v>27831.933499999999</v>
      </c>
      <c r="U500" s="31">
        <f t="shared" si="38"/>
        <v>22627581.451900017</v>
      </c>
    </row>
    <row r="501" spans="1:22" ht="16.5" customHeight="1" x14ac:dyDescent="0.3">
      <c r="A501" s="82" t="s">
        <v>149</v>
      </c>
      <c r="B501" s="83" t="s">
        <v>386</v>
      </c>
      <c r="C501" s="84" t="s">
        <v>631</v>
      </c>
      <c r="D501" s="84" t="s">
        <v>51</v>
      </c>
      <c r="E501" s="85" t="s">
        <v>66</v>
      </c>
      <c r="F501" s="83">
        <v>2013</v>
      </c>
      <c r="G501" s="248" t="s">
        <v>717</v>
      </c>
      <c r="H501" s="86" t="s">
        <v>395</v>
      </c>
      <c r="I501" s="227">
        <v>2</v>
      </c>
      <c r="J501" s="230">
        <v>2</v>
      </c>
      <c r="K501" s="111" t="s">
        <v>64</v>
      </c>
      <c r="L501" s="112" t="s">
        <v>37</v>
      </c>
      <c r="M501" s="111">
        <v>4.99</v>
      </c>
      <c r="N501" s="88">
        <v>446.82</v>
      </c>
      <c r="O501" s="88"/>
      <c r="P501" s="113">
        <f t="shared" si="41"/>
        <v>446.82</v>
      </c>
      <c r="Q501" s="113">
        <f t="shared" si="39"/>
        <v>2229.6318000000001</v>
      </c>
      <c r="R501" s="88">
        <f t="shared" si="42"/>
        <v>0</v>
      </c>
      <c r="S501" s="114">
        <f t="shared" si="36"/>
        <v>2229.6318000000001</v>
      </c>
      <c r="U501" s="31">
        <f t="shared" si="38"/>
        <v>22627581.451900017</v>
      </c>
    </row>
    <row r="502" spans="1:22" ht="16.5" customHeight="1" x14ac:dyDescent="0.3">
      <c r="A502" s="91" t="s">
        <v>149</v>
      </c>
      <c r="B502" s="92" t="s">
        <v>386</v>
      </c>
      <c r="C502" s="93" t="s">
        <v>631</v>
      </c>
      <c r="D502" s="93" t="s">
        <v>51</v>
      </c>
      <c r="E502" s="94" t="s">
        <v>66</v>
      </c>
      <c r="F502" s="92">
        <v>2013</v>
      </c>
      <c r="G502" s="249"/>
      <c r="H502" s="95" t="s">
        <v>395</v>
      </c>
      <c r="I502" s="228"/>
      <c r="J502" s="231"/>
      <c r="K502" s="115" t="s">
        <v>65</v>
      </c>
      <c r="L502" s="116" t="s">
        <v>37</v>
      </c>
      <c r="M502" s="115">
        <v>133.43</v>
      </c>
      <c r="N502" s="97">
        <v>5.44</v>
      </c>
      <c r="O502" s="97"/>
      <c r="P502" s="117">
        <f t="shared" si="41"/>
        <v>5.44</v>
      </c>
      <c r="Q502" s="117">
        <f t="shared" si="39"/>
        <v>725.8592000000001</v>
      </c>
      <c r="R502" s="97">
        <f t="shared" si="42"/>
        <v>0</v>
      </c>
      <c r="S502" s="118">
        <f t="shared" si="36"/>
        <v>725.8592000000001</v>
      </c>
      <c r="U502" s="31">
        <f t="shared" si="38"/>
        <v>22627581.451900017</v>
      </c>
    </row>
    <row r="503" spans="1:22" ht="16.5" customHeight="1" x14ac:dyDescent="0.3">
      <c r="A503" s="91" t="s">
        <v>149</v>
      </c>
      <c r="B503" s="92" t="s">
        <v>386</v>
      </c>
      <c r="C503" s="93" t="s">
        <v>631</v>
      </c>
      <c r="D503" s="93" t="s">
        <v>51</v>
      </c>
      <c r="E503" s="94" t="s">
        <v>66</v>
      </c>
      <c r="F503" s="92">
        <v>2013</v>
      </c>
      <c r="G503" s="249"/>
      <c r="H503" s="95" t="s">
        <v>395</v>
      </c>
      <c r="I503" s="228"/>
      <c r="J503" s="231"/>
      <c r="K503" s="115" t="s">
        <v>67</v>
      </c>
      <c r="L503" s="116" t="s">
        <v>68</v>
      </c>
      <c r="M503" s="115">
        <v>205.55</v>
      </c>
      <c r="N503" s="97">
        <v>17.34</v>
      </c>
      <c r="O503" s="97"/>
      <c r="P503" s="117">
        <f t="shared" si="41"/>
        <v>17.34</v>
      </c>
      <c r="Q503" s="117">
        <f t="shared" si="39"/>
        <v>3564.2370000000001</v>
      </c>
      <c r="R503" s="97">
        <f t="shared" si="42"/>
        <v>0</v>
      </c>
      <c r="S503" s="118">
        <f t="shared" si="36"/>
        <v>3564.2370000000001</v>
      </c>
      <c r="U503" s="31">
        <f t="shared" si="38"/>
        <v>22627581.451900017</v>
      </c>
    </row>
    <row r="504" spans="1:22" ht="16.5" customHeight="1" x14ac:dyDescent="0.3">
      <c r="A504" s="91" t="s">
        <v>149</v>
      </c>
      <c r="B504" s="92" t="s">
        <v>386</v>
      </c>
      <c r="C504" s="93" t="s">
        <v>631</v>
      </c>
      <c r="D504" s="93" t="s">
        <v>51</v>
      </c>
      <c r="E504" s="94" t="s">
        <v>66</v>
      </c>
      <c r="F504" s="92">
        <v>2013</v>
      </c>
      <c r="G504" s="249"/>
      <c r="H504" s="95" t="s">
        <v>395</v>
      </c>
      <c r="I504" s="228"/>
      <c r="J504" s="231"/>
      <c r="K504" s="115" t="s">
        <v>69</v>
      </c>
      <c r="L504" s="116" t="s">
        <v>68</v>
      </c>
      <c r="M504" s="115">
        <v>309.3</v>
      </c>
      <c r="N504" s="97">
        <v>0</v>
      </c>
      <c r="O504" s="97"/>
      <c r="P504" s="117">
        <f t="shared" si="41"/>
        <v>0</v>
      </c>
      <c r="Q504" s="117">
        <f t="shared" si="39"/>
        <v>0</v>
      </c>
      <c r="R504" s="97">
        <f t="shared" si="42"/>
        <v>0</v>
      </c>
      <c r="S504" s="118">
        <f t="shared" si="36"/>
        <v>0</v>
      </c>
      <c r="U504" s="31">
        <f t="shared" si="38"/>
        <v>22627581.451900017</v>
      </c>
    </row>
    <row r="505" spans="1:22" ht="16.5" customHeight="1" thickBot="1" x14ac:dyDescent="0.35">
      <c r="A505" s="100" t="s">
        <v>149</v>
      </c>
      <c r="B505" s="101" t="s">
        <v>386</v>
      </c>
      <c r="C505" s="102" t="s">
        <v>631</v>
      </c>
      <c r="D505" s="102" t="s">
        <v>51</v>
      </c>
      <c r="E505" s="103" t="s">
        <v>66</v>
      </c>
      <c r="F505" s="101">
        <v>2013</v>
      </c>
      <c r="G505" s="250"/>
      <c r="H505" s="104" t="s">
        <v>395</v>
      </c>
      <c r="I505" s="229"/>
      <c r="J505" s="232"/>
      <c r="K505" s="119" t="s">
        <v>70</v>
      </c>
      <c r="L505" s="120" t="s">
        <v>37</v>
      </c>
      <c r="M505" s="119">
        <v>123.61</v>
      </c>
      <c r="N505" s="106">
        <v>284.58</v>
      </c>
      <c r="O505" s="106"/>
      <c r="P505" s="121">
        <f t="shared" si="41"/>
        <v>284.58</v>
      </c>
      <c r="Q505" s="121">
        <f t="shared" si="39"/>
        <v>35176.933799999999</v>
      </c>
      <c r="R505" s="106">
        <f t="shared" si="42"/>
        <v>0</v>
      </c>
      <c r="S505" s="122">
        <f t="shared" si="36"/>
        <v>35176.933799999999</v>
      </c>
      <c r="U505" s="31">
        <f t="shared" si="38"/>
        <v>22627581.451900017</v>
      </c>
    </row>
    <row r="506" spans="1:22" ht="16.5" customHeight="1" x14ac:dyDescent="0.3">
      <c r="A506" s="82" t="s">
        <v>149</v>
      </c>
      <c r="B506" s="83" t="s">
        <v>386</v>
      </c>
      <c r="C506" s="84" t="s">
        <v>631</v>
      </c>
      <c r="D506" s="84" t="s">
        <v>33</v>
      </c>
      <c r="E506" s="85" t="s">
        <v>52</v>
      </c>
      <c r="F506" s="83">
        <v>2013</v>
      </c>
      <c r="G506" s="224" t="s">
        <v>396</v>
      </c>
      <c r="H506" s="86" t="s">
        <v>396</v>
      </c>
      <c r="I506" s="227">
        <v>10.210000000000001</v>
      </c>
      <c r="J506" s="230">
        <v>10.211333333333334</v>
      </c>
      <c r="K506" s="86" t="s">
        <v>103</v>
      </c>
      <c r="L506" s="87" t="s">
        <v>37</v>
      </c>
      <c r="M506" s="88">
        <v>1.26</v>
      </c>
      <c r="N506" s="88">
        <v>7020</v>
      </c>
      <c r="O506" s="88"/>
      <c r="P506" s="88">
        <f t="shared" si="41"/>
        <v>7020</v>
      </c>
      <c r="Q506" s="88">
        <f t="shared" si="39"/>
        <v>8845.2000000000007</v>
      </c>
      <c r="R506" s="88">
        <f t="shared" si="42"/>
        <v>0</v>
      </c>
      <c r="S506" s="109">
        <f t="shared" si="36"/>
        <v>8845.2000000000007</v>
      </c>
      <c r="U506" s="31">
        <f t="shared" si="38"/>
        <v>22627581.451900017</v>
      </c>
    </row>
    <row r="507" spans="1:22" ht="16.5" customHeight="1" x14ac:dyDescent="0.3">
      <c r="A507" s="91" t="s">
        <v>149</v>
      </c>
      <c r="B507" s="92" t="s">
        <v>386</v>
      </c>
      <c r="C507" s="93" t="s">
        <v>631</v>
      </c>
      <c r="D507" s="93" t="s">
        <v>33</v>
      </c>
      <c r="E507" s="94" t="s">
        <v>52</v>
      </c>
      <c r="F507" s="92">
        <v>2013</v>
      </c>
      <c r="G507" s="225"/>
      <c r="H507" s="95" t="s">
        <v>396</v>
      </c>
      <c r="I507" s="228"/>
      <c r="J507" s="231"/>
      <c r="K507" s="95" t="s">
        <v>397</v>
      </c>
      <c r="L507" s="96" t="s">
        <v>37</v>
      </c>
      <c r="M507" s="97">
        <v>1.26</v>
      </c>
      <c r="N507" s="97">
        <v>880</v>
      </c>
      <c r="O507" s="97"/>
      <c r="P507" s="97">
        <f t="shared" si="41"/>
        <v>880</v>
      </c>
      <c r="Q507" s="97">
        <f t="shared" si="39"/>
        <v>1108.8</v>
      </c>
      <c r="R507" s="97">
        <f t="shared" si="42"/>
        <v>0</v>
      </c>
      <c r="S507" s="125">
        <f t="shared" si="36"/>
        <v>1108.8</v>
      </c>
      <c r="U507" s="31">
        <f t="shared" si="38"/>
        <v>22627581.451900017</v>
      </c>
    </row>
    <row r="508" spans="1:22" ht="16.5" customHeight="1" x14ac:dyDescent="0.3">
      <c r="A508" s="91" t="s">
        <v>149</v>
      </c>
      <c r="B508" s="92" t="s">
        <v>386</v>
      </c>
      <c r="C508" s="93" t="s">
        <v>631</v>
      </c>
      <c r="D508" s="93" t="s">
        <v>33</v>
      </c>
      <c r="E508" s="94" t="s">
        <v>52</v>
      </c>
      <c r="F508" s="92">
        <v>2013</v>
      </c>
      <c r="G508" s="225"/>
      <c r="H508" s="95" t="s">
        <v>396</v>
      </c>
      <c r="I508" s="228"/>
      <c r="J508" s="231"/>
      <c r="K508" s="95" t="s">
        <v>350</v>
      </c>
      <c r="L508" s="96" t="s">
        <v>37</v>
      </c>
      <c r="M508" s="97">
        <v>1.26</v>
      </c>
      <c r="N508" s="97">
        <v>8922</v>
      </c>
      <c r="O508" s="97"/>
      <c r="P508" s="97">
        <f t="shared" si="41"/>
        <v>8922</v>
      </c>
      <c r="Q508" s="97">
        <f t="shared" si="39"/>
        <v>11241.72</v>
      </c>
      <c r="R508" s="97">
        <f t="shared" si="42"/>
        <v>0</v>
      </c>
      <c r="S508" s="125">
        <f t="shared" si="36"/>
        <v>11241.72</v>
      </c>
      <c r="U508" s="31">
        <f t="shared" si="38"/>
        <v>22627581.451900017</v>
      </c>
    </row>
    <row r="509" spans="1:22" ht="16.5" customHeight="1" x14ac:dyDescent="0.3">
      <c r="A509" s="91" t="s">
        <v>149</v>
      </c>
      <c r="B509" s="92" t="s">
        <v>386</v>
      </c>
      <c r="C509" s="93" t="s">
        <v>631</v>
      </c>
      <c r="D509" s="93" t="s">
        <v>33</v>
      </c>
      <c r="E509" s="94" t="s">
        <v>52</v>
      </c>
      <c r="F509" s="92">
        <v>2013</v>
      </c>
      <c r="G509" s="225"/>
      <c r="H509" s="95" t="s">
        <v>396</v>
      </c>
      <c r="I509" s="228"/>
      <c r="J509" s="231"/>
      <c r="K509" s="95" t="s">
        <v>279</v>
      </c>
      <c r="L509" s="96" t="s">
        <v>37</v>
      </c>
      <c r="M509" s="97">
        <v>1.26</v>
      </c>
      <c r="N509" s="97">
        <v>2904</v>
      </c>
      <c r="O509" s="97"/>
      <c r="P509" s="97">
        <f t="shared" si="41"/>
        <v>2904</v>
      </c>
      <c r="Q509" s="97">
        <f t="shared" si="39"/>
        <v>3659.04</v>
      </c>
      <c r="R509" s="97">
        <f t="shared" si="42"/>
        <v>0</v>
      </c>
      <c r="S509" s="125">
        <f t="shared" si="36"/>
        <v>3659.04</v>
      </c>
      <c r="U509" s="31">
        <f t="shared" si="38"/>
        <v>22627581.451900017</v>
      </c>
    </row>
    <row r="510" spans="1:22" ht="16.5" customHeight="1" x14ac:dyDescent="0.3">
      <c r="A510" s="91" t="s">
        <v>149</v>
      </c>
      <c r="B510" s="92" t="s">
        <v>386</v>
      </c>
      <c r="C510" s="93" t="s">
        <v>631</v>
      </c>
      <c r="D510" s="93" t="s">
        <v>33</v>
      </c>
      <c r="E510" s="94" t="s">
        <v>52</v>
      </c>
      <c r="F510" s="92">
        <v>2013</v>
      </c>
      <c r="G510" s="225"/>
      <c r="H510" s="95" t="s">
        <v>396</v>
      </c>
      <c r="I510" s="228"/>
      <c r="J510" s="231"/>
      <c r="K510" s="95" t="s">
        <v>351</v>
      </c>
      <c r="L510" s="96" t="s">
        <v>77</v>
      </c>
      <c r="M510" s="97">
        <v>0.35</v>
      </c>
      <c r="N510" s="97">
        <v>1350.6</v>
      </c>
      <c r="O510" s="97"/>
      <c r="P510" s="97">
        <f t="shared" si="41"/>
        <v>1350.6</v>
      </c>
      <c r="Q510" s="97">
        <f t="shared" si="39"/>
        <v>472.70999999999992</v>
      </c>
      <c r="R510" s="97">
        <f t="shared" si="42"/>
        <v>0</v>
      </c>
      <c r="S510" s="125">
        <f t="shared" si="36"/>
        <v>472.70999999999992</v>
      </c>
      <c r="U510" s="31">
        <f t="shared" si="38"/>
        <v>22627581.451900017</v>
      </c>
    </row>
    <row r="511" spans="1:22" ht="16.5" customHeight="1" x14ac:dyDescent="0.3">
      <c r="A511" s="91" t="s">
        <v>149</v>
      </c>
      <c r="B511" s="92" t="s">
        <v>386</v>
      </c>
      <c r="C511" s="93" t="s">
        <v>631</v>
      </c>
      <c r="D511" s="93" t="s">
        <v>33</v>
      </c>
      <c r="E511" s="94" t="s">
        <v>52</v>
      </c>
      <c r="F511" s="92">
        <v>2013</v>
      </c>
      <c r="G511" s="225"/>
      <c r="H511" s="95" t="s">
        <v>396</v>
      </c>
      <c r="I511" s="228"/>
      <c r="J511" s="231"/>
      <c r="K511" s="95" t="s">
        <v>104</v>
      </c>
      <c r="L511" s="96" t="s">
        <v>77</v>
      </c>
      <c r="M511" s="97">
        <v>0.35</v>
      </c>
      <c r="N511" s="97">
        <v>55161</v>
      </c>
      <c r="O511" s="97"/>
      <c r="P511" s="97">
        <f t="shared" si="41"/>
        <v>55161</v>
      </c>
      <c r="Q511" s="97">
        <f t="shared" si="39"/>
        <v>19306.349999999999</v>
      </c>
      <c r="R511" s="97">
        <f t="shared" si="42"/>
        <v>0</v>
      </c>
      <c r="S511" s="125">
        <f t="shared" si="36"/>
        <v>19306.349999999999</v>
      </c>
      <c r="U511" s="31">
        <f t="shared" si="38"/>
        <v>22627581.451900017</v>
      </c>
    </row>
    <row r="512" spans="1:22" ht="16.5" customHeight="1" x14ac:dyDescent="0.3">
      <c r="A512" s="91" t="s">
        <v>149</v>
      </c>
      <c r="B512" s="92" t="s">
        <v>386</v>
      </c>
      <c r="C512" s="93" t="s">
        <v>631</v>
      </c>
      <c r="D512" s="93" t="s">
        <v>33</v>
      </c>
      <c r="E512" s="94" t="s">
        <v>52</v>
      </c>
      <c r="F512" s="92">
        <v>2013</v>
      </c>
      <c r="G512" s="225"/>
      <c r="H512" s="95" t="s">
        <v>396</v>
      </c>
      <c r="I512" s="228"/>
      <c r="J512" s="231"/>
      <c r="K512" s="95" t="s">
        <v>60</v>
      </c>
      <c r="L512" s="96" t="s">
        <v>61</v>
      </c>
      <c r="M512" s="97">
        <v>0.34</v>
      </c>
      <c r="N512" s="97">
        <v>8250</v>
      </c>
      <c r="O512" s="97"/>
      <c r="P512" s="97">
        <f t="shared" si="41"/>
        <v>8250</v>
      </c>
      <c r="Q512" s="97">
        <f t="shared" si="39"/>
        <v>2805</v>
      </c>
      <c r="R512" s="97">
        <f t="shared" si="42"/>
        <v>0</v>
      </c>
      <c r="S512" s="125">
        <f t="shared" si="36"/>
        <v>2805</v>
      </c>
      <c r="U512" s="31">
        <f t="shared" si="38"/>
        <v>22627581.451900017</v>
      </c>
      <c r="V512" s="5">
        <f>+P512/5000</f>
        <v>1.65</v>
      </c>
    </row>
    <row r="513" spans="1:22" ht="16.5" customHeight="1" thickBot="1" x14ac:dyDescent="0.35">
      <c r="A513" s="100" t="s">
        <v>149</v>
      </c>
      <c r="B513" s="101" t="s">
        <v>386</v>
      </c>
      <c r="C513" s="102" t="s">
        <v>631</v>
      </c>
      <c r="D513" s="102" t="s">
        <v>33</v>
      </c>
      <c r="E513" s="103" t="s">
        <v>52</v>
      </c>
      <c r="F513" s="101">
        <v>2013</v>
      </c>
      <c r="G513" s="226"/>
      <c r="H513" s="104" t="s">
        <v>396</v>
      </c>
      <c r="I513" s="229"/>
      <c r="J513" s="232"/>
      <c r="K513" s="104" t="s">
        <v>62</v>
      </c>
      <c r="L513" s="105" t="s">
        <v>37</v>
      </c>
      <c r="M513" s="106">
        <v>4.43</v>
      </c>
      <c r="N513" s="106">
        <v>9190.2000000000007</v>
      </c>
      <c r="O513" s="106"/>
      <c r="P513" s="106">
        <f t="shared" si="41"/>
        <v>9190.2000000000007</v>
      </c>
      <c r="Q513" s="106">
        <f t="shared" si="39"/>
        <v>40712.586000000003</v>
      </c>
      <c r="R513" s="106">
        <f t="shared" si="42"/>
        <v>0</v>
      </c>
      <c r="S513" s="110">
        <f t="shared" si="36"/>
        <v>40712.586000000003</v>
      </c>
      <c r="U513" s="31">
        <f t="shared" si="38"/>
        <v>22627581.451900017</v>
      </c>
      <c r="V513" s="5">
        <f>+P513/0.15/6000</f>
        <v>10.211333333333334</v>
      </c>
    </row>
    <row r="514" spans="1:22" ht="16.5" customHeight="1" x14ac:dyDescent="0.3">
      <c r="A514" s="82" t="s">
        <v>149</v>
      </c>
      <c r="B514" s="83" t="s">
        <v>386</v>
      </c>
      <c r="C514" s="84" t="s">
        <v>631</v>
      </c>
      <c r="D514" s="84" t="s">
        <v>33</v>
      </c>
      <c r="E514" s="85" t="s">
        <v>34</v>
      </c>
      <c r="F514" s="83">
        <v>2013</v>
      </c>
      <c r="G514" s="224" t="s">
        <v>398</v>
      </c>
      <c r="H514" s="86" t="s">
        <v>398</v>
      </c>
      <c r="I514" s="227">
        <v>4.5</v>
      </c>
      <c r="J514" s="230">
        <v>4.5</v>
      </c>
      <c r="K514" s="86" t="s">
        <v>362</v>
      </c>
      <c r="L514" s="87" t="s">
        <v>37</v>
      </c>
      <c r="M514" s="88">
        <v>1.26</v>
      </c>
      <c r="N514" s="88">
        <v>672</v>
      </c>
      <c r="O514" s="88"/>
      <c r="P514" s="88">
        <f t="shared" si="41"/>
        <v>672</v>
      </c>
      <c r="Q514" s="88">
        <f t="shared" si="39"/>
        <v>846.72</v>
      </c>
      <c r="R514" s="88">
        <f t="shared" si="42"/>
        <v>0</v>
      </c>
      <c r="S514" s="109">
        <f t="shared" si="36"/>
        <v>846.72</v>
      </c>
      <c r="U514" s="31">
        <f t="shared" si="38"/>
        <v>22627581.451900017</v>
      </c>
      <c r="V514" s="5">
        <v>4.5</v>
      </c>
    </row>
    <row r="515" spans="1:22" ht="16.5" customHeight="1" thickBot="1" x14ac:dyDescent="0.35">
      <c r="A515" s="100" t="s">
        <v>149</v>
      </c>
      <c r="B515" s="101" t="s">
        <v>386</v>
      </c>
      <c r="C515" s="102" t="s">
        <v>631</v>
      </c>
      <c r="D515" s="102" t="s">
        <v>33</v>
      </c>
      <c r="E515" s="103" t="s">
        <v>34</v>
      </c>
      <c r="F515" s="101">
        <v>2013</v>
      </c>
      <c r="G515" s="226"/>
      <c r="H515" s="104" t="s">
        <v>398</v>
      </c>
      <c r="I515" s="229"/>
      <c r="J515" s="232"/>
      <c r="K515" s="104" t="s">
        <v>104</v>
      </c>
      <c r="L515" s="105" t="s">
        <v>77</v>
      </c>
      <c r="M515" s="106">
        <v>0.35</v>
      </c>
      <c r="N515" s="106">
        <v>188.6</v>
      </c>
      <c r="O515" s="106"/>
      <c r="P515" s="106">
        <f t="shared" si="41"/>
        <v>188.6</v>
      </c>
      <c r="Q515" s="106">
        <f t="shared" si="39"/>
        <v>66.009999999999991</v>
      </c>
      <c r="R515" s="106">
        <f t="shared" si="42"/>
        <v>0</v>
      </c>
      <c r="S515" s="110">
        <f t="shared" si="36"/>
        <v>66.009999999999991</v>
      </c>
      <c r="U515" s="31">
        <f t="shared" si="38"/>
        <v>22627581.451900017</v>
      </c>
      <c r="V515" s="5">
        <v>4.5</v>
      </c>
    </row>
    <row r="516" spans="1:22" ht="16.5" customHeight="1" x14ac:dyDescent="0.3">
      <c r="A516" s="82" t="s">
        <v>149</v>
      </c>
      <c r="B516" s="83" t="s">
        <v>386</v>
      </c>
      <c r="C516" s="84" t="s">
        <v>399</v>
      </c>
      <c r="D516" s="84" t="s">
        <v>33</v>
      </c>
      <c r="E516" s="85" t="s">
        <v>34</v>
      </c>
      <c r="F516" s="83">
        <v>2013</v>
      </c>
      <c r="G516" s="245" t="s">
        <v>400</v>
      </c>
      <c r="H516" s="86" t="s">
        <v>400</v>
      </c>
      <c r="I516" s="227">
        <v>7</v>
      </c>
      <c r="J516" s="230">
        <v>7</v>
      </c>
      <c r="K516" s="86" t="s">
        <v>401</v>
      </c>
      <c r="L516" s="87" t="s">
        <v>37</v>
      </c>
      <c r="M516" s="88">
        <v>1.26</v>
      </c>
      <c r="N516" s="88">
        <v>7776</v>
      </c>
      <c r="O516" s="88"/>
      <c r="P516" s="88">
        <f t="shared" si="41"/>
        <v>7776</v>
      </c>
      <c r="Q516" s="88">
        <f t="shared" si="39"/>
        <v>9797.76</v>
      </c>
      <c r="R516" s="88">
        <f t="shared" si="42"/>
        <v>0</v>
      </c>
      <c r="S516" s="109">
        <f t="shared" si="36"/>
        <v>9797.76</v>
      </c>
      <c r="U516" s="31">
        <f t="shared" si="38"/>
        <v>22627581.451900017</v>
      </c>
    </row>
    <row r="517" spans="1:22" ht="17.25" customHeight="1" x14ac:dyDescent="0.3">
      <c r="A517" s="91" t="s">
        <v>149</v>
      </c>
      <c r="B517" s="92" t="s">
        <v>386</v>
      </c>
      <c r="C517" s="93" t="s">
        <v>399</v>
      </c>
      <c r="D517" s="93" t="s">
        <v>33</v>
      </c>
      <c r="E517" s="94" t="s">
        <v>34</v>
      </c>
      <c r="F517" s="92">
        <v>2013</v>
      </c>
      <c r="G517" s="246"/>
      <c r="H517" s="95" t="s">
        <v>400</v>
      </c>
      <c r="I517" s="228"/>
      <c r="J517" s="231"/>
      <c r="K517" s="95" t="s">
        <v>402</v>
      </c>
      <c r="L517" s="96" t="s">
        <v>37</v>
      </c>
      <c r="M517" s="97">
        <v>1.26</v>
      </c>
      <c r="N517" s="97">
        <v>3574</v>
      </c>
      <c r="O517" s="97"/>
      <c r="P517" s="97">
        <f t="shared" si="41"/>
        <v>3574</v>
      </c>
      <c r="Q517" s="97">
        <f t="shared" si="39"/>
        <v>4503.24</v>
      </c>
      <c r="R517" s="97">
        <f t="shared" si="42"/>
        <v>0</v>
      </c>
      <c r="S517" s="125">
        <f t="shared" si="36"/>
        <v>4503.24</v>
      </c>
      <c r="U517" s="31">
        <f t="shared" si="38"/>
        <v>22627581.451900017</v>
      </c>
    </row>
    <row r="518" spans="1:22" ht="17.25" customHeight="1" x14ac:dyDescent="0.3">
      <c r="A518" s="91" t="s">
        <v>149</v>
      </c>
      <c r="B518" s="92" t="s">
        <v>386</v>
      </c>
      <c r="C518" s="93" t="s">
        <v>399</v>
      </c>
      <c r="D518" s="93" t="s">
        <v>33</v>
      </c>
      <c r="E518" s="94" t="s">
        <v>34</v>
      </c>
      <c r="F518" s="92">
        <v>2013</v>
      </c>
      <c r="G518" s="246"/>
      <c r="H518" s="95" t="s">
        <v>400</v>
      </c>
      <c r="I518" s="228"/>
      <c r="J518" s="231"/>
      <c r="K518" s="95" t="s">
        <v>932</v>
      </c>
      <c r="L518" s="96" t="s">
        <v>37</v>
      </c>
      <c r="M518" s="97">
        <v>1.26</v>
      </c>
      <c r="N518" s="97">
        <v>2555</v>
      </c>
      <c r="O518" s="97"/>
      <c r="P518" s="97">
        <f t="shared" si="41"/>
        <v>2555</v>
      </c>
      <c r="Q518" s="97">
        <f t="shared" si="39"/>
        <v>3219.3</v>
      </c>
      <c r="R518" s="97">
        <f t="shared" si="42"/>
        <v>0</v>
      </c>
      <c r="S518" s="125">
        <f t="shared" si="36"/>
        <v>3219.3</v>
      </c>
      <c r="U518" s="31"/>
    </row>
    <row r="519" spans="1:22" ht="16.5" customHeight="1" x14ac:dyDescent="0.3">
      <c r="A519" s="91" t="s">
        <v>149</v>
      </c>
      <c r="B519" s="92" t="s">
        <v>386</v>
      </c>
      <c r="C519" s="93" t="s">
        <v>399</v>
      </c>
      <c r="D519" s="93" t="s">
        <v>33</v>
      </c>
      <c r="E519" s="94" t="s">
        <v>34</v>
      </c>
      <c r="F519" s="92">
        <v>2013</v>
      </c>
      <c r="G519" s="246"/>
      <c r="H519" s="95" t="s">
        <v>400</v>
      </c>
      <c r="I519" s="228"/>
      <c r="J519" s="231"/>
      <c r="K519" s="95" t="s">
        <v>403</v>
      </c>
      <c r="L519" s="96" t="s">
        <v>77</v>
      </c>
      <c r="M519" s="97">
        <v>0.35</v>
      </c>
      <c r="N519" s="97">
        <v>1350.6</v>
      </c>
      <c r="O519" s="97"/>
      <c r="P519" s="97">
        <f t="shared" si="41"/>
        <v>1350.6</v>
      </c>
      <c r="Q519" s="97">
        <f t="shared" si="39"/>
        <v>472.70999999999992</v>
      </c>
      <c r="R519" s="97">
        <f t="shared" si="42"/>
        <v>0</v>
      </c>
      <c r="S519" s="125">
        <f t="shared" si="36"/>
        <v>472.70999999999992</v>
      </c>
      <c r="U519" s="31">
        <f>$S$964</f>
        <v>22627581.451900017</v>
      </c>
    </row>
    <row r="520" spans="1:22" ht="16.5" customHeight="1" x14ac:dyDescent="0.3">
      <c r="A520" s="91" t="s">
        <v>149</v>
      </c>
      <c r="B520" s="92" t="s">
        <v>386</v>
      </c>
      <c r="C520" s="93" t="s">
        <v>399</v>
      </c>
      <c r="D520" s="93" t="s">
        <v>33</v>
      </c>
      <c r="E520" s="94" t="s">
        <v>34</v>
      </c>
      <c r="F520" s="92">
        <v>2013</v>
      </c>
      <c r="G520" s="246"/>
      <c r="H520" s="95" t="s">
        <v>400</v>
      </c>
      <c r="I520" s="228"/>
      <c r="J520" s="231"/>
      <c r="K520" s="95" t="s">
        <v>390</v>
      </c>
      <c r="L520" s="96" t="s">
        <v>77</v>
      </c>
      <c r="M520" s="97">
        <v>0.35</v>
      </c>
      <c r="N520" s="97">
        <v>18375</v>
      </c>
      <c r="O520" s="97"/>
      <c r="P520" s="97">
        <f t="shared" si="41"/>
        <v>18375</v>
      </c>
      <c r="Q520" s="97">
        <f t="shared" si="39"/>
        <v>6431.25</v>
      </c>
      <c r="R520" s="97">
        <f t="shared" si="42"/>
        <v>0</v>
      </c>
      <c r="S520" s="125">
        <f t="shared" si="36"/>
        <v>6431.25</v>
      </c>
      <c r="U520" s="31">
        <f>$S$964</f>
        <v>22627581.451900017</v>
      </c>
    </row>
    <row r="521" spans="1:22" ht="16.5" customHeight="1" x14ac:dyDescent="0.3">
      <c r="A521" s="91" t="s">
        <v>149</v>
      </c>
      <c r="B521" s="92" t="s">
        <v>386</v>
      </c>
      <c r="C521" s="93" t="s">
        <v>399</v>
      </c>
      <c r="D521" s="93" t="s">
        <v>33</v>
      </c>
      <c r="E521" s="94" t="s">
        <v>34</v>
      </c>
      <c r="F521" s="92">
        <v>2013</v>
      </c>
      <c r="G521" s="246"/>
      <c r="H521" s="95" t="s">
        <v>400</v>
      </c>
      <c r="I521" s="228"/>
      <c r="J521" s="231"/>
      <c r="K521" s="95" t="s">
        <v>404</v>
      </c>
      <c r="L521" s="96" t="s">
        <v>77</v>
      </c>
      <c r="M521" s="97">
        <v>0.35</v>
      </c>
      <c r="N521" s="97">
        <v>359.6</v>
      </c>
      <c r="O521" s="97"/>
      <c r="P521" s="97">
        <f t="shared" si="41"/>
        <v>359.6</v>
      </c>
      <c r="Q521" s="97">
        <f t="shared" si="39"/>
        <v>125.86</v>
      </c>
      <c r="R521" s="97">
        <f t="shared" si="42"/>
        <v>0</v>
      </c>
      <c r="S521" s="125">
        <f t="shared" si="36"/>
        <v>125.86</v>
      </c>
      <c r="U521" s="31">
        <f>$S$964</f>
        <v>22627581.451900017</v>
      </c>
    </row>
    <row r="522" spans="1:22" ht="16.5" customHeight="1" x14ac:dyDescent="0.3">
      <c r="A522" s="91" t="s">
        <v>149</v>
      </c>
      <c r="B522" s="92" t="s">
        <v>386</v>
      </c>
      <c r="C522" s="93" t="s">
        <v>399</v>
      </c>
      <c r="D522" s="93" t="s">
        <v>33</v>
      </c>
      <c r="E522" s="94" t="s">
        <v>34</v>
      </c>
      <c r="F522" s="92">
        <v>2013</v>
      </c>
      <c r="G522" s="246"/>
      <c r="H522" s="95" t="str">
        <f>+H521</f>
        <v>VIA, "Y" DEL GUINEO-AMANCAY-SANTA RUFINA. (REHABILITACIÓN DE LA ALCANTARILLA ABS. 0+800.</v>
      </c>
      <c r="I522" s="228"/>
      <c r="J522" s="231"/>
      <c r="K522" s="95" t="s">
        <v>78</v>
      </c>
      <c r="L522" s="96" t="s">
        <v>61</v>
      </c>
      <c r="M522" s="97">
        <v>0.34</v>
      </c>
      <c r="N522" s="97">
        <v>54470</v>
      </c>
      <c r="O522" s="97"/>
      <c r="P522" s="97">
        <f t="shared" si="41"/>
        <v>54470</v>
      </c>
      <c r="Q522" s="97">
        <f t="shared" si="39"/>
        <v>18519.800000000003</v>
      </c>
      <c r="R522" s="97">
        <f t="shared" si="42"/>
        <v>0</v>
      </c>
      <c r="S522" s="125">
        <f t="shared" si="36"/>
        <v>18519.800000000003</v>
      </c>
      <c r="U522" s="31">
        <f>$S$964</f>
        <v>22627581.451900017</v>
      </c>
    </row>
    <row r="523" spans="1:22" ht="16.5" customHeight="1" x14ac:dyDescent="0.3">
      <c r="A523" s="91" t="s">
        <v>149</v>
      </c>
      <c r="B523" s="92" t="s">
        <v>386</v>
      </c>
      <c r="C523" s="93" t="s">
        <v>399</v>
      </c>
      <c r="D523" s="93" t="s">
        <v>33</v>
      </c>
      <c r="E523" s="94" t="s">
        <v>34</v>
      </c>
      <c r="F523" s="92">
        <v>2013</v>
      </c>
      <c r="G523" s="246"/>
      <c r="H523" s="95" t="str">
        <f>+H521</f>
        <v>VIA, "Y" DEL GUINEO-AMANCAY-SANTA RUFINA. (REHABILITACIÓN DE LA ALCANTARILLA ABS. 0+800.</v>
      </c>
      <c r="I523" s="228"/>
      <c r="J523" s="231"/>
      <c r="K523" s="95" t="s">
        <v>79</v>
      </c>
      <c r="L523" s="96" t="s">
        <v>37</v>
      </c>
      <c r="M523" s="97">
        <v>4.43</v>
      </c>
      <c r="N523" s="97">
        <v>2325</v>
      </c>
      <c r="O523" s="97"/>
      <c r="P523" s="97">
        <f t="shared" si="41"/>
        <v>2325</v>
      </c>
      <c r="Q523" s="97">
        <f t="shared" si="39"/>
        <v>10299.75</v>
      </c>
      <c r="R523" s="97">
        <f t="shared" si="42"/>
        <v>0</v>
      </c>
      <c r="S523" s="125">
        <f t="shared" si="36"/>
        <v>10299.75</v>
      </c>
      <c r="U523" s="31"/>
    </row>
    <row r="524" spans="1:22" ht="16.5" customHeight="1" thickBot="1" x14ac:dyDescent="0.35">
      <c r="A524" s="100" t="s">
        <v>149</v>
      </c>
      <c r="B524" s="101" t="s">
        <v>386</v>
      </c>
      <c r="C524" s="102" t="s">
        <v>399</v>
      </c>
      <c r="D524" s="102" t="s">
        <v>33</v>
      </c>
      <c r="E524" s="103" t="s">
        <v>34</v>
      </c>
      <c r="F524" s="101">
        <v>2013</v>
      </c>
      <c r="G524" s="247"/>
      <c r="H524" s="104" t="s">
        <v>400</v>
      </c>
      <c r="I524" s="229"/>
      <c r="J524" s="232"/>
      <c r="K524" s="104" t="s">
        <v>362</v>
      </c>
      <c r="L524" s="105" t="s">
        <v>37</v>
      </c>
      <c r="M524" s="106">
        <v>1.26</v>
      </c>
      <c r="N524" s="106">
        <v>11337</v>
      </c>
      <c r="O524" s="106"/>
      <c r="P524" s="106">
        <f t="shared" si="41"/>
        <v>11337</v>
      </c>
      <c r="Q524" s="106">
        <f t="shared" si="39"/>
        <v>14284.62</v>
      </c>
      <c r="R524" s="106">
        <f t="shared" si="42"/>
        <v>0</v>
      </c>
      <c r="S524" s="110">
        <f t="shared" si="36"/>
        <v>14284.62</v>
      </c>
      <c r="U524" s="31">
        <f t="shared" ref="U524:U583" si="43">$S$964</f>
        <v>22627581.451900017</v>
      </c>
    </row>
    <row r="525" spans="1:22" ht="16.5" customHeight="1" x14ac:dyDescent="0.3">
      <c r="A525" s="82" t="s">
        <v>149</v>
      </c>
      <c r="B525" s="83" t="s">
        <v>386</v>
      </c>
      <c r="C525" s="84" t="s">
        <v>399</v>
      </c>
      <c r="D525" s="84" t="s">
        <v>33</v>
      </c>
      <c r="E525" s="85" t="s">
        <v>34</v>
      </c>
      <c r="F525" s="83">
        <v>2013</v>
      </c>
      <c r="G525" s="224" t="s">
        <v>405</v>
      </c>
      <c r="H525" s="86" t="s">
        <v>405</v>
      </c>
      <c r="I525" s="227">
        <v>8.9</v>
      </c>
      <c r="J525" s="230">
        <v>8.9</v>
      </c>
      <c r="K525" s="86" t="s">
        <v>362</v>
      </c>
      <c r="L525" s="87" t="s">
        <v>37</v>
      </c>
      <c r="M525" s="88">
        <v>1.26</v>
      </c>
      <c r="N525" s="88">
        <v>1740</v>
      </c>
      <c r="O525" s="88"/>
      <c r="P525" s="88">
        <f t="shared" si="41"/>
        <v>1740</v>
      </c>
      <c r="Q525" s="88">
        <f t="shared" si="39"/>
        <v>2192.4</v>
      </c>
      <c r="R525" s="88">
        <f t="shared" si="42"/>
        <v>0</v>
      </c>
      <c r="S525" s="109">
        <f t="shared" si="36"/>
        <v>2192.4</v>
      </c>
      <c r="U525" s="31">
        <f t="shared" si="43"/>
        <v>22627581.451900017</v>
      </c>
      <c r="V525" s="5">
        <v>8.9</v>
      </c>
    </row>
    <row r="526" spans="1:22" ht="16.5" customHeight="1" thickBot="1" x14ac:dyDescent="0.35">
      <c r="A526" s="100" t="s">
        <v>149</v>
      </c>
      <c r="B526" s="101" t="s">
        <v>386</v>
      </c>
      <c r="C526" s="102" t="s">
        <v>399</v>
      </c>
      <c r="D526" s="102" t="s">
        <v>33</v>
      </c>
      <c r="E526" s="103" t="s">
        <v>34</v>
      </c>
      <c r="F526" s="101">
        <v>2013</v>
      </c>
      <c r="G526" s="226"/>
      <c r="H526" s="104" t="s">
        <v>405</v>
      </c>
      <c r="I526" s="229"/>
      <c r="J526" s="232"/>
      <c r="K526" s="104" t="s">
        <v>406</v>
      </c>
      <c r="L526" s="105" t="s">
        <v>77</v>
      </c>
      <c r="M526" s="106">
        <v>0.35</v>
      </c>
      <c r="N526" s="106">
        <v>218</v>
      </c>
      <c r="O526" s="106"/>
      <c r="P526" s="106">
        <f t="shared" si="41"/>
        <v>218</v>
      </c>
      <c r="Q526" s="106">
        <f t="shared" si="39"/>
        <v>76.3</v>
      </c>
      <c r="R526" s="106">
        <f t="shared" si="42"/>
        <v>0</v>
      </c>
      <c r="S526" s="110">
        <f t="shared" ref="S526:S600" si="44">+R526+Q526</f>
        <v>76.3</v>
      </c>
      <c r="U526" s="31">
        <f t="shared" si="43"/>
        <v>22627581.451900017</v>
      </c>
      <c r="V526" s="5">
        <v>8.9</v>
      </c>
    </row>
    <row r="527" spans="1:22" ht="16.5" customHeight="1" x14ac:dyDescent="0.3">
      <c r="A527" s="82" t="s">
        <v>149</v>
      </c>
      <c r="B527" s="83" t="s">
        <v>386</v>
      </c>
      <c r="C527" s="84" t="s">
        <v>399</v>
      </c>
      <c r="D527" s="84" t="s">
        <v>33</v>
      </c>
      <c r="E527" s="85" t="s">
        <v>34</v>
      </c>
      <c r="F527" s="83">
        <v>2013</v>
      </c>
      <c r="G527" s="224" t="s">
        <v>407</v>
      </c>
      <c r="H527" s="86" t="s">
        <v>407</v>
      </c>
      <c r="I527" s="227">
        <v>3.5</v>
      </c>
      <c r="J527" s="230">
        <v>3.5</v>
      </c>
      <c r="K527" s="86" t="s">
        <v>73</v>
      </c>
      <c r="L527" s="87" t="s">
        <v>61</v>
      </c>
      <c r="M527" s="88">
        <v>0.1</v>
      </c>
      <c r="N527" s="88">
        <v>11700</v>
      </c>
      <c r="O527" s="88"/>
      <c r="P527" s="88">
        <f t="shared" si="41"/>
        <v>11700</v>
      </c>
      <c r="Q527" s="88">
        <f t="shared" si="39"/>
        <v>1170</v>
      </c>
      <c r="R527" s="88">
        <f t="shared" si="42"/>
        <v>0</v>
      </c>
      <c r="S527" s="109">
        <f t="shared" si="44"/>
        <v>1170</v>
      </c>
      <c r="U527" s="31">
        <f t="shared" si="43"/>
        <v>22627581.451900017</v>
      </c>
    </row>
    <row r="528" spans="1:22" ht="16.5" customHeight="1" x14ac:dyDescent="0.3">
      <c r="A528" s="91" t="s">
        <v>149</v>
      </c>
      <c r="B528" s="92" t="s">
        <v>386</v>
      </c>
      <c r="C528" s="93" t="s">
        <v>399</v>
      </c>
      <c r="D528" s="93" t="s">
        <v>33</v>
      </c>
      <c r="E528" s="94" t="s">
        <v>34</v>
      </c>
      <c r="F528" s="92">
        <v>2013</v>
      </c>
      <c r="G528" s="225"/>
      <c r="H528" s="95" t="s">
        <v>407</v>
      </c>
      <c r="I528" s="228"/>
      <c r="J528" s="231"/>
      <c r="K528" s="95" t="s">
        <v>408</v>
      </c>
      <c r="L528" s="96" t="s">
        <v>37</v>
      </c>
      <c r="M528" s="97">
        <v>1.26</v>
      </c>
      <c r="N528" s="97">
        <v>5930</v>
      </c>
      <c r="O528" s="97"/>
      <c r="P528" s="97">
        <f t="shared" si="41"/>
        <v>5930</v>
      </c>
      <c r="Q528" s="97">
        <f t="shared" si="39"/>
        <v>7471.8</v>
      </c>
      <c r="R528" s="97">
        <f t="shared" si="42"/>
        <v>0</v>
      </c>
      <c r="S528" s="125">
        <f t="shared" si="44"/>
        <v>7471.8</v>
      </c>
      <c r="U528" s="31">
        <f t="shared" si="43"/>
        <v>22627581.451900017</v>
      </c>
    </row>
    <row r="529" spans="1:22" ht="16.5" customHeight="1" x14ac:dyDescent="0.3">
      <c r="A529" s="91" t="s">
        <v>149</v>
      </c>
      <c r="B529" s="92" t="s">
        <v>386</v>
      </c>
      <c r="C529" s="93" t="s">
        <v>399</v>
      </c>
      <c r="D529" s="93" t="s">
        <v>33</v>
      </c>
      <c r="E529" s="94" t="s">
        <v>34</v>
      </c>
      <c r="F529" s="92">
        <v>2013</v>
      </c>
      <c r="G529" s="225"/>
      <c r="H529" s="95" t="s">
        <v>407</v>
      </c>
      <c r="I529" s="228"/>
      <c r="J529" s="231"/>
      <c r="K529" s="95" t="s">
        <v>409</v>
      </c>
      <c r="L529" s="96" t="s">
        <v>37</v>
      </c>
      <c r="M529" s="97">
        <v>1.26</v>
      </c>
      <c r="N529" s="97">
        <v>2418</v>
      </c>
      <c r="O529" s="97"/>
      <c r="P529" s="97">
        <f t="shared" si="41"/>
        <v>2418</v>
      </c>
      <c r="Q529" s="97">
        <f t="shared" si="39"/>
        <v>3046.68</v>
      </c>
      <c r="R529" s="97">
        <f t="shared" si="42"/>
        <v>0</v>
      </c>
      <c r="S529" s="125">
        <f t="shared" si="44"/>
        <v>3046.68</v>
      </c>
      <c r="U529" s="31">
        <f t="shared" si="43"/>
        <v>22627581.451900017</v>
      </c>
    </row>
    <row r="530" spans="1:22" ht="16.5" customHeight="1" x14ac:dyDescent="0.3">
      <c r="A530" s="91" t="s">
        <v>149</v>
      </c>
      <c r="B530" s="92" t="s">
        <v>386</v>
      </c>
      <c r="C530" s="93" t="s">
        <v>399</v>
      </c>
      <c r="D530" s="93" t="s">
        <v>33</v>
      </c>
      <c r="E530" s="94" t="s">
        <v>34</v>
      </c>
      <c r="F530" s="92">
        <v>2013</v>
      </c>
      <c r="G530" s="225"/>
      <c r="H530" s="95" t="s">
        <v>407</v>
      </c>
      <c r="I530" s="228"/>
      <c r="J530" s="231"/>
      <c r="K530" s="95" t="s">
        <v>410</v>
      </c>
      <c r="L530" s="96" t="s">
        <v>37</v>
      </c>
      <c r="M530" s="97">
        <v>1.26</v>
      </c>
      <c r="N530" s="97">
        <v>708</v>
      </c>
      <c r="O530" s="97"/>
      <c r="P530" s="97">
        <f t="shared" si="41"/>
        <v>708</v>
      </c>
      <c r="Q530" s="97">
        <f t="shared" si="39"/>
        <v>892.08</v>
      </c>
      <c r="R530" s="97">
        <f t="shared" si="42"/>
        <v>0</v>
      </c>
      <c r="S530" s="125">
        <f t="shared" si="44"/>
        <v>892.08</v>
      </c>
      <c r="U530" s="31">
        <f t="shared" si="43"/>
        <v>22627581.451900017</v>
      </c>
    </row>
    <row r="531" spans="1:22" ht="16.5" customHeight="1" x14ac:dyDescent="0.3">
      <c r="A531" s="91" t="s">
        <v>149</v>
      </c>
      <c r="B531" s="92" t="s">
        <v>386</v>
      </c>
      <c r="C531" s="93" t="s">
        <v>399</v>
      </c>
      <c r="D531" s="93" t="s">
        <v>33</v>
      </c>
      <c r="E531" s="94" t="s">
        <v>34</v>
      </c>
      <c r="F531" s="92">
        <v>2013</v>
      </c>
      <c r="G531" s="225"/>
      <c r="H531" s="95" t="s">
        <v>407</v>
      </c>
      <c r="I531" s="228"/>
      <c r="J531" s="231"/>
      <c r="K531" s="95" t="s">
        <v>78</v>
      </c>
      <c r="L531" s="96" t="s">
        <v>61</v>
      </c>
      <c r="M531" s="97">
        <v>0.34</v>
      </c>
      <c r="N531" s="97">
        <v>17550</v>
      </c>
      <c r="O531" s="97"/>
      <c r="P531" s="97">
        <f t="shared" si="41"/>
        <v>17550</v>
      </c>
      <c r="Q531" s="97">
        <f t="shared" si="39"/>
        <v>5967</v>
      </c>
      <c r="R531" s="97">
        <f t="shared" si="42"/>
        <v>0</v>
      </c>
      <c r="S531" s="125">
        <f t="shared" si="44"/>
        <v>5967</v>
      </c>
      <c r="U531" s="31">
        <f t="shared" si="43"/>
        <v>22627581.451900017</v>
      </c>
    </row>
    <row r="532" spans="1:22" ht="16.5" customHeight="1" x14ac:dyDescent="0.3">
      <c r="A532" s="91" t="s">
        <v>149</v>
      </c>
      <c r="B532" s="92" t="s">
        <v>386</v>
      </c>
      <c r="C532" s="93" t="s">
        <v>399</v>
      </c>
      <c r="D532" s="93" t="s">
        <v>33</v>
      </c>
      <c r="E532" s="94" t="s">
        <v>34</v>
      </c>
      <c r="F532" s="92">
        <v>2013</v>
      </c>
      <c r="G532" s="225"/>
      <c r="H532" s="95" t="s">
        <v>407</v>
      </c>
      <c r="I532" s="228"/>
      <c r="J532" s="231"/>
      <c r="K532" s="95" t="s">
        <v>79</v>
      </c>
      <c r="L532" s="96" t="s">
        <v>37</v>
      </c>
      <c r="M532" s="97">
        <v>4.43</v>
      </c>
      <c r="N532" s="97">
        <v>2222</v>
      </c>
      <c r="O532" s="97"/>
      <c r="P532" s="97">
        <f t="shared" si="41"/>
        <v>2222</v>
      </c>
      <c r="Q532" s="97">
        <f t="shared" si="39"/>
        <v>9843.4599999999991</v>
      </c>
      <c r="R532" s="97">
        <f t="shared" si="42"/>
        <v>0</v>
      </c>
      <c r="S532" s="125">
        <f t="shared" si="44"/>
        <v>9843.4599999999991</v>
      </c>
      <c r="U532" s="31">
        <f t="shared" si="43"/>
        <v>22627581.451900017</v>
      </c>
    </row>
    <row r="533" spans="1:22" ht="16.5" customHeight="1" x14ac:dyDescent="0.3">
      <c r="A533" s="91" t="s">
        <v>149</v>
      </c>
      <c r="B533" s="92" t="s">
        <v>386</v>
      </c>
      <c r="C533" s="93" t="s">
        <v>399</v>
      </c>
      <c r="D533" s="93" t="s">
        <v>33</v>
      </c>
      <c r="E533" s="94" t="s">
        <v>34</v>
      </c>
      <c r="F533" s="92">
        <v>2013</v>
      </c>
      <c r="G533" s="225"/>
      <c r="H533" s="95" t="s">
        <v>407</v>
      </c>
      <c r="I533" s="228"/>
      <c r="J533" s="231"/>
      <c r="K533" s="95" t="s">
        <v>411</v>
      </c>
      <c r="L533" s="96" t="s">
        <v>77</v>
      </c>
      <c r="M533" s="97">
        <v>0.35</v>
      </c>
      <c r="N533" s="97">
        <v>24984.58</v>
      </c>
      <c r="O533" s="97"/>
      <c r="P533" s="97">
        <f t="shared" si="41"/>
        <v>24984.58</v>
      </c>
      <c r="Q533" s="97">
        <f t="shared" si="39"/>
        <v>8744.6029999999992</v>
      </c>
      <c r="R533" s="97">
        <f t="shared" si="42"/>
        <v>0</v>
      </c>
      <c r="S533" s="125">
        <f t="shared" si="44"/>
        <v>8744.6029999999992</v>
      </c>
      <c r="U533" s="31">
        <f t="shared" si="43"/>
        <v>22627581.451900017</v>
      </c>
    </row>
    <row r="534" spans="1:22" ht="16.5" customHeight="1" thickBot="1" x14ac:dyDescent="0.35">
      <c r="A534" s="100" t="s">
        <v>149</v>
      </c>
      <c r="B534" s="101" t="s">
        <v>386</v>
      </c>
      <c r="C534" s="102" t="s">
        <v>399</v>
      </c>
      <c r="D534" s="102" t="s">
        <v>33</v>
      </c>
      <c r="E534" s="103" t="s">
        <v>34</v>
      </c>
      <c r="F534" s="101">
        <v>2013</v>
      </c>
      <c r="G534" s="226"/>
      <c r="H534" s="104" t="s">
        <v>407</v>
      </c>
      <c r="I534" s="229"/>
      <c r="J534" s="232"/>
      <c r="K534" s="104" t="s">
        <v>412</v>
      </c>
      <c r="L534" s="105" t="s">
        <v>77</v>
      </c>
      <c r="M534" s="106">
        <v>0.35</v>
      </c>
      <c r="N534" s="106">
        <v>302.39999999999998</v>
      </c>
      <c r="O534" s="106"/>
      <c r="P534" s="106">
        <f t="shared" si="41"/>
        <v>302.39999999999998</v>
      </c>
      <c r="Q534" s="106">
        <f t="shared" si="39"/>
        <v>105.83999999999999</v>
      </c>
      <c r="R534" s="106">
        <f t="shared" si="42"/>
        <v>0</v>
      </c>
      <c r="S534" s="110">
        <f t="shared" si="44"/>
        <v>105.83999999999999</v>
      </c>
      <c r="U534" s="31">
        <f t="shared" si="43"/>
        <v>22627581.451900017</v>
      </c>
    </row>
    <row r="535" spans="1:22" ht="66.75" customHeight="1" thickBot="1" x14ac:dyDescent="0.35">
      <c r="A535" s="71" t="s">
        <v>149</v>
      </c>
      <c r="B535" s="72" t="s">
        <v>414</v>
      </c>
      <c r="C535" s="73" t="s">
        <v>342</v>
      </c>
      <c r="D535" s="73" t="s">
        <v>33</v>
      </c>
      <c r="E535" s="74" t="s">
        <v>52</v>
      </c>
      <c r="F535" s="72">
        <v>2013</v>
      </c>
      <c r="G535" s="181" t="s">
        <v>413</v>
      </c>
      <c r="H535" s="76" t="str">
        <f>G535</f>
        <v>VIAS CHIVATO LA TINGUE; LA TINGUE CARRIZAL; LA TINGUE ZAPALLAL; LA TINGUE LOBONGO- SANTA CRUZ DEL HUATO - EL PORVENIR; PANAMERICANA - TAMBARA;TAMBARA - COLA; YEE DE OLMEDO - LA GUALLANA - HUACANUMA-</v>
      </c>
      <c r="I535" s="77">
        <v>20.7</v>
      </c>
      <c r="J535" s="77">
        <v>20.7</v>
      </c>
      <c r="K535" s="76" t="s">
        <v>362</v>
      </c>
      <c r="L535" s="78" t="s">
        <v>37</v>
      </c>
      <c r="M535" s="79">
        <v>1.26</v>
      </c>
      <c r="N535" s="79">
        <v>2160</v>
      </c>
      <c r="O535" s="79"/>
      <c r="P535" s="79">
        <f>+N535+O535</f>
        <v>2160</v>
      </c>
      <c r="Q535" s="79">
        <f>+N535*M535</f>
        <v>2721.6</v>
      </c>
      <c r="R535" s="79">
        <f>+O535*M535</f>
        <v>0</v>
      </c>
      <c r="S535" s="124">
        <f>+R535+Q535</f>
        <v>2721.6</v>
      </c>
      <c r="U535" s="31">
        <f t="shared" si="43"/>
        <v>22627581.451900017</v>
      </c>
      <c r="V535" s="5">
        <v>20.7</v>
      </c>
    </row>
    <row r="536" spans="1:22" ht="16.5" customHeight="1" x14ac:dyDescent="0.3">
      <c r="A536" s="82" t="s">
        <v>149</v>
      </c>
      <c r="B536" s="83" t="s">
        <v>341</v>
      </c>
      <c r="C536" s="84" t="s">
        <v>342</v>
      </c>
      <c r="D536" s="84" t="s">
        <v>51</v>
      </c>
      <c r="E536" s="85" t="s">
        <v>52</v>
      </c>
      <c r="F536" s="83">
        <v>2013</v>
      </c>
      <c r="G536" s="233" t="s">
        <v>933</v>
      </c>
      <c r="H536" s="86" t="s">
        <v>413</v>
      </c>
      <c r="I536" s="227">
        <v>20.7</v>
      </c>
      <c r="J536" s="230">
        <v>20.7</v>
      </c>
      <c r="K536" s="111" t="s">
        <v>54</v>
      </c>
      <c r="L536" s="112" t="s">
        <v>55</v>
      </c>
      <c r="M536" s="111">
        <v>960.57</v>
      </c>
      <c r="N536" s="88">
        <v>0</v>
      </c>
      <c r="O536" s="88"/>
      <c r="P536" s="88">
        <f t="shared" si="41"/>
        <v>0</v>
      </c>
      <c r="Q536" s="88">
        <f t="shared" si="39"/>
        <v>0</v>
      </c>
      <c r="R536" s="88">
        <f t="shared" si="42"/>
        <v>0</v>
      </c>
      <c r="S536" s="109">
        <f t="shared" si="44"/>
        <v>0</v>
      </c>
      <c r="U536" s="31">
        <f t="shared" si="43"/>
        <v>22627581.451900017</v>
      </c>
      <c r="V536" s="5">
        <f>4+3+3+4.5+6.2</f>
        <v>20.7</v>
      </c>
    </row>
    <row r="537" spans="1:22" ht="16.5" customHeight="1" x14ac:dyDescent="0.3">
      <c r="A537" s="91" t="s">
        <v>149</v>
      </c>
      <c r="B537" s="92" t="s">
        <v>341</v>
      </c>
      <c r="C537" s="93" t="s">
        <v>342</v>
      </c>
      <c r="D537" s="93" t="s">
        <v>51</v>
      </c>
      <c r="E537" s="94" t="s">
        <v>52</v>
      </c>
      <c r="F537" s="92">
        <v>2013</v>
      </c>
      <c r="G537" s="234"/>
      <c r="H537" s="95" t="s">
        <v>413</v>
      </c>
      <c r="I537" s="228"/>
      <c r="J537" s="231"/>
      <c r="K537" s="115" t="s">
        <v>56</v>
      </c>
      <c r="L537" s="116" t="s">
        <v>37</v>
      </c>
      <c r="M537" s="115">
        <v>16.57</v>
      </c>
      <c r="N537" s="97">
        <v>0</v>
      </c>
      <c r="O537" s="97"/>
      <c r="P537" s="97">
        <f t="shared" si="41"/>
        <v>0</v>
      </c>
      <c r="Q537" s="97">
        <f t="shared" si="39"/>
        <v>0</v>
      </c>
      <c r="R537" s="97">
        <f t="shared" si="42"/>
        <v>0</v>
      </c>
      <c r="S537" s="125">
        <f t="shared" si="44"/>
        <v>0</v>
      </c>
      <c r="U537" s="31">
        <f t="shared" si="43"/>
        <v>22627581.451900017</v>
      </c>
    </row>
    <row r="538" spans="1:22" ht="16.5" customHeight="1" x14ac:dyDescent="0.3">
      <c r="A538" s="91" t="s">
        <v>149</v>
      </c>
      <c r="B538" s="92" t="s">
        <v>341</v>
      </c>
      <c r="C538" s="93" t="s">
        <v>342</v>
      </c>
      <c r="D538" s="93" t="s">
        <v>51</v>
      </c>
      <c r="E538" s="94" t="s">
        <v>52</v>
      </c>
      <c r="F538" s="92">
        <v>2013</v>
      </c>
      <c r="G538" s="234"/>
      <c r="H538" s="95" t="s">
        <v>413</v>
      </c>
      <c r="I538" s="228"/>
      <c r="J538" s="231"/>
      <c r="K538" s="115" t="s">
        <v>57</v>
      </c>
      <c r="L538" s="116" t="s">
        <v>37</v>
      </c>
      <c r="M538" s="115">
        <v>1.18</v>
      </c>
      <c r="N538" s="97">
        <v>0</v>
      </c>
      <c r="O538" s="97"/>
      <c r="P538" s="97">
        <f t="shared" si="41"/>
        <v>0</v>
      </c>
      <c r="Q538" s="97">
        <f t="shared" ref="Q538:Q604" si="45">+N538*M538</f>
        <v>0</v>
      </c>
      <c r="R538" s="97">
        <f t="shared" si="42"/>
        <v>0</v>
      </c>
      <c r="S538" s="125">
        <f t="shared" si="44"/>
        <v>0</v>
      </c>
      <c r="U538" s="31">
        <f t="shared" si="43"/>
        <v>22627581.451900017</v>
      </c>
    </row>
    <row r="539" spans="1:22" ht="16.5" customHeight="1" x14ac:dyDescent="0.3">
      <c r="A539" s="91" t="s">
        <v>149</v>
      </c>
      <c r="B539" s="92" t="s">
        <v>341</v>
      </c>
      <c r="C539" s="93" t="s">
        <v>342</v>
      </c>
      <c r="D539" s="93" t="s">
        <v>51</v>
      </c>
      <c r="E539" s="94" t="s">
        <v>52</v>
      </c>
      <c r="F539" s="92">
        <v>2013</v>
      </c>
      <c r="G539" s="234"/>
      <c r="H539" s="95" t="s">
        <v>413</v>
      </c>
      <c r="I539" s="228"/>
      <c r="J539" s="231"/>
      <c r="K539" s="115" t="s">
        <v>58</v>
      </c>
      <c r="L539" s="116" t="s">
        <v>59</v>
      </c>
      <c r="M539" s="115">
        <v>0.35</v>
      </c>
      <c r="N539" s="97">
        <v>0</v>
      </c>
      <c r="O539" s="97"/>
      <c r="P539" s="97">
        <f t="shared" si="41"/>
        <v>0</v>
      </c>
      <c r="Q539" s="97">
        <f t="shared" si="45"/>
        <v>0</v>
      </c>
      <c r="R539" s="97">
        <f t="shared" si="42"/>
        <v>0</v>
      </c>
      <c r="S539" s="125">
        <f t="shared" si="44"/>
        <v>0</v>
      </c>
      <c r="U539" s="31">
        <f t="shared" si="43"/>
        <v>22627581.451900017</v>
      </c>
    </row>
    <row r="540" spans="1:22" ht="16.5" customHeight="1" x14ac:dyDescent="0.3">
      <c r="A540" s="91" t="s">
        <v>149</v>
      </c>
      <c r="B540" s="92" t="s">
        <v>341</v>
      </c>
      <c r="C540" s="93" t="s">
        <v>342</v>
      </c>
      <c r="D540" s="93" t="s">
        <v>51</v>
      </c>
      <c r="E540" s="94" t="s">
        <v>52</v>
      </c>
      <c r="F540" s="92">
        <v>2013</v>
      </c>
      <c r="G540" s="234"/>
      <c r="H540" s="95" t="s">
        <v>413</v>
      </c>
      <c r="I540" s="228"/>
      <c r="J540" s="231"/>
      <c r="K540" s="115" t="s">
        <v>60</v>
      </c>
      <c r="L540" s="116" t="s">
        <v>61</v>
      </c>
      <c r="M540" s="115">
        <v>0.34</v>
      </c>
      <c r="N540" s="97">
        <v>113570</v>
      </c>
      <c r="O540" s="97"/>
      <c r="P540" s="97">
        <f t="shared" si="41"/>
        <v>113570</v>
      </c>
      <c r="Q540" s="97">
        <f t="shared" si="45"/>
        <v>38613.800000000003</v>
      </c>
      <c r="R540" s="97">
        <f t="shared" si="42"/>
        <v>0</v>
      </c>
      <c r="S540" s="125">
        <f t="shared" si="44"/>
        <v>38613.800000000003</v>
      </c>
      <c r="U540" s="31">
        <f t="shared" si="43"/>
        <v>22627581.451900017</v>
      </c>
    </row>
    <row r="541" spans="1:22" ht="16.5" customHeight="1" x14ac:dyDescent="0.3">
      <c r="A541" s="91" t="s">
        <v>149</v>
      </c>
      <c r="B541" s="92" t="s">
        <v>341</v>
      </c>
      <c r="C541" s="93" t="s">
        <v>342</v>
      </c>
      <c r="D541" s="93" t="s">
        <v>51</v>
      </c>
      <c r="E541" s="94" t="s">
        <v>52</v>
      </c>
      <c r="F541" s="92">
        <v>2013</v>
      </c>
      <c r="G541" s="234"/>
      <c r="H541" s="95" t="s">
        <v>413</v>
      </c>
      <c r="I541" s="228"/>
      <c r="J541" s="231"/>
      <c r="K541" s="115" t="s">
        <v>62</v>
      </c>
      <c r="L541" s="116" t="s">
        <v>37</v>
      </c>
      <c r="M541" s="115">
        <v>4.43</v>
      </c>
      <c r="N541" s="97">
        <v>12497.01</v>
      </c>
      <c r="O541" s="97"/>
      <c r="P541" s="97">
        <f t="shared" si="41"/>
        <v>12497.01</v>
      </c>
      <c r="Q541" s="97">
        <f t="shared" si="45"/>
        <v>55361.754300000001</v>
      </c>
      <c r="R541" s="97">
        <f t="shared" si="42"/>
        <v>0</v>
      </c>
      <c r="S541" s="125">
        <f t="shared" si="44"/>
        <v>55361.754300000001</v>
      </c>
      <c r="U541" s="31">
        <f t="shared" si="43"/>
        <v>22627581.451900017</v>
      </c>
    </row>
    <row r="542" spans="1:22" ht="16.5" customHeight="1" thickBot="1" x14ac:dyDescent="0.35">
      <c r="A542" s="91" t="s">
        <v>149</v>
      </c>
      <c r="B542" s="92" t="s">
        <v>341</v>
      </c>
      <c r="C542" s="93" t="s">
        <v>342</v>
      </c>
      <c r="D542" s="93" t="s">
        <v>51</v>
      </c>
      <c r="E542" s="94" t="s">
        <v>52</v>
      </c>
      <c r="F542" s="92">
        <v>2013</v>
      </c>
      <c r="G542" s="234"/>
      <c r="H542" s="95" t="s">
        <v>413</v>
      </c>
      <c r="I542" s="228"/>
      <c r="J542" s="231"/>
      <c r="K542" s="115" t="s">
        <v>63</v>
      </c>
      <c r="L542" s="116" t="s">
        <v>59</v>
      </c>
      <c r="M542" s="115">
        <v>0.35</v>
      </c>
      <c r="N542" s="97">
        <v>101542.67</v>
      </c>
      <c r="O542" s="97"/>
      <c r="P542" s="97">
        <f t="shared" si="41"/>
        <v>101542.67</v>
      </c>
      <c r="Q542" s="97">
        <f t="shared" si="45"/>
        <v>35539.934499999996</v>
      </c>
      <c r="R542" s="97">
        <f t="shared" si="42"/>
        <v>0</v>
      </c>
      <c r="S542" s="125">
        <f t="shared" si="44"/>
        <v>35539.934499999996</v>
      </c>
      <c r="U542" s="31">
        <f t="shared" si="43"/>
        <v>22627581.451900017</v>
      </c>
    </row>
    <row r="543" spans="1:22" ht="16.5" customHeight="1" x14ac:dyDescent="0.3">
      <c r="A543" s="82" t="s">
        <v>149</v>
      </c>
      <c r="B543" s="83" t="s">
        <v>341</v>
      </c>
      <c r="C543" s="84" t="s">
        <v>342</v>
      </c>
      <c r="D543" s="84" t="s">
        <v>51</v>
      </c>
      <c r="E543" s="85" t="s">
        <v>66</v>
      </c>
      <c r="F543" s="83">
        <v>2013</v>
      </c>
      <c r="G543" s="224" t="s">
        <v>718</v>
      </c>
      <c r="H543" s="86" t="s">
        <v>413</v>
      </c>
      <c r="I543" s="227">
        <v>5</v>
      </c>
      <c r="J543" s="230">
        <v>5</v>
      </c>
      <c r="K543" s="111" t="s">
        <v>64</v>
      </c>
      <c r="L543" s="112" t="s">
        <v>37</v>
      </c>
      <c r="M543" s="111">
        <v>4.99</v>
      </c>
      <c r="N543" s="88">
        <v>465.02</v>
      </c>
      <c r="O543" s="88"/>
      <c r="P543" s="88">
        <f t="shared" si="41"/>
        <v>465.02</v>
      </c>
      <c r="Q543" s="88">
        <f t="shared" si="45"/>
        <v>2320.4497999999999</v>
      </c>
      <c r="R543" s="88">
        <f t="shared" si="42"/>
        <v>0</v>
      </c>
      <c r="S543" s="109">
        <f t="shared" si="44"/>
        <v>2320.4497999999999</v>
      </c>
      <c r="U543" s="31">
        <f t="shared" si="43"/>
        <v>22627581.451900017</v>
      </c>
    </row>
    <row r="544" spans="1:22" ht="16.5" customHeight="1" x14ac:dyDescent="0.3">
      <c r="A544" s="91" t="s">
        <v>149</v>
      </c>
      <c r="B544" s="92" t="s">
        <v>341</v>
      </c>
      <c r="C544" s="93" t="s">
        <v>342</v>
      </c>
      <c r="D544" s="93" t="s">
        <v>51</v>
      </c>
      <c r="E544" s="94" t="s">
        <v>66</v>
      </c>
      <c r="F544" s="92">
        <v>2013</v>
      </c>
      <c r="G544" s="225"/>
      <c r="H544" s="95" t="s">
        <v>413</v>
      </c>
      <c r="I544" s="228"/>
      <c r="J544" s="231"/>
      <c r="K544" s="115" t="s">
        <v>65</v>
      </c>
      <c r="L544" s="116" t="s">
        <v>37</v>
      </c>
      <c r="M544" s="115">
        <v>133.43</v>
      </c>
      <c r="N544" s="97">
        <v>5</v>
      </c>
      <c r="O544" s="97"/>
      <c r="P544" s="97">
        <f t="shared" si="41"/>
        <v>5</v>
      </c>
      <c r="Q544" s="97">
        <f t="shared" si="45"/>
        <v>667.15000000000009</v>
      </c>
      <c r="R544" s="97">
        <f t="shared" si="42"/>
        <v>0</v>
      </c>
      <c r="S544" s="125">
        <f t="shared" si="44"/>
        <v>667.15000000000009</v>
      </c>
      <c r="U544" s="31">
        <f t="shared" si="43"/>
        <v>22627581.451900017</v>
      </c>
    </row>
    <row r="545" spans="1:22" ht="16.5" customHeight="1" x14ac:dyDescent="0.3">
      <c r="A545" s="91" t="s">
        <v>149</v>
      </c>
      <c r="B545" s="92" t="s">
        <v>341</v>
      </c>
      <c r="C545" s="93" t="s">
        <v>342</v>
      </c>
      <c r="D545" s="93" t="s">
        <v>51</v>
      </c>
      <c r="E545" s="94" t="s">
        <v>66</v>
      </c>
      <c r="F545" s="92">
        <v>2013</v>
      </c>
      <c r="G545" s="225"/>
      <c r="H545" s="95" t="s">
        <v>413</v>
      </c>
      <c r="I545" s="228"/>
      <c r="J545" s="231"/>
      <c r="K545" s="115" t="s">
        <v>67</v>
      </c>
      <c r="L545" s="116" t="s">
        <v>68</v>
      </c>
      <c r="M545" s="115">
        <v>205.55</v>
      </c>
      <c r="N545" s="97">
        <v>40.799999999999997</v>
      </c>
      <c r="O545" s="97"/>
      <c r="P545" s="97">
        <f t="shared" si="41"/>
        <v>40.799999999999997</v>
      </c>
      <c r="Q545" s="97">
        <f t="shared" si="45"/>
        <v>8386.44</v>
      </c>
      <c r="R545" s="97">
        <f t="shared" si="42"/>
        <v>0</v>
      </c>
      <c r="S545" s="125">
        <f t="shared" si="44"/>
        <v>8386.44</v>
      </c>
      <c r="U545" s="31">
        <f t="shared" si="43"/>
        <v>22627581.451900017</v>
      </c>
    </row>
    <row r="546" spans="1:22" ht="16.5" customHeight="1" x14ac:dyDescent="0.3">
      <c r="A546" s="91" t="s">
        <v>149</v>
      </c>
      <c r="B546" s="92" t="s">
        <v>341</v>
      </c>
      <c r="C546" s="93" t="s">
        <v>342</v>
      </c>
      <c r="D546" s="93" t="s">
        <v>51</v>
      </c>
      <c r="E546" s="94" t="s">
        <v>66</v>
      </c>
      <c r="F546" s="92">
        <v>2013</v>
      </c>
      <c r="G546" s="225"/>
      <c r="H546" s="95" t="s">
        <v>413</v>
      </c>
      <c r="I546" s="228"/>
      <c r="J546" s="231"/>
      <c r="K546" s="115" t="s">
        <v>69</v>
      </c>
      <c r="L546" s="116" t="s">
        <v>68</v>
      </c>
      <c r="M546" s="115">
        <v>309.3</v>
      </c>
      <c r="N546" s="97">
        <v>0</v>
      </c>
      <c r="O546" s="97"/>
      <c r="P546" s="97">
        <f t="shared" si="41"/>
        <v>0</v>
      </c>
      <c r="Q546" s="97">
        <f t="shared" si="45"/>
        <v>0</v>
      </c>
      <c r="R546" s="97">
        <f t="shared" si="42"/>
        <v>0</v>
      </c>
      <c r="S546" s="125">
        <f t="shared" si="44"/>
        <v>0</v>
      </c>
      <c r="U546" s="31">
        <f t="shared" si="43"/>
        <v>22627581.451900017</v>
      </c>
    </row>
    <row r="547" spans="1:22" ht="16.5" customHeight="1" thickBot="1" x14ac:dyDescent="0.35">
      <c r="A547" s="100" t="s">
        <v>149</v>
      </c>
      <c r="B547" s="101" t="s">
        <v>341</v>
      </c>
      <c r="C547" s="102" t="s">
        <v>342</v>
      </c>
      <c r="D547" s="102" t="s">
        <v>51</v>
      </c>
      <c r="E547" s="103" t="s">
        <v>66</v>
      </c>
      <c r="F547" s="101">
        <v>2013</v>
      </c>
      <c r="G547" s="226"/>
      <c r="H547" s="104" t="s">
        <v>413</v>
      </c>
      <c r="I547" s="229"/>
      <c r="J547" s="232"/>
      <c r="K547" s="119" t="s">
        <v>70</v>
      </c>
      <c r="L547" s="120" t="s">
        <v>37</v>
      </c>
      <c r="M547" s="119">
        <v>123.61</v>
      </c>
      <c r="N547" s="106">
        <v>263.22000000000003</v>
      </c>
      <c r="O547" s="106"/>
      <c r="P547" s="106">
        <f t="shared" si="41"/>
        <v>263.22000000000003</v>
      </c>
      <c r="Q547" s="106">
        <f t="shared" si="45"/>
        <v>32536.624200000002</v>
      </c>
      <c r="R547" s="106">
        <f t="shared" si="42"/>
        <v>0</v>
      </c>
      <c r="S547" s="110">
        <f t="shared" si="44"/>
        <v>32536.624200000002</v>
      </c>
      <c r="U547" s="31">
        <f t="shared" si="43"/>
        <v>22627581.451900017</v>
      </c>
    </row>
    <row r="548" spans="1:22" ht="16.5" customHeight="1" x14ac:dyDescent="0.3">
      <c r="A548" s="82" t="s">
        <v>149</v>
      </c>
      <c r="B548" s="83" t="s">
        <v>414</v>
      </c>
      <c r="C548" s="84" t="s">
        <v>342</v>
      </c>
      <c r="D548" s="84" t="s">
        <v>33</v>
      </c>
      <c r="E548" s="85" t="s">
        <v>52</v>
      </c>
      <c r="F548" s="83">
        <v>2013</v>
      </c>
      <c r="G548" s="224" t="s">
        <v>415</v>
      </c>
      <c r="H548" s="86" t="s">
        <v>415</v>
      </c>
      <c r="I548" s="227">
        <v>4.8499999999999996</v>
      </c>
      <c r="J548" s="230">
        <v>4.8499999999999996</v>
      </c>
      <c r="K548" s="145" t="s">
        <v>103</v>
      </c>
      <c r="L548" s="146" t="s">
        <v>37</v>
      </c>
      <c r="M548" s="147">
        <v>1.26</v>
      </c>
      <c r="N548" s="147">
        <v>7880</v>
      </c>
      <c r="O548" s="147"/>
      <c r="P548" s="88">
        <f t="shared" si="41"/>
        <v>7880</v>
      </c>
      <c r="Q548" s="88">
        <f t="shared" si="45"/>
        <v>9928.7999999999993</v>
      </c>
      <c r="R548" s="88">
        <f t="shared" si="42"/>
        <v>0</v>
      </c>
      <c r="S548" s="109">
        <f t="shared" si="44"/>
        <v>9928.7999999999993</v>
      </c>
      <c r="U548" s="31">
        <f t="shared" si="43"/>
        <v>22627581.451900017</v>
      </c>
    </row>
    <row r="549" spans="1:22" ht="16.5" customHeight="1" x14ac:dyDescent="0.3">
      <c r="A549" s="91" t="s">
        <v>149</v>
      </c>
      <c r="B549" s="92" t="s">
        <v>414</v>
      </c>
      <c r="C549" s="93" t="s">
        <v>342</v>
      </c>
      <c r="D549" s="93" t="s">
        <v>33</v>
      </c>
      <c r="E549" s="94" t="s">
        <v>52</v>
      </c>
      <c r="F549" s="92">
        <v>2013</v>
      </c>
      <c r="G549" s="225"/>
      <c r="H549" s="95" t="s">
        <v>415</v>
      </c>
      <c r="I549" s="228"/>
      <c r="J549" s="231"/>
      <c r="K549" s="149" t="s">
        <v>362</v>
      </c>
      <c r="L549" s="150" t="s">
        <v>37</v>
      </c>
      <c r="M549" s="151">
        <v>1.26</v>
      </c>
      <c r="N549" s="151">
        <v>2718</v>
      </c>
      <c r="O549" s="151"/>
      <c r="P549" s="97">
        <f t="shared" si="41"/>
        <v>2718</v>
      </c>
      <c r="Q549" s="97">
        <f t="shared" si="45"/>
        <v>3424.68</v>
      </c>
      <c r="R549" s="97">
        <f t="shared" si="42"/>
        <v>0</v>
      </c>
      <c r="S549" s="125">
        <f t="shared" si="44"/>
        <v>3424.68</v>
      </c>
      <c r="U549" s="31">
        <f t="shared" si="43"/>
        <v>22627581.451900017</v>
      </c>
    </row>
    <row r="550" spans="1:22" ht="16.5" customHeight="1" x14ac:dyDescent="0.3">
      <c r="A550" s="91" t="s">
        <v>149</v>
      </c>
      <c r="B550" s="92" t="s">
        <v>414</v>
      </c>
      <c r="C550" s="93" t="s">
        <v>342</v>
      </c>
      <c r="D550" s="93" t="s">
        <v>33</v>
      </c>
      <c r="E550" s="94" t="s">
        <v>52</v>
      </c>
      <c r="F550" s="92">
        <v>2013</v>
      </c>
      <c r="G550" s="225"/>
      <c r="H550" s="95" t="s">
        <v>415</v>
      </c>
      <c r="I550" s="228"/>
      <c r="J550" s="231"/>
      <c r="K550" s="149" t="s">
        <v>73</v>
      </c>
      <c r="L550" s="150" t="s">
        <v>61</v>
      </c>
      <c r="M550" s="151">
        <v>0.1</v>
      </c>
      <c r="N550" s="151">
        <v>23870</v>
      </c>
      <c r="O550" s="151"/>
      <c r="P550" s="97">
        <f t="shared" si="41"/>
        <v>23870</v>
      </c>
      <c r="Q550" s="97">
        <f t="shared" si="45"/>
        <v>2387</v>
      </c>
      <c r="R550" s="97">
        <f t="shared" si="42"/>
        <v>0</v>
      </c>
      <c r="S550" s="125">
        <f t="shared" si="44"/>
        <v>2387</v>
      </c>
      <c r="U550" s="31">
        <f t="shared" si="43"/>
        <v>22627581.451900017</v>
      </c>
    </row>
    <row r="551" spans="1:22" ht="16.5" customHeight="1" x14ac:dyDescent="0.3">
      <c r="A551" s="91" t="s">
        <v>149</v>
      </c>
      <c r="B551" s="92" t="s">
        <v>414</v>
      </c>
      <c r="C551" s="93" t="s">
        <v>342</v>
      </c>
      <c r="D551" s="93" t="s">
        <v>33</v>
      </c>
      <c r="E551" s="94" t="s">
        <v>52</v>
      </c>
      <c r="F551" s="92">
        <v>2013</v>
      </c>
      <c r="G551" s="225"/>
      <c r="H551" s="95" t="s">
        <v>415</v>
      </c>
      <c r="I551" s="228"/>
      <c r="J551" s="231"/>
      <c r="K551" s="149" t="s">
        <v>62</v>
      </c>
      <c r="L551" s="150" t="s">
        <v>37</v>
      </c>
      <c r="M551" s="151">
        <v>4.43</v>
      </c>
      <c r="N551" s="151">
        <v>5548.8</v>
      </c>
      <c r="O551" s="151"/>
      <c r="P551" s="97">
        <f t="shared" si="41"/>
        <v>5548.8</v>
      </c>
      <c r="Q551" s="97">
        <f t="shared" si="45"/>
        <v>24581.183999999997</v>
      </c>
      <c r="R551" s="97">
        <f t="shared" si="42"/>
        <v>0</v>
      </c>
      <c r="S551" s="125">
        <f t="shared" si="44"/>
        <v>24581.183999999997</v>
      </c>
      <c r="U551" s="31">
        <f t="shared" si="43"/>
        <v>22627581.451900017</v>
      </c>
    </row>
    <row r="552" spans="1:22" ht="16.5" customHeight="1" thickBot="1" x14ac:dyDescent="0.35">
      <c r="A552" s="100" t="s">
        <v>149</v>
      </c>
      <c r="B552" s="101" t="s">
        <v>414</v>
      </c>
      <c r="C552" s="102" t="s">
        <v>342</v>
      </c>
      <c r="D552" s="102" t="s">
        <v>33</v>
      </c>
      <c r="E552" s="103" t="s">
        <v>52</v>
      </c>
      <c r="F552" s="101">
        <v>2013</v>
      </c>
      <c r="G552" s="226"/>
      <c r="H552" s="104" t="s">
        <v>415</v>
      </c>
      <c r="I552" s="229"/>
      <c r="J552" s="232"/>
      <c r="K552" s="152" t="s">
        <v>390</v>
      </c>
      <c r="L552" s="153" t="s">
        <v>77</v>
      </c>
      <c r="M552" s="154">
        <v>0.35</v>
      </c>
      <c r="N552" s="154">
        <v>13118.7</v>
      </c>
      <c r="O552" s="154"/>
      <c r="P552" s="106">
        <f t="shared" ref="P552:P617" si="46">+N552+O552</f>
        <v>13118.7</v>
      </c>
      <c r="Q552" s="106">
        <f t="shared" si="45"/>
        <v>4591.5450000000001</v>
      </c>
      <c r="R552" s="106">
        <f t="shared" si="42"/>
        <v>0</v>
      </c>
      <c r="S552" s="110">
        <f t="shared" si="44"/>
        <v>4591.5450000000001</v>
      </c>
      <c r="U552" s="31">
        <f t="shared" si="43"/>
        <v>22627581.451900017</v>
      </c>
    </row>
    <row r="553" spans="1:22" ht="16.5" customHeight="1" x14ac:dyDescent="0.3">
      <c r="A553" s="82" t="s">
        <v>149</v>
      </c>
      <c r="B553" s="83" t="s">
        <v>414</v>
      </c>
      <c r="C553" s="84" t="s">
        <v>342</v>
      </c>
      <c r="D553" s="84" t="s">
        <v>33</v>
      </c>
      <c r="E553" s="85" t="s">
        <v>52</v>
      </c>
      <c r="F553" s="83">
        <v>2013</v>
      </c>
      <c r="G553" s="224" t="s">
        <v>416</v>
      </c>
      <c r="H553" s="86" t="s">
        <v>416</v>
      </c>
      <c r="I553" s="227">
        <v>6.22</v>
      </c>
      <c r="J553" s="230">
        <v>6.22</v>
      </c>
      <c r="K553" s="145" t="s">
        <v>103</v>
      </c>
      <c r="L553" s="146" t="s">
        <v>37</v>
      </c>
      <c r="M553" s="147">
        <v>1.26</v>
      </c>
      <c r="N553" s="147">
        <v>2040</v>
      </c>
      <c r="O553" s="147"/>
      <c r="P553" s="88">
        <f t="shared" si="46"/>
        <v>2040</v>
      </c>
      <c r="Q553" s="88">
        <f t="shared" si="45"/>
        <v>2570.4</v>
      </c>
      <c r="R553" s="88">
        <f t="shared" si="42"/>
        <v>0</v>
      </c>
      <c r="S553" s="109">
        <f t="shared" si="44"/>
        <v>2570.4</v>
      </c>
      <c r="U553" s="31">
        <f t="shared" si="43"/>
        <v>22627581.451900017</v>
      </c>
    </row>
    <row r="554" spans="1:22" ht="16.5" customHeight="1" x14ac:dyDescent="0.3">
      <c r="A554" s="91" t="s">
        <v>149</v>
      </c>
      <c r="B554" s="92" t="s">
        <v>414</v>
      </c>
      <c r="C554" s="93" t="s">
        <v>342</v>
      </c>
      <c r="D554" s="93" t="s">
        <v>33</v>
      </c>
      <c r="E554" s="94" t="s">
        <v>52</v>
      </c>
      <c r="F554" s="92">
        <v>2013</v>
      </c>
      <c r="G554" s="225"/>
      <c r="H554" s="95" t="s">
        <v>416</v>
      </c>
      <c r="I554" s="228"/>
      <c r="J554" s="231"/>
      <c r="K554" s="149" t="s">
        <v>362</v>
      </c>
      <c r="L554" s="150" t="s">
        <v>37</v>
      </c>
      <c r="M554" s="151">
        <v>1.26</v>
      </c>
      <c r="N554" s="151">
        <v>972</v>
      </c>
      <c r="O554" s="151"/>
      <c r="P554" s="97">
        <f t="shared" si="46"/>
        <v>972</v>
      </c>
      <c r="Q554" s="97">
        <f t="shared" si="45"/>
        <v>1224.72</v>
      </c>
      <c r="R554" s="97">
        <f t="shared" si="42"/>
        <v>0</v>
      </c>
      <c r="S554" s="125">
        <f t="shared" si="44"/>
        <v>1224.72</v>
      </c>
      <c r="U554" s="31">
        <f t="shared" si="43"/>
        <v>22627581.451900017</v>
      </c>
    </row>
    <row r="555" spans="1:22" ht="16.5" customHeight="1" x14ac:dyDescent="0.3">
      <c r="A555" s="91" t="s">
        <v>149</v>
      </c>
      <c r="B555" s="92" t="s">
        <v>414</v>
      </c>
      <c r="C555" s="93" t="s">
        <v>342</v>
      </c>
      <c r="D555" s="93" t="s">
        <v>33</v>
      </c>
      <c r="E555" s="94" t="s">
        <v>52</v>
      </c>
      <c r="F555" s="92">
        <v>2013</v>
      </c>
      <c r="G555" s="225"/>
      <c r="H555" s="95" t="s">
        <v>416</v>
      </c>
      <c r="I555" s="228"/>
      <c r="J555" s="231"/>
      <c r="K555" s="149" t="s">
        <v>73</v>
      </c>
      <c r="L555" s="150" t="s">
        <v>61</v>
      </c>
      <c r="M555" s="151">
        <v>0.1</v>
      </c>
      <c r="N555" s="151">
        <v>28600</v>
      </c>
      <c r="O555" s="151"/>
      <c r="P555" s="97">
        <f t="shared" si="46"/>
        <v>28600</v>
      </c>
      <c r="Q555" s="97">
        <f t="shared" si="45"/>
        <v>2860</v>
      </c>
      <c r="R555" s="97">
        <f t="shared" ref="R555:R620" si="47">+O555*M555</f>
        <v>0</v>
      </c>
      <c r="S555" s="125">
        <f t="shared" si="44"/>
        <v>2860</v>
      </c>
      <c r="U555" s="31">
        <f t="shared" si="43"/>
        <v>22627581.451900017</v>
      </c>
    </row>
    <row r="556" spans="1:22" ht="16.5" customHeight="1" x14ac:dyDescent="0.3">
      <c r="A556" s="91" t="s">
        <v>149</v>
      </c>
      <c r="B556" s="92" t="s">
        <v>414</v>
      </c>
      <c r="C556" s="93" t="s">
        <v>342</v>
      </c>
      <c r="D556" s="93" t="s">
        <v>33</v>
      </c>
      <c r="E556" s="94" t="s">
        <v>52</v>
      </c>
      <c r="F556" s="92">
        <v>2013</v>
      </c>
      <c r="G556" s="225"/>
      <c r="H556" s="95" t="s">
        <v>416</v>
      </c>
      <c r="I556" s="228"/>
      <c r="J556" s="231"/>
      <c r="K556" s="149" t="s">
        <v>62</v>
      </c>
      <c r="L556" s="150" t="s">
        <v>37</v>
      </c>
      <c r="M556" s="151">
        <v>4.43</v>
      </c>
      <c r="N556" s="151">
        <v>5818.08</v>
      </c>
      <c r="O556" s="151"/>
      <c r="P556" s="97">
        <f t="shared" si="46"/>
        <v>5818.08</v>
      </c>
      <c r="Q556" s="97">
        <f t="shared" si="45"/>
        <v>25774.094399999998</v>
      </c>
      <c r="R556" s="97">
        <f t="shared" si="47"/>
        <v>0</v>
      </c>
      <c r="S556" s="125">
        <f t="shared" si="44"/>
        <v>25774.094399999998</v>
      </c>
      <c r="U556" s="31">
        <f t="shared" si="43"/>
        <v>22627581.451900017</v>
      </c>
    </row>
    <row r="557" spans="1:22" ht="16.5" customHeight="1" thickBot="1" x14ac:dyDescent="0.35">
      <c r="A557" s="100" t="s">
        <v>149</v>
      </c>
      <c r="B557" s="101" t="s">
        <v>414</v>
      </c>
      <c r="C557" s="102" t="s">
        <v>342</v>
      </c>
      <c r="D557" s="102" t="s">
        <v>33</v>
      </c>
      <c r="E557" s="103" t="s">
        <v>52</v>
      </c>
      <c r="F557" s="101">
        <v>2013</v>
      </c>
      <c r="G557" s="226"/>
      <c r="H557" s="104" t="s">
        <v>416</v>
      </c>
      <c r="I557" s="229"/>
      <c r="J557" s="232"/>
      <c r="K557" s="152" t="s">
        <v>390</v>
      </c>
      <c r="L557" s="153" t="s">
        <v>77</v>
      </c>
      <c r="M557" s="154">
        <v>0.35</v>
      </c>
      <c r="N557" s="154">
        <v>81332.539999999994</v>
      </c>
      <c r="O557" s="154"/>
      <c r="P557" s="106">
        <f t="shared" si="46"/>
        <v>81332.539999999994</v>
      </c>
      <c r="Q557" s="106">
        <f t="shared" si="45"/>
        <v>28466.388999999996</v>
      </c>
      <c r="R557" s="106">
        <f t="shared" si="47"/>
        <v>0</v>
      </c>
      <c r="S557" s="110">
        <f t="shared" si="44"/>
        <v>28466.388999999996</v>
      </c>
      <c r="U557" s="31">
        <f t="shared" si="43"/>
        <v>22627581.451900017</v>
      </c>
    </row>
    <row r="558" spans="1:22" ht="16.5" customHeight="1" x14ac:dyDescent="0.3">
      <c r="A558" s="82" t="s">
        <v>149</v>
      </c>
      <c r="B558" s="83" t="s">
        <v>414</v>
      </c>
      <c r="C558" s="84" t="s">
        <v>342</v>
      </c>
      <c r="D558" s="84" t="s">
        <v>33</v>
      </c>
      <c r="E558" s="85" t="s">
        <v>52</v>
      </c>
      <c r="F558" s="83">
        <v>2013</v>
      </c>
      <c r="G558" s="224" t="s">
        <v>417</v>
      </c>
      <c r="H558" s="86" t="s">
        <v>417</v>
      </c>
      <c r="I558" s="227">
        <v>3.1</v>
      </c>
      <c r="J558" s="230">
        <v>3.1</v>
      </c>
      <c r="K558" s="145" t="s">
        <v>62</v>
      </c>
      <c r="L558" s="146" t="s">
        <v>37</v>
      </c>
      <c r="M558" s="147">
        <v>4.43</v>
      </c>
      <c r="N558" s="147">
        <v>16520</v>
      </c>
      <c r="O558" s="147"/>
      <c r="P558" s="88">
        <f t="shared" si="46"/>
        <v>16520</v>
      </c>
      <c r="Q558" s="88">
        <f t="shared" si="45"/>
        <v>73183.599999999991</v>
      </c>
      <c r="R558" s="88">
        <f t="shared" si="47"/>
        <v>0</v>
      </c>
      <c r="S558" s="109">
        <f t="shared" si="44"/>
        <v>73183.599999999991</v>
      </c>
      <c r="U558" s="31">
        <f t="shared" si="43"/>
        <v>22627581.451900017</v>
      </c>
    </row>
    <row r="559" spans="1:22" ht="16.5" customHeight="1" thickBot="1" x14ac:dyDescent="0.35">
      <c r="A559" s="100" t="s">
        <v>149</v>
      </c>
      <c r="B559" s="101" t="s">
        <v>414</v>
      </c>
      <c r="C559" s="102" t="s">
        <v>342</v>
      </c>
      <c r="D559" s="102" t="s">
        <v>33</v>
      </c>
      <c r="E559" s="103" t="s">
        <v>52</v>
      </c>
      <c r="F559" s="101">
        <v>2013</v>
      </c>
      <c r="G559" s="226"/>
      <c r="H559" s="104" t="s">
        <v>417</v>
      </c>
      <c r="I559" s="229"/>
      <c r="J559" s="232"/>
      <c r="K559" s="152" t="s">
        <v>390</v>
      </c>
      <c r="L559" s="153" t="s">
        <v>77</v>
      </c>
      <c r="M559" s="154">
        <v>0.35</v>
      </c>
      <c r="N559" s="154">
        <v>1778.4</v>
      </c>
      <c r="O559" s="154"/>
      <c r="P559" s="106">
        <f t="shared" si="46"/>
        <v>1778.4</v>
      </c>
      <c r="Q559" s="106">
        <f t="shared" si="45"/>
        <v>622.43999999999994</v>
      </c>
      <c r="R559" s="106">
        <f t="shared" si="47"/>
        <v>0</v>
      </c>
      <c r="S559" s="110">
        <f t="shared" si="44"/>
        <v>622.43999999999994</v>
      </c>
      <c r="U559" s="31">
        <f t="shared" si="43"/>
        <v>22627581.451900017</v>
      </c>
    </row>
    <row r="560" spans="1:22" ht="16.5" customHeight="1" x14ac:dyDescent="0.3">
      <c r="A560" s="82" t="s">
        <v>149</v>
      </c>
      <c r="B560" s="83" t="s">
        <v>150</v>
      </c>
      <c r="C560" s="84" t="s">
        <v>339</v>
      </c>
      <c r="D560" s="84" t="s">
        <v>33</v>
      </c>
      <c r="E560" s="85" t="s">
        <v>52</v>
      </c>
      <c r="F560" s="83">
        <v>2013</v>
      </c>
      <c r="G560" s="224" t="s">
        <v>418</v>
      </c>
      <c r="H560" s="86" t="s">
        <v>419</v>
      </c>
      <c r="I560" s="227">
        <v>3.2</v>
      </c>
      <c r="J560" s="230">
        <v>3.2</v>
      </c>
      <c r="K560" s="86" t="s">
        <v>73</v>
      </c>
      <c r="L560" s="87" t="s">
        <v>61</v>
      </c>
      <c r="M560" s="88">
        <v>0.1</v>
      </c>
      <c r="N560" s="88">
        <v>3800</v>
      </c>
      <c r="O560" s="88"/>
      <c r="P560" s="88">
        <f t="shared" si="46"/>
        <v>3800</v>
      </c>
      <c r="Q560" s="88">
        <f t="shared" si="45"/>
        <v>380</v>
      </c>
      <c r="R560" s="88">
        <f t="shared" si="47"/>
        <v>0</v>
      </c>
      <c r="S560" s="109">
        <f t="shared" si="44"/>
        <v>380</v>
      </c>
      <c r="U560" s="31">
        <f t="shared" si="43"/>
        <v>22627581.451900017</v>
      </c>
      <c r="V560" s="5">
        <v>1.5</v>
      </c>
    </row>
    <row r="561" spans="1:22" ht="16.5" customHeight="1" x14ac:dyDescent="0.3">
      <c r="A561" s="91" t="s">
        <v>149</v>
      </c>
      <c r="B561" s="92" t="s">
        <v>150</v>
      </c>
      <c r="C561" s="93" t="s">
        <v>339</v>
      </c>
      <c r="D561" s="93" t="s">
        <v>33</v>
      </c>
      <c r="E561" s="94" t="s">
        <v>52</v>
      </c>
      <c r="F561" s="92">
        <v>2013</v>
      </c>
      <c r="G561" s="225"/>
      <c r="H561" s="95" t="s">
        <v>418</v>
      </c>
      <c r="I561" s="228"/>
      <c r="J561" s="231"/>
      <c r="K561" s="95" t="s">
        <v>103</v>
      </c>
      <c r="L561" s="96" t="s">
        <v>37</v>
      </c>
      <c r="M561" s="97">
        <v>1.26</v>
      </c>
      <c r="N561" s="97">
        <v>5715</v>
      </c>
      <c r="O561" s="97"/>
      <c r="P561" s="97">
        <f t="shared" si="46"/>
        <v>5715</v>
      </c>
      <c r="Q561" s="97">
        <f t="shared" si="45"/>
        <v>7200.9</v>
      </c>
      <c r="R561" s="97">
        <f t="shared" si="47"/>
        <v>0</v>
      </c>
      <c r="S561" s="125">
        <f t="shared" si="44"/>
        <v>7200.9</v>
      </c>
      <c r="U561" s="31">
        <f t="shared" si="43"/>
        <v>22627581.451900017</v>
      </c>
      <c r="V561" s="5">
        <v>3.2</v>
      </c>
    </row>
    <row r="562" spans="1:22" ht="16.5" customHeight="1" x14ac:dyDescent="0.3">
      <c r="A562" s="91" t="s">
        <v>149</v>
      </c>
      <c r="B562" s="92" t="s">
        <v>150</v>
      </c>
      <c r="C562" s="93" t="s">
        <v>339</v>
      </c>
      <c r="D562" s="93" t="s">
        <v>33</v>
      </c>
      <c r="E562" s="94" t="s">
        <v>52</v>
      </c>
      <c r="F562" s="92">
        <v>2013</v>
      </c>
      <c r="G562" s="225"/>
      <c r="H562" s="95" t="s">
        <v>420</v>
      </c>
      <c r="I562" s="228"/>
      <c r="J562" s="231"/>
      <c r="K562" s="95" t="s">
        <v>421</v>
      </c>
      <c r="L562" s="96" t="s">
        <v>37</v>
      </c>
      <c r="M562" s="97">
        <v>1.26</v>
      </c>
      <c r="N562" s="97">
        <v>5436</v>
      </c>
      <c r="O562" s="97"/>
      <c r="P562" s="97">
        <f t="shared" si="46"/>
        <v>5436</v>
      </c>
      <c r="Q562" s="97">
        <f t="shared" si="45"/>
        <v>6849.36</v>
      </c>
      <c r="R562" s="97">
        <f t="shared" si="47"/>
        <v>0</v>
      </c>
      <c r="S562" s="125">
        <f t="shared" si="44"/>
        <v>6849.36</v>
      </c>
      <c r="U562" s="31">
        <f t="shared" si="43"/>
        <v>22627581.451900017</v>
      </c>
      <c r="V562" s="5">
        <v>3.2</v>
      </c>
    </row>
    <row r="563" spans="1:22" ht="27" customHeight="1" x14ac:dyDescent="0.3">
      <c r="A563" s="91" t="s">
        <v>149</v>
      </c>
      <c r="B563" s="92" t="s">
        <v>150</v>
      </c>
      <c r="C563" s="93" t="s">
        <v>339</v>
      </c>
      <c r="D563" s="93" t="s">
        <v>33</v>
      </c>
      <c r="E563" s="94" t="s">
        <v>52</v>
      </c>
      <c r="F563" s="92">
        <v>2013</v>
      </c>
      <c r="G563" s="225"/>
      <c r="H563" s="95" t="s">
        <v>422</v>
      </c>
      <c r="I563" s="228"/>
      <c r="J563" s="231"/>
      <c r="K563" s="95" t="s">
        <v>351</v>
      </c>
      <c r="L563" s="96" t="s">
        <v>77</v>
      </c>
      <c r="M563" s="97">
        <v>0.35</v>
      </c>
      <c r="N563" s="97">
        <v>3583.8</v>
      </c>
      <c r="O563" s="97"/>
      <c r="P563" s="97">
        <f t="shared" si="46"/>
        <v>3583.8</v>
      </c>
      <c r="Q563" s="97">
        <f t="shared" si="45"/>
        <v>1254.33</v>
      </c>
      <c r="R563" s="97">
        <f t="shared" si="47"/>
        <v>0</v>
      </c>
      <c r="S563" s="125">
        <f t="shared" si="44"/>
        <v>1254.33</v>
      </c>
      <c r="U563" s="31">
        <f t="shared" si="43"/>
        <v>22627581.451900017</v>
      </c>
      <c r="V563" s="5">
        <v>3.2</v>
      </c>
    </row>
    <row r="564" spans="1:22" ht="16.5" customHeight="1" x14ac:dyDescent="0.3">
      <c r="A564" s="91" t="s">
        <v>149</v>
      </c>
      <c r="B564" s="92" t="s">
        <v>150</v>
      </c>
      <c r="C564" s="93" t="s">
        <v>339</v>
      </c>
      <c r="D564" s="93" t="s">
        <v>33</v>
      </c>
      <c r="E564" s="94" t="s">
        <v>52</v>
      </c>
      <c r="F564" s="92">
        <v>2013</v>
      </c>
      <c r="G564" s="225"/>
      <c r="H564" s="95" t="s">
        <v>423</v>
      </c>
      <c r="I564" s="228"/>
      <c r="J564" s="231"/>
      <c r="K564" s="95" t="s">
        <v>104</v>
      </c>
      <c r="L564" s="96" t="s">
        <v>77</v>
      </c>
      <c r="M564" s="97">
        <v>0.35</v>
      </c>
      <c r="N564" s="97">
        <v>22962.1</v>
      </c>
      <c r="O564" s="97"/>
      <c r="P564" s="97">
        <f t="shared" si="46"/>
        <v>22962.1</v>
      </c>
      <c r="Q564" s="97">
        <f t="shared" si="45"/>
        <v>8036.7349999999988</v>
      </c>
      <c r="R564" s="97">
        <f t="shared" si="47"/>
        <v>0</v>
      </c>
      <c r="S564" s="125">
        <f t="shared" si="44"/>
        <v>8036.7349999999988</v>
      </c>
      <c r="U564" s="31">
        <f t="shared" si="43"/>
        <v>22627581.451900017</v>
      </c>
      <c r="V564" s="5">
        <v>3.2</v>
      </c>
    </row>
    <row r="565" spans="1:22" ht="16.5" customHeight="1" x14ac:dyDescent="0.3">
      <c r="A565" s="91" t="s">
        <v>149</v>
      </c>
      <c r="B565" s="92" t="s">
        <v>150</v>
      </c>
      <c r="C565" s="93" t="s">
        <v>339</v>
      </c>
      <c r="D565" s="93" t="s">
        <v>33</v>
      </c>
      <c r="E565" s="94" t="s">
        <v>52</v>
      </c>
      <c r="F565" s="92">
        <v>2013</v>
      </c>
      <c r="G565" s="225"/>
      <c r="H565" s="95" t="s">
        <v>424</v>
      </c>
      <c r="I565" s="228"/>
      <c r="J565" s="231"/>
      <c r="K565" s="95" t="s">
        <v>60</v>
      </c>
      <c r="L565" s="96" t="s">
        <v>61</v>
      </c>
      <c r="M565" s="97">
        <v>0.34</v>
      </c>
      <c r="N565" s="97">
        <v>15960</v>
      </c>
      <c r="O565" s="97"/>
      <c r="P565" s="97">
        <f t="shared" si="46"/>
        <v>15960</v>
      </c>
      <c r="Q565" s="97">
        <f t="shared" si="45"/>
        <v>5426.4000000000005</v>
      </c>
      <c r="R565" s="97">
        <f t="shared" si="47"/>
        <v>0</v>
      </c>
      <c r="S565" s="125">
        <f t="shared" si="44"/>
        <v>5426.4000000000005</v>
      </c>
      <c r="U565" s="31">
        <f t="shared" si="43"/>
        <v>22627581.451900017</v>
      </c>
      <c r="V565" s="5">
        <v>3.2</v>
      </c>
    </row>
    <row r="566" spans="1:22" ht="16.5" customHeight="1" thickBot="1" x14ac:dyDescent="0.35">
      <c r="A566" s="100" t="s">
        <v>149</v>
      </c>
      <c r="B566" s="101" t="s">
        <v>150</v>
      </c>
      <c r="C566" s="102" t="s">
        <v>339</v>
      </c>
      <c r="D566" s="102" t="s">
        <v>33</v>
      </c>
      <c r="E566" s="103" t="s">
        <v>52</v>
      </c>
      <c r="F566" s="101">
        <v>2013</v>
      </c>
      <c r="G566" s="226"/>
      <c r="H566" s="104" t="s">
        <v>425</v>
      </c>
      <c r="I566" s="229"/>
      <c r="J566" s="232"/>
      <c r="K566" s="104" t="s">
        <v>62</v>
      </c>
      <c r="L566" s="105" t="s">
        <v>37</v>
      </c>
      <c r="M566" s="106">
        <v>4.43</v>
      </c>
      <c r="N566" s="106">
        <v>5175.75</v>
      </c>
      <c r="O566" s="106"/>
      <c r="P566" s="106">
        <f t="shared" si="46"/>
        <v>5175.75</v>
      </c>
      <c r="Q566" s="106">
        <f t="shared" si="45"/>
        <v>22928.572499999998</v>
      </c>
      <c r="R566" s="106">
        <f t="shared" si="47"/>
        <v>0</v>
      </c>
      <c r="S566" s="110">
        <f t="shared" si="44"/>
        <v>22928.572499999998</v>
      </c>
      <c r="U566" s="31">
        <f t="shared" si="43"/>
        <v>22627581.451900017</v>
      </c>
      <c r="V566" s="5">
        <v>3.2</v>
      </c>
    </row>
    <row r="567" spans="1:22" ht="33" customHeight="1" thickBot="1" x14ac:dyDescent="0.35">
      <c r="A567" s="71" t="s">
        <v>149</v>
      </c>
      <c r="B567" s="72" t="s">
        <v>150</v>
      </c>
      <c r="C567" s="73" t="s">
        <v>426</v>
      </c>
      <c r="D567" s="73" t="s">
        <v>33</v>
      </c>
      <c r="E567" s="74" t="s">
        <v>52</v>
      </c>
      <c r="F567" s="72">
        <v>2013</v>
      </c>
      <c r="G567" s="75" t="s">
        <v>427</v>
      </c>
      <c r="H567" s="76" t="s">
        <v>427</v>
      </c>
      <c r="I567" s="77">
        <v>3.2</v>
      </c>
      <c r="J567" s="77">
        <v>3.2</v>
      </c>
      <c r="K567" s="76" t="s">
        <v>428</v>
      </c>
      <c r="L567" s="78" t="s">
        <v>77</v>
      </c>
      <c r="M567" s="79">
        <v>0.35</v>
      </c>
      <c r="N567" s="79">
        <v>2023.6</v>
      </c>
      <c r="O567" s="79"/>
      <c r="P567" s="79">
        <f t="shared" si="46"/>
        <v>2023.6</v>
      </c>
      <c r="Q567" s="79">
        <f t="shared" si="45"/>
        <v>708.25999999999988</v>
      </c>
      <c r="R567" s="79">
        <f t="shared" si="47"/>
        <v>0</v>
      </c>
      <c r="S567" s="124">
        <f t="shared" si="44"/>
        <v>708.25999999999988</v>
      </c>
      <c r="U567" s="31">
        <f t="shared" si="43"/>
        <v>22627581.451900017</v>
      </c>
      <c r="V567" s="5">
        <v>3.2</v>
      </c>
    </row>
    <row r="568" spans="1:22" ht="16.5" customHeight="1" x14ac:dyDescent="0.3">
      <c r="A568" s="82" t="s">
        <v>149</v>
      </c>
      <c r="B568" s="83" t="s">
        <v>150</v>
      </c>
      <c r="C568" s="84" t="s">
        <v>426</v>
      </c>
      <c r="D568" s="84" t="s">
        <v>51</v>
      </c>
      <c r="E568" s="85" t="s">
        <v>52</v>
      </c>
      <c r="F568" s="83">
        <v>2012</v>
      </c>
      <c r="G568" s="224" t="s">
        <v>429</v>
      </c>
      <c r="H568" s="86" t="s">
        <v>429</v>
      </c>
      <c r="I568" s="227">
        <v>19</v>
      </c>
      <c r="J568" s="230">
        <v>19</v>
      </c>
      <c r="K568" s="111" t="s">
        <v>54</v>
      </c>
      <c r="L568" s="112" t="s">
        <v>55</v>
      </c>
      <c r="M568" s="111">
        <v>960.57</v>
      </c>
      <c r="N568" s="88">
        <v>0.76</v>
      </c>
      <c r="O568" s="88"/>
      <c r="P568" s="88">
        <f t="shared" si="46"/>
        <v>0.76</v>
      </c>
      <c r="Q568" s="88">
        <f t="shared" si="45"/>
        <v>730.03320000000008</v>
      </c>
      <c r="R568" s="88">
        <f t="shared" si="47"/>
        <v>0</v>
      </c>
      <c r="S568" s="109">
        <f t="shared" si="44"/>
        <v>730.03320000000008</v>
      </c>
      <c r="U568" s="31">
        <f t="shared" si="43"/>
        <v>22627581.451900017</v>
      </c>
      <c r="V568" s="5">
        <v>19</v>
      </c>
    </row>
    <row r="569" spans="1:22" ht="16.5" customHeight="1" x14ac:dyDescent="0.3">
      <c r="A569" s="91" t="s">
        <v>149</v>
      </c>
      <c r="B569" s="92" t="s">
        <v>150</v>
      </c>
      <c r="C569" s="93" t="s">
        <v>426</v>
      </c>
      <c r="D569" s="93" t="s">
        <v>51</v>
      </c>
      <c r="E569" s="94" t="s">
        <v>52</v>
      </c>
      <c r="F569" s="92">
        <v>2012</v>
      </c>
      <c r="G569" s="225"/>
      <c r="H569" s="95" t="s">
        <v>429</v>
      </c>
      <c r="I569" s="228"/>
      <c r="J569" s="231"/>
      <c r="K569" s="115" t="s">
        <v>56</v>
      </c>
      <c r="L569" s="116" t="s">
        <v>37</v>
      </c>
      <c r="M569" s="115">
        <v>16.57</v>
      </c>
      <c r="N569" s="97">
        <v>38.06</v>
      </c>
      <c r="O569" s="97"/>
      <c r="P569" s="97">
        <f t="shared" si="46"/>
        <v>38.06</v>
      </c>
      <c r="Q569" s="97">
        <f t="shared" si="45"/>
        <v>630.65420000000006</v>
      </c>
      <c r="R569" s="97">
        <f t="shared" si="47"/>
        <v>0</v>
      </c>
      <c r="S569" s="125">
        <f t="shared" si="44"/>
        <v>630.65420000000006</v>
      </c>
      <c r="U569" s="31">
        <f t="shared" si="43"/>
        <v>22627581.451900017</v>
      </c>
    </row>
    <row r="570" spans="1:22" ht="16.5" customHeight="1" x14ac:dyDescent="0.3">
      <c r="A570" s="91" t="s">
        <v>149</v>
      </c>
      <c r="B570" s="92" t="s">
        <v>150</v>
      </c>
      <c r="C570" s="93" t="s">
        <v>426</v>
      </c>
      <c r="D570" s="93" t="s">
        <v>51</v>
      </c>
      <c r="E570" s="94" t="s">
        <v>52</v>
      </c>
      <c r="F570" s="92">
        <f>F569</f>
        <v>2012</v>
      </c>
      <c r="G570" s="225"/>
      <c r="H570" s="95" t="s">
        <v>429</v>
      </c>
      <c r="I570" s="228"/>
      <c r="J570" s="231"/>
      <c r="K570" s="115" t="s">
        <v>57</v>
      </c>
      <c r="L570" s="116" t="s">
        <v>37</v>
      </c>
      <c r="M570" s="115">
        <v>1.18</v>
      </c>
      <c r="N570" s="97">
        <v>562.66</v>
      </c>
      <c r="O570" s="97"/>
      <c r="P570" s="97">
        <f t="shared" si="46"/>
        <v>562.66</v>
      </c>
      <c r="Q570" s="97">
        <f t="shared" si="45"/>
        <v>663.9387999999999</v>
      </c>
      <c r="R570" s="97">
        <f t="shared" si="47"/>
        <v>0</v>
      </c>
      <c r="S570" s="125">
        <f t="shared" si="44"/>
        <v>663.9387999999999</v>
      </c>
      <c r="U570" s="31">
        <f t="shared" si="43"/>
        <v>22627581.451900017</v>
      </c>
    </row>
    <row r="571" spans="1:22" ht="16.5" customHeight="1" x14ac:dyDescent="0.3">
      <c r="A571" s="91" t="s">
        <v>149</v>
      </c>
      <c r="B571" s="92" t="s">
        <v>150</v>
      </c>
      <c r="C571" s="93" t="s">
        <v>426</v>
      </c>
      <c r="D571" s="93" t="s">
        <v>51</v>
      </c>
      <c r="E571" s="94" t="s">
        <v>52</v>
      </c>
      <c r="F571" s="92">
        <f t="shared" ref="F571:F574" si="48">F570</f>
        <v>2012</v>
      </c>
      <c r="G571" s="225"/>
      <c r="H571" s="95" t="s">
        <v>429</v>
      </c>
      <c r="I571" s="228"/>
      <c r="J571" s="231"/>
      <c r="K571" s="115" t="s">
        <v>58</v>
      </c>
      <c r="L571" s="116" t="s">
        <v>59</v>
      </c>
      <c r="M571" s="115">
        <v>0.35</v>
      </c>
      <c r="N571" s="97">
        <v>0</v>
      </c>
      <c r="O571" s="97"/>
      <c r="P571" s="97">
        <f t="shared" si="46"/>
        <v>0</v>
      </c>
      <c r="Q571" s="97">
        <f t="shared" si="45"/>
        <v>0</v>
      </c>
      <c r="R571" s="97">
        <f t="shared" si="47"/>
        <v>0</v>
      </c>
      <c r="S571" s="125">
        <f t="shared" si="44"/>
        <v>0</v>
      </c>
      <c r="U571" s="31">
        <f t="shared" si="43"/>
        <v>22627581.451900017</v>
      </c>
    </row>
    <row r="572" spans="1:22" ht="16.5" customHeight="1" x14ac:dyDescent="0.3">
      <c r="A572" s="91" t="s">
        <v>149</v>
      </c>
      <c r="B572" s="92" t="s">
        <v>150</v>
      </c>
      <c r="C572" s="93" t="s">
        <v>426</v>
      </c>
      <c r="D572" s="93" t="s">
        <v>51</v>
      </c>
      <c r="E572" s="94" t="s">
        <v>52</v>
      </c>
      <c r="F572" s="92">
        <f t="shared" si="48"/>
        <v>2012</v>
      </c>
      <c r="G572" s="225"/>
      <c r="H572" s="95" t="s">
        <v>429</v>
      </c>
      <c r="I572" s="228"/>
      <c r="J572" s="231"/>
      <c r="K572" s="115" t="s">
        <v>60</v>
      </c>
      <c r="L572" s="116" t="s">
        <v>61</v>
      </c>
      <c r="M572" s="115">
        <v>0.34</v>
      </c>
      <c r="N572" s="97">
        <v>81859.649999999994</v>
      </c>
      <c r="O572" s="97"/>
      <c r="P572" s="97">
        <f t="shared" si="46"/>
        <v>81859.649999999994</v>
      </c>
      <c r="Q572" s="97">
        <f t="shared" si="45"/>
        <v>27832.280999999999</v>
      </c>
      <c r="R572" s="97">
        <f t="shared" si="47"/>
        <v>0</v>
      </c>
      <c r="S572" s="125">
        <f t="shared" si="44"/>
        <v>27832.280999999999</v>
      </c>
      <c r="U572" s="31">
        <f t="shared" si="43"/>
        <v>22627581.451900017</v>
      </c>
    </row>
    <row r="573" spans="1:22" ht="16.5" customHeight="1" x14ac:dyDescent="0.3">
      <c r="A573" s="91" t="s">
        <v>149</v>
      </c>
      <c r="B573" s="92" t="s">
        <v>150</v>
      </c>
      <c r="C573" s="93" t="s">
        <v>426</v>
      </c>
      <c r="D573" s="93" t="s">
        <v>51</v>
      </c>
      <c r="E573" s="94" t="s">
        <v>52</v>
      </c>
      <c r="F573" s="92">
        <f t="shared" si="48"/>
        <v>2012</v>
      </c>
      <c r="G573" s="225"/>
      <c r="H573" s="95" t="s">
        <v>429</v>
      </c>
      <c r="I573" s="228"/>
      <c r="J573" s="231"/>
      <c r="K573" s="115" t="s">
        <v>62</v>
      </c>
      <c r="L573" s="116" t="s">
        <v>37</v>
      </c>
      <c r="M573" s="115">
        <v>4.43</v>
      </c>
      <c r="N573" s="97">
        <v>2861.22</v>
      </c>
      <c r="O573" s="97"/>
      <c r="P573" s="97">
        <f t="shared" si="46"/>
        <v>2861.22</v>
      </c>
      <c r="Q573" s="97">
        <f t="shared" si="45"/>
        <v>12675.204599999999</v>
      </c>
      <c r="R573" s="97">
        <f t="shared" si="47"/>
        <v>0</v>
      </c>
      <c r="S573" s="125">
        <f t="shared" si="44"/>
        <v>12675.204599999999</v>
      </c>
      <c r="U573" s="31">
        <f t="shared" si="43"/>
        <v>22627581.451900017</v>
      </c>
    </row>
    <row r="574" spans="1:22" ht="16.5" customHeight="1" thickBot="1" x14ac:dyDescent="0.35">
      <c r="A574" s="100" t="s">
        <v>149</v>
      </c>
      <c r="B574" s="101" t="s">
        <v>150</v>
      </c>
      <c r="C574" s="102" t="s">
        <v>426</v>
      </c>
      <c r="D574" s="102" t="s">
        <v>51</v>
      </c>
      <c r="E574" s="103" t="s">
        <v>52</v>
      </c>
      <c r="F574" s="92">
        <f t="shared" si="48"/>
        <v>2012</v>
      </c>
      <c r="G574" s="226"/>
      <c r="H574" s="104" t="s">
        <v>429</v>
      </c>
      <c r="I574" s="229"/>
      <c r="J574" s="232"/>
      <c r="K574" s="119" t="s">
        <v>63</v>
      </c>
      <c r="L574" s="120" t="s">
        <v>59</v>
      </c>
      <c r="M574" s="119">
        <v>0.35</v>
      </c>
      <c r="N574" s="106">
        <v>58404.15</v>
      </c>
      <c r="O574" s="106"/>
      <c r="P574" s="106">
        <f t="shared" si="46"/>
        <v>58404.15</v>
      </c>
      <c r="Q574" s="106">
        <f t="shared" si="45"/>
        <v>20441.452499999999</v>
      </c>
      <c r="R574" s="106">
        <f t="shared" si="47"/>
        <v>0</v>
      </c>
      <c r="S574" s="110">
        <f t="shared" si="44"/>
        <v>20441.452499999999</v>
      </c>
      <c r="U574" s="31">
        <f t="shared" si="43"/>
        <v>22627581.451900017</v>
      </c>
    </row>
    <row r="575" spans="1:22" ht="16.5" customHeight="1" x14ac:dyDescent="0.3">
      <c r="A575" s="82" t="s">
        <v>149</v>
      </c>
      <c r="B575" s="83" t="s">
        <v>150</v>
      </c>
      <c r="C575" s="84" t="s">
        <v>426</v>
      </c>
      <c r="D575" s="84" t="s">
        <v>51</v>
      </c>
      <c r="E575" s="85" t="s">
        <v>66</v>
      </c>
      <c r="F575" s="83">
        <v>2013</v>
      </c>
      <c r="G575" s="224" t="s">
        <v>719</v>
      </c>
      <c r="H575" s="86" t="s">
        <v>429</v>
      </c>
      <c r="I575" s="227">
        <v>6</v>
      </c>
      <c r="J575" s="230">
        <v>6</v>
      </c>
      <c r="K575" s="111" t="s">
        <v>64</v>
      </c>
      <c r="L575" s="112" t="s">
        <v>37</v>
      </c>
      <c r="M575" s="111">
        <v>4.99</v>
      </c>
      <c r="N575" s="88">
        <v>457.63</v>
      </c>
      <c r="O575" s="88"/>
      <c r="P575" s="88">
        <f t="shared" si="46"/>
        <v>457.63</v>
      </c>
      <c r="Q575" s="88">
        <f t="shared" si="45"/>
        <v>2283.5736999999999</v>
      </c>
      <c r="R575" s="88">
        <f t="shared" si="47"/>
        <v>0</v>
      </c>
      <c r="S575" s="109">
        <f t="shared" si="44"/>
        <v>2283.5736999999999</v>
      </c>
      <c r="U575" s="31">
        <f t="shared" si="43"/>
        <v>22627581.451900017</v>
      </c>
    </row>
    <row r="576" spans="1:22" ht="16.5" customHeight="1" x14ac:dyDescent="0.3">
      <c r="A576" s="91" t="s">
        <v>149</v>
      </c>
      <c r="B576" s="92" t="s">
        <v>150</v>
      </c>
      <c r="C576" s="93" t="s">
        <v>426</v>
      </c>
      <c r="D576" s="93" t="s">
        <v>51</v>
      </c>
      <c r="E576" s="94" t="s">
        <v>66</v>
      </c>
      <c r="F576" s="92">
        <v>2013</v>
      </c>
      <c r="G576" s="225"/>
      <c r="H576" s="95" t="s">
        <v>429</v>
      </c>
      <c r="I576" s="228"/>
      <c r="J576" s="231"/>
      <c r="K576" s="115" t="s">
        <v>65</v>
      </c>
      <c r="L576" s="116" t="s">
        <v>37</v>
      </c>
      <c r="M576" s="115">
        <v>133.43</v>
      </c>
      <c r="N576" s="97">
        <v>9.6300000000000008</v>
      </c>
      <c r="O576" s="97"/>
      <c r="P576" s="97">
        <f t="shared" si="46"/>
        <v>9.6300000000000008</v>
      </c>
      <c r="Q576" s="97">
        <f t="shared" si="45"/>
        <v>1284.9309000000001</v>
      </c>
      <c r="R576" s="97">
        <f t="shared" si="47"/>
        <v>0</v>
      </c>
      <c r="S576" s="125">
        <f t="shared" si="44"/>
        <v>1284.9309000000001</v>
      </c>
      <c r="U576" s="31">
        <f t="shared" si="43"/>
        <v>22627581.451900017</v>
      </c>
    </row>
    <row r="577" spans="1:22" ht="16.5" customHeight="1" x14ac:dyDescent="0.3">
      <c r="A577" s="91" t="s">
        <v>149</v>
      </c>
      <c r="B577" s="92" t="s">
        <v>150</v>
      </c>
      <c r="C577" s="93" t="s">
        <v>426</v>
      </c>
      <c r="D577" s="93" t="s">
        <v>51</v>
      </c>
      <c r="E577" s="94" t="s">
        <v>66</v>
      </c>
      <c r="F577" s="92">
        <v>2013</v>
      </c>
      <c r="G577" s="225"/>
      <c r="H577" s="95" t="s">
        <v>429</v>
      </c>
      <c r="I577" s="228"/>
      <c r="J577" s="231"/>
      <c r="K577" s="115" t="s">
        <v>67</v>
      </c>
      <c r="L577" s="116" t="s">
        <v>68</v>
      </c>
      <c r="M577" s="115">
        <v>205.55</v>
      </c>
      <c r="N577" s="97">
        <v>38.76</v>
      </c>
      <c r="O577" s="97"/>
      <c r="P577" s="97">
        <f t="shared" si="46"/>
        <v>38.76</v>
      </c>
      <c r="Q577" s="97">
        <f t="shared" si="45"/>
        <v>7967.1180000000004</v>
      </c>
      <c r="R577" s="97">
        <f t="shared" si="47"/>
        <v>0</v>
      </c>
      <c r="S577" s="125">
        <f t="shared" si="44"/>
        <v>7967.1180000000004</v>
      </c>
      <c r="U577" s="31">
        <f t="shared" si="43"/>
        <v>22627581.451900017</v>
      </c>
    </row>
    <row r="578" spans="1:22" ht="16.5" customHeight="1" x14ac:dyDescent="0.3">
      <c r="A578" s="91" t="s">
        <v>149</v>
      </c>
      <c r="B578" s="92" t="s">
        <v>150</v>
      </c>
      <c r="C578" s="93" t="s">
        <v>426</v>
      </c>
      <c r="D578" s="93" t="s">
        <v>51</v>
      </c>
      <c r="E578" s="94" t="s">
        <v>66</v>
      </c>
      <c r="F578" s="92">
        <v>2013</v>
      </c>
      <c r="G578" s="225"/>
      <c r="H578" s="95" t="s">
        <v>429</v>
      </c>
      <c r="I578" s="228"/>
      <c r="J578" s="231"/>
      <c r="K578" s="115" t="s">
        <v>69</v>
      </c>
      <c r="L578" s="116" t="s">
        <v>68</v>
      </c>
      <c r="M578" s="115">
        <v>309.3</v>
      </c>
      <c r="N578" s="97">
        <v>8.16</v>
      </c>
      <c r="O578" s="97"/>
      <c r="P578" s="97">
        <f t="shared" si="46"/>
        <v>8.16</v>
      </c>
      <c r="Q578" s="97">
        <f t="shared" si="45"/>
        <v>2523.8879999999999</v>
      </c>
      <c r="R578" s="97">
        <f t="shared" si="47"/>
        <v>0</v>
      </c>
      <c r="S578" s="125">
        <f t="shared" si="44"/>
        <v>2523.8879999999999</v>
      </c>
      <c r="U578" s="31">
        <f t="shared" si="43"/>
        <v>22627581.451900017</v>
      </c>
    </row>
    <row r="579" spans="1:22" ht="16.5" customHeight="1" thickBot="1" x14ac:dyDescent="0.35">
      <c r="A579" s="100" t="s">
        <v>149</v>
      </c>
      <c r="B579" s="101" t="s">
        <v>150</v>
      </c>
      <c r="C579" s="102" t="s">
        <v>426</v>
      </c>
      <c r="D579" s="102" t="s">
        <v>51</v>
      </c>
      <c r="E579" s="103" t="s">
        <v>66</v>
      </c>
      <c r="F579" s="101">
        <v>2013</v>
      </c>
      <c r="G579" s="226"/>
      <c r="H579" s="104" t="s">
        <v>429</v>
      </c>
      <c r="I579" s="229"/>
      <c r="J579" s="232"/>
      <c r="K579" s="119" t="s">
        <v>70</v>
      </c>
      <c r="L579" s="120" t="s">
        <v>37</v>
      </c>
      <c r="M579" s="119">
        <v>123.61</v>
      </c>
      <c r="N579" s="106">
        <v>82.82</v>
      </c>
      <c r="O579" s="106"/>
      <c r="P579" s="106">
        <f t="shared" si="46"/>
        <v>82.82</v>
      </c>
      <c r="Q579" s="106">
        <f t="shared" si="45"/>
        <v>10237.3802</v>
      </c>
      <c r="R579" s="106">
        <f t="shared" si="47"/>
        <v>0</v>
      </c>
      <c r="S579" s="110">
        <f t="shared" si="44"/>
        <v>10237.3802</v>
      </c>
      <c r="U579" s="31">
        <f t="shared" si="43"/>
        <v>22627581.451900017</v>
      </c>
    </row>
    <row r="580" spans="1:22" ht="16.5" customHeight="1" thickBot="1" x14ac:dyDescent="0.35">
      <c r="A580" s="71" t="s">
        <v>149</v>
      </c>
      <c r="B580" s="72" t="s">
        <v>150</v>
      </c>
      <c r="C580" s="73" t="s">
        <v>426</v>
      </c>
      <c r="D580" s="73" t="s">
        <v>33</v>
      </c>
      <c r="E580" s="74" t="s">
        <v>34</v>
      </c>
      <c r="F580" s="72">
        <v>2013</v>
      </c>
      <c r="G580" s="75" t="s">
        <v>430</v>
      </c>
      <c r="H580" s="76" t="s">
        <v>430</v>
      </c>
      <c r="I580" s="77">
        <v>20.2</v>
      </c>
      <c r="J580" s="77">
        <v>20.2</v>
      </c>
      <c r="K580" s="76" t="s">
        <v>60</v>
      </c>
      <c r="L580" s="78" t="s">
        <v>61</v>
      </c>
      <c r="M580" s="79">
        <v>0.34</v>
      </c>
      <c r="N580" s="79">
        <v>128800</v>
      </c>
      <c r="O580" s="79"/>
      <c r="P580" s="79">
        <f t="shared" si="46"/>
        <v>128800</v>
      </c>
      <c r="Q580" s="79">
        <f t="shared" si="45"/>
        <v>43792</v>
      </c>
      <c r="R580" s="79">
        <f t="shared" si="47"/>
        <v>0</v>
      </c>
      <c r="S580" s="124">
        <f t="shared" si="44"/>
        <v>43792</v>
      </c>
      <c r="U580" s="31">
        <f t="shared" si="43"/>
        <v>22627581.451900017</v>
      </c>
      <c r="V580" s="5">
        <v>20.2</v>
      </c>
    </row>
    <row r="581" spans="1:22" ht="27" customHeight="1" x14ac:dyDescent="0.3">
      <c r="A581" s="82" t="s">
        <v>149</v>
      </c>
      <c r="B581" s="83" t="s">
        <v>150</v>
      </c>
      <c r="C581" s="84" t="s">
        <v>431</v>
      </c>
      <c r="D581" s="84" t="s">
        <v>33</v>
      </c>
      <c r="E581" s="85" t="s">
        <v>34</v>
      </c>
      <c r="F581" s="83">
        <v>2013</v>
      </c>
      <c r="G581" s="224" t="s">
        <v>432</v>
      </c>
      <c r="H581" s="86" t="s">
        <v>432</v>
      </c>
      <c r="I581" s="227">
        <v>17.7</v>
      </c>
      <c r="J581" s="230">
        <v>17.7</v>
      </c>
      <c r="K581" s="86" t="s">
        <v>433</v>
      </c>
      <c r="L581" s="87" t="s">
        <v>37</v>
      </c>
      <c r="M581" s="88">
        <v>1.26</v>
      </c>
      <c r="N581" s="88">
        <v>6990</v>
      </c>
      <c r="O581" s="88">
        <v>800</v>
      </c>
      <c r="P581" s="88">
        <f t="shared" si="46"/>
        <v>7790</v>
      </c>
      <c r="Q581" s="88">
        <f t="shared" si="45"/>
        <v>8807.4</v>
      </c>
      <c r="R581" s="88">
        <f t="shared" si="47"/>
        <v>1008</v>
      </c>
      <c r="S581" s="109">
        <f t="shared" si="44"/>
        <v>9815.4</v>
      </c>
      <c r="U581" s="31">
        <f t="shared" si="43"/>
        <v>22627581.451900017</v>
      </c>
      <c r="V581" s="5">
        <v>17.7</v>
      </c>
    </row>
    <row r="582" spans="1:22" ht="27" customHeight="1" x14ac:dyDescent="0.3">
      <c r="A582" s="91" t="s">
        <v>149</v>
      </c>
      <c r="B582" s="92" t="s">
        <v>150</v>
      </c>
      <c r="C582" s="93" t="s">
        <v>431</v>
      </c>
      <c r="D582" s="93" t="s">
        <v>33</v>
      </c>
      <c r="E582" s="94" t="s">
        <v>34</v>
      </c>
      <c r="F582" s="92">
        <v>2013</v>
      </c>
      <c r="G582" s="225"/>
      <c r="H582" s="95" t="s">
        <v>432</v>
      </c>
      <c r="I582" s="228"/>
      <c r="J582" s="231"/>
      <c r="K582" s="95" t="s">
        <v>434</v>
      </c>
      <c r="L582" s="96" t="s">
        <v>37</v>
      </c>
      <c r="M582" s="97">
        <v>1.26</v>
      </c>
      <c r="N582" s="97">
        <v>5700</v>
      </c>
      <c r="O582" s="97">
        <v>3360</v>
      </c>
      <c r="P582" s="97">
        <f t="shared" si="46"/>
        <v>9060</v>
      </c>
      <c r="Q582" s="97">
        <f t="shared" si="45"/>
        <v>7182</v>
      </c>
      <c r="R582" s="97">
        <f t="shared" si="47"/>
        <v>4233.6000000000004</v>
      </c>
      <c r="S582" s="125">
        <f t="shared" si="44"/>
        <v>11415.6</v>
      </c>
      <c r="U582" s="31">
        <f t="shared" si="43"/>
        <v>22627581.451900017</v>
      </c>
      <c r="V582" s="5">
        <v>17.7</v>
      </c>
    </row>
    <row r="583" spans="1:22" ht="21.75" customHeight="1" x14ac:dyDescent="0.3">
      <c r="A583" s="91" t="s">
        <v>149</v>
      </c>
      <c r="B583" s="92" t="s">
        <v>150</v>
      </c>
      <c r="C583" s="93" t="s">
        <v>431</v>
      </c>
      <c r="D583" s="93" t="s">
        <v>33</v>
      </c>
      <c r="E583" s="94" t="s">
        <v>34</v>
      </c>
      <c r="F583" s="92">
        <v>2013</v>
      </c>
      <c r="G583" s="225"/>
      <c r="H583" s="95" t="s">
        <v>432</v>
      </c>
      <c r="I583" s="228"/>
      <c r="J583" s="231"/>
      <c r="K583" s="95" t="s">
        <v>104</v>
      </c>
      <c r="L583" s="96" t="s">
        <v>77</v>
      </c>
      <c r="M583" s="97">
        <v>0.35</v>
      </c>
      <c r="N583" s="97">
        <v>8404</v>
      </c>
      <c r="O583" s="97">
        <v>28392</v>
      </c>
      <c r="P583" s="97">
        <f t="shared" si="46"/>
        <v>36796</v>
      </c>
      <c r="Q583" s="97">
        <f t="shared" si="45"/>
        <v>2941.3999999999996</v>
      </c>
      <c r="R583" s="97">
        <f t="shared" si="47"/>
        <v>9937.1999999999989</v>
      </c>
      <c r="S583" s="125">
        <f t="shared" si="44"/>
        <v>12878.599999999999</v>
      </c>
      <c r="U583" s="31">
        <f t="shared" si="43"/>
        <v>22627581.451900017</v>
      </c>
      <c r="V583" s="5">
        <v>17.7</v>
      </c>
    </row>
    <row r="584" spans="1:22" ht="21" customHeight="1" x14ac:dyDescent="0.3">
      <c r="A584" s="91" t="s">
        <v>149</v>
      </c>
      <c r="B584" s="92" t="s">
        <v>150</v>
      </c>
      <c r="C584" s="93" t="s">
        <v>431</v>
      </c>
      <c r="D584" s="93" t="s">
        <v>33</v>
      </c>
      <c r="E584" s="94" t="s">
        <v>34</v>
      </c>
      <c r="F584" s="92">
        <v>2013</v>
      </c>
      <c r="G584" s="225"/>
      <c r="H584" s="95" t="s">
        <v>432</v>
      </c>
      <c r="I584" s="228"/>
      <c r="J584" s="231"/>
      <c r="K584" s="95" t="s">
        <v>934</v>
      </c>
      <c r="L584" s="96" t="s">
        <v>77</v>
      </c>
      <c r="M584" s="97">
        <v>0.35</v>
      </c>
      <c r="N584" s="97">
        <v>398.16</v>
      </c>
      <c r="O584" s="97">
        <v>0</v>
      </c>
      <c r="P584" s="97">
        <f t="shared" si="46"/>
        <v>398.16</v>
      </c>
      <c r="Q584" s="97">
        <f t="shared" si="45"/>
        <v>139.35599999999999</v>
      </c>
      <c r="R584" s="97">
        <f t="shared" si="47"/>
        <v>0</v>
      </c>
      <c r="S584" s="125">
        <f t="shared" si="44"/>
        <v>139.35599999999999</v>
      </c>
      <c r="U584" s="31"/>
    </row>
    <row r="585" spans="1:22" ht="38.25" customHeight="1" x14ac:dyDescent="0.3">
      <c r="A585" s="91" t="s">
        <v>149</v>
      </c>
      <c r="B585" s="92" t="s">
        <v>150</v>
      </c>
      <c r="C585" s="93" t="s">
        <v>431</v>
      </c>
      <c r="D585" s="93" t="s">
        <v>33</v>
      </c>
      <c r="E585" s="94" t="s">
        <v>34</v>
      </c>
      <c r="F585" s="92">
        <v>2013</v>
      </c>
      <c r="G585" s="225"/>
      <c r="H585" s="95" t="s">
        <v>432</v>
      </c>
      <c r="I585" s="228"/>
      <c r="J585" s="231"/>
      <c r="K585" s="95" t="s">
        <v>78</v>
      </c>
      <c r="L585" s="96" t="s">
        <v>61</v>
      </c>
      <c r="M585" s="97">
        <v>0.34</v>
      </c>
      <c r="N585" s="97">
        <v>20590</v>
      </c>
      <c r="O585" s="97">
        <v>57800</v>
      </c>
      <c r="P585" s="97">
        <f>+N585+O585</f>
        <v>78390</v>
      </c>
      <c r="Q585" s="97">
        <f>+N585*M585</f>
        <v>7000.6</v>
      </c>
      <c r="R585" s="97">
        <f>+O585*M585</f>
        <v>19652</v>
      </c>
      <c r="S585" s="125">
        <f>+R585+Q585</f>
        <v>26652.6</v>
      </c>
      <c r="U585" s="31">
        <f t="shared" ref="U585:U634" si="49">$S$964</f>
        <v>22627581.451900017</v>
      </c>
    </row>
    <row r="586" spans="1:22" ht="38.25" customHeight="1" thickBot="1" x14ac:dyDescent="0.35">
      <c r="A586" s="100" t="s">
        <v>149</v>
      </c>
      <c r="B586" s="101" t="s">
        <v>150</v>
      </c>
      <c r="C586" s="102" t="s">
        <v>431</v>
      </c>
      <c r="D586" s="102" t="s">
        <v>33</v>
      </c>
      <c r="E586" s="103" t="s">
        <v>34</v>
      </c>
      <c r="F586" s="101">
        <v>2013</v>
      </c>
      <c r="G586" s="226"/>
      <c r="H586" s="104" t="s">
        <v>432</v>
      </c>
      <c r="I586" s="229"/>
      <c r="J586" s="232"/>
      <c r="K586" s="104" t="s">
        <v>79</v>
      </c>
      <c r="L586" s="105" t="s">
        <v>37</v>
      </c>
      <c r="M586" s="106">
        <v>4.43</v>
      </c>
      <c r="N586" s="106">
        <v>0</v>
      </c>
      <c r="O586" s="106">
        <v>3120</v>
      </c>
      <c r="P586" s="106">
        <f t="shared" si="46"/>
        <v>3120</v>
      </c>
      <c r="Q586" s="106">
        <f t="shared" si="45"/>
        <v>0</v>
      </c>
      <c r="R586" s="106">
        <f t="shared" si="47"/>
        <v>13821.599999999999</v>
      </c>
      <c r="S586" s="110">
        <f>+R586+Q586</f>
        <v>13821.599999999999</v>
      </c>
      <c r="U586" s="31">
        <f t="shared" si="49"/>
        <v>22627581.451900017</v>
      </c>
    </row>
    <row r="587" spans="1:22" ht="27.75" thickBot="1" x14ac:dyDescent="0.35">
      <c r="A587" s="71" t="s">
        <v>149</v>
      </c>
      <c r="B587" s="72" t="s">
        <v>150</v>
      </c>
      <c r="C587" s="73" t="s">
        <v>431</v>
      </c>
      <c r="D587" s="73" t="s">
        <v>33</v>
      </c>
      <c r="E587" s="74" t="s">
        <v>34</v>
      </c>
      <c r="F587" s="72">
        <v>2013</v>
      </c>
      <c r="G587" s="75" t="s">
        <v>435</v>
      </c>
      <c r="H587" s="76" t="s">
        <v>435</v>
      </c>
      <c r="I587" s="77">
        <v>27</v>
      </c>
      <c r="J587" s="77">
        <v>27</v>
      </c>
      <c r="K587" s="76" t="s">
        <v>433</v>
      </c>
      <c r="L587" s="78" t="s">
        <v>37</v>
      </c>
      <c r="M587" s="79">
        <v>1.26</v>
      </c>
      <c r="N587" s="79">
        <v>5550</v>
      </c>
      <c r="O587" s="79"/>
      <c r="P587" s="79">
        <f t="shared" si="46"/>
        <v>5550</v>
      </c>
      <c r="Q587" s="79">
        <f t="shared" si="45"/>
        <v>6993</v>
      </c>
      <c r="R587" s="79">
        <f t="shared" si="47"/>
        <v>0</v>
      </c>
      <c r="S587" s="124">
        <f t="shared" si="44"/>
        <v>6993</v>
      </c>
      <c r="U587" s="31">
        <f t="shared" si="49"/>
        <v>22627581.451900017</v>
      </c>
    </row>
    <row r="588" spans="1:22" ht="30" customHeight="1" thickBot="1" x14ac:dyDescent="0.35">
      <c r="A588" s="71" t="s">
        <v>149</v>
      </c>
      <c r="B588" s="72" t="s">
        <v>150</v>
      </c>
      <c r="C588" s="73" t="s">
        <v>431</v>
      </c>
      <c r="D588" s="73" t="s">
        <v>33</v>
      </c>
      <c r="E588" s="74" t="s">
        <v>34</v>
      </c>
      <c r="F588" s="72">
        <v>2013</v>
      </c>
      <c r="G588" s="75" t="s">
        <v>436</v>
      </c>
      <c r="H588" s="76" t="s">
        <v>436</v>
      </c>
      <c r="I588" s="77">
        <v>59.3</v>
      </c>
      <c r="J588" s="77">
        <v>59.3</v>
      </c>
      <c r="K588" s="155" t="s">
        <v>190</v>
      </c>
      <c r="L588" s="156" t="s">
        <v>37</v>
      </c>
      <c r="M588" s="157">
        <v>1.26</v>
      </c>
      <c r="N588" s="157">
        <v>22000</v>
      </c>
      <c r="O588" s="157"/>
      <c r="P588" s="79">
        <f t="shared" si="46"/>
        <v>22000</v>
      </c>
      <c r="Q588" s="79">
        <f t="shared" si="45"/>
        <v>27720</v>
      </c>
      <c r="R588" s="79">
        <f t="shared" si="47"/>
        <v>0</v>
      </c>
      <c r="S588" s="124">
        <f t="shared" si="44"/>
        <v>27720</v>
      </c>
      <c r="U588" s="31">
        <f t="shared" si="49"/>
        <v>22627581.451900017</v>
      </c>
    </row>
    <row r="589" spans="1:22" ht="36" customHeight="1" thickBot="1" x14ac:dyDescent="0.35">
      <c r="A589" s="71" t="s">
        <v>149</v>
      </c>
      <c r="B589" s="72"/>
      <c r="C589" s="73"/>
      <c r="D589" s="73" t="s">
        <v>38</v>
      </c>
      <c r="E589" s="74" t="s">
        <v>45</v>
      </c>
      <c r="F589" s="72">
        <v>2013</v>
      </c>
      <c r="G589" s="75" t="s">
        <v>261</v>
      </c>
      <c r="H589" s="76" t="s">
        <v>262</v>
      </c>
      <c r="I589" s="77">
        <v>1</v>
      </c>
      <c r="J589" s="77">
        <v>1</v>
      </c>
      <c r="K589" s="76" t="s">
        <v>256</v>
      </c>
      <c r="L589" s="78" t="s">
        <v>42</v>
      </c>
      <c r="M589" s="79">
        <v>15859.58</v>
      </c>
      <c r="N589" s="79">
        <v>1</v>
      </c>
      <c r="O589" s="79"/>
      <c r="P589" s="79">
        <f t="shared" si="46"/>
        <v>1</v>
      </c>
      <c r="Q589" s="79">
        <f t="shared" si="45"/>
        <v>15859.58</v>
      </c>
      <c r="R589" s="79">
        <f t="shared" si="47"/>
        <v>0</v>
      </c>
      <c r="S589" s="124">
        <f t="shared" si="44"/>
        <v>15859.58</v>
      </c>
      <c r="U589" s="31">
        <f t="shared" si="49"/>
        <v>22627581.451900017</v>
      </c>
    </row>
    <row r="590" spans="1:22" ht="16.5" customHeight="1" thickBot="1" x14ac:dyDescent="0.35">
      <c r="A590" s="71" t="s">
        <v>153</v>
      </c>
      <c r="B590" s="72" t="s">
        <v>154</v>
      </c>
      <c r="C590" s="73" t="s">
        <v>437</v>
      </c>
      <c r="D590" s="73" t="s">
        <v>33</v>
      </c>
      <c r="E590" s="74" t="s">
        <v>52</v>
      </c>
      <c r="F590" s="72">
        <v>2013</v>
      </c>
      <c r="G590" s="75" t="s">
        <v>438</v>
      </c>
      <c r="H590" s="76" t="s">
        <v>438</v>
      </c>
      <c r="I590" s="77">
        <v>1.4</v>
      </c>
      <c r="J590" s="77">
        <v>1.4</v>
      </c>
      <c r="K590" s="76" t="s">
        <v>439</v>
      </c>
      <c r="L590" s="78" t="s">
        <v>61</v>
      </c>
      <c r="M590" s="79">
        <v>2.54</v>
      </c>
      <c r="N590" s="79">
        <v>2000</v>
      </c>
      <c r="O590" s="79"/>
      <c r="P590" s="79">
        <f t="shared" si="46"/>
        <v>2000</v>
      </c>
      <c r="Q590" s="79">
        <f t="shared" si="45"/>
        <v>5080</v>
      </c>
      <c r="R590" s="79">
        <f t="shared" si="47"/>
        <v>0</v>
      </c>
      <c r="S590" s="124">
        <f t="shared" si="44"/>
        <v>5080</v>
      </c>
      <c r="U590" s="31">
        <f t="shared" si="49"/>
        <v>22627581.451900017</v>
      </c>
      <c r="V590" s="5">
        <v>1.4</v>
      </c>
    </row>
    <row r="591" spans="1:22" ht="16.5" customHeight="1" thickBot="1" x14ac:dyDescent="0.35">
      <c r="A591" s="71" t="s">
        <v>153</v>
      </c>
      <c r="B591" s="72" t="s">
        <v>154</v>
      </c>
      <c r="C591" s="73" t="s">
        <v>437</v>
      </c>
      <c r="D591" s="73" t="s">
        <v>33</v>
      </c>
      <c r="E591" s="74" t="s">
        <v>34</v>
      </c>
      <c r="F591" s="72">
        <v>2013</v>
      </c>
      <c r="G591" s="75" t="s">
        <v>440</v>
      </c>
      <c r="H591" s="76" t="s">
        <v>440</v>
      </c>
      <c r="I591" s="77">
        <v>26</v>
      </c>
      <c r="J591" s="77">
        <v>26</v>
      </c>
      <c r="K591" s="76" t="s">
        <v>441</v>
      </c>
      <c r="L591" s="78" t="s">
        <v>37</v>
      </c>
      <c r="M591" s="79">
        <v>1.25</v>
      </c>
      <c r="N591" s="79">
        <v>15000</v>
      </c>
      <c r="O591" s="79"/>
      <c r="P591" s="79">
        <f t="shared" si="46"/>
        <v>15000</v>
      </c>
      <c r="Q591" s="79">
        <f t="shared" si="45"/>
        <v>18750</v>
      </c>
      <c r="R591" s="79">
        <f t="shared" si="47"/>
        <v>0</v>
      </c>
      <c r="S591" s="124">
        <f t="shared" si="44"/>
        <v>18750</v>
      </c>
      <c r="U591" s="31">
        <f t="shared" si="49"/>
        <v>22627581.451900017</v>
      </c>
      <c r="V591" s="5">
        <v>26</v>
      </c>
    </row>
    <row r="592" spans="1:22" ht="16.5" customHeight="1" x14ac:dyDescent="0.3">
      <c r="A592" s="82" t="s">
        <v>153</v>
      </c>
      <c r="B592" s="83" t="s">
        <v>154</v>
      </c>
      <c r="C592" s="84" t="s">
        <v>437</v>
      </c>
      <c r="D592" s="84" t="s">
        <v>51</v>
      </c>
      <c r="E592" s="85" t="s">
        <v>52</v>
      </c>
      <c r="F592" s="83">
        <v>2013</v>
      </c>
      <c r="G592" s="224" t="s">
        <v>442</v>
      </c>
      <c r="H592" s="86" t="s">
        <v>442</v>
      </c>
      <c r="I592" s="227">
        <v>33.299999999999997</v>
      </c>
      <c r="J592" s="230">
        <v>33.299999999999997</v>
      </c>
      <c r="K592" s="111" t="s">
        <v>54</v>
      </c>
      <c r="L592" s="112" t="s">
        <v>55</v>
      </c>
      <c r="M592" s="111">
        <v>960.57</v>
      </c>
      <c r="N592" s="88">
        <v>0</v>
      </c>
      <c r="O592" s="88"/>
      <c r="P592" s="88">
        <f t="shared" si="46"/>
        <v>0</v>
      </c>
      <c r="Q592" s="88">
        <f t="shared" si="45"/>
        <v>0</v>
      </c>
      <c r="R592" s="88">
        <f t="shared" si="47"/>
        <v>0</v>
      </c>
      <c r="S592" s="109">
        <f t="shared" si="44"/>
        <v>0</v>
      </c>
      <c r="U592" s="31">
        <f t="shared" si="49"/>
        <v>22627581.451900017</v>
      </c>
      <c r="V592" s="5">
        <v>33.299999999999997</v>
      </c>
    </row>
    <row r="593" spans="1:22" ht="16.5" customHeight="1" x14ac:dyDescent="0.3">
      <c r="A593" s="91" t="s">
        <v>153</v>
      </c>
      <c r="B593" s="92" t="s">
        <v>154</v>
      </c>
      <c r="C593" s="93" t="s">
        <v>437</v>
      </c>
      <c r="D593" s="93" t="s">
        <v>51</v>
      </c>
      <c r="E593" s="94" t="s">
        <v>52</v>
      </c>
      <c r="F593" s="92">
        <v>2013</v>
      </c>
      <c r="G593" s="225"/>
      <c r="H593" s="95" t="s">
        <v>442</v>
      </c>
      <c r="I593" s="228"/>
      <c r="J593" s="231"/>
      <c r="K593" s="115" t="s">
        <v>56</v>
      </c>
      <c r="L593" s="116" t="s">
        <v>37</v>
      </c>
      <c r="M593" s="115">
        <v>16.57</v>
      </c>
      <c r="N593" s="97">
        <v>0</v>
      </c>
      <c r="O593" s="97"/>
      <c r="P593" s="97">
        <f t="shared" si="46"/>
        <v>0</v>
      </c>
      <c r="Q593" s="97">
        <f t="shared" si="45"/>
        <v>0</v>
      </c>
      <c r="R593" s="97">
        <f t="shared" si="47"/>
        <v>0</v>
      </c>
      <c r="S593" s="125">
        <f t="shared" si="44"/>
        <v>0</v>
      </c>
      <c r="U593" s="31">
        <f t="shared" si="49"/>
        <v>22627581.451900017</v>
      </c>
    </row>
    <row r="594" spans="1:22" ht="16.5" customHeight="1" x14ac:dyDescent="0.3">
      <c r="A594" s="91" t="s">
        <v>153</v>
      </c>
      <c r="B594" s="92" t="s">
        <v>154</v>
      </c>
      <c r="C594" s="93" t="s">
        <v>437</v>
      </c>
      <c r="D594" s="93" t="s">
        <v>51</v>
      </c>
      <c r="E594" s="94" t="s">
        <v>52</v>
      </c>
      <c r="F594" s="92">
        <v>2013</v>
      </c>
      <c r="G594" s="225"/>
      <c r="H594" s="95" t="s">
        <v>442</v>
      </c>
      <c r="I594" s="228"/>
      <c r="J594" s="231"/>
      <c r="K594" s="115" t="s">
        <v>57</v>
      </c>
      <c r="L594" s="116" t="s">
        <v>37</v>
      </c>
      <c r="M594" s="115">
        <v>1.18</v>
      </c>
      <c r="N594" s="97">
        <v>1455.38</v>
      </c>
      <c r="O594" s="97"/>
      <c r="P594" s="97">
        <f t="shared" si="46"/>
        <v>1455.38</v>
      </c>
      <c r="Q594" s="97">
        <f t="shared" si="45"/>
        <v>1717.3484000000001</v>
      </c>
      <c r="R594" s="97">
        <f t="shared" si="47"/>
        <v>0</v>
      </c>
      <c r="S594" s="125">
        <f t="shared" si="44"/>
        <v>1717.3484000000001</v>
      </c>
      <c r="U594" s="31">
        <f t="shared" si="49"/>
        <v>22627581.451900017</v>
      </c>
    </row>
    <row r="595" spans="1:22" ht="16.5" customHeight="1" x14ac:dyDescent="0.3">
      <c r="A595" s="91" t="s">
        <v>153</v>
      </c>
      <c r="B595" s="92" t="s">
        <v>154</v>
      </c>
      <c r="C595" s="93" t="s">
        <v>437</v>
      </c>
      <c r="D595" s="93" t="s">
        <v>51</v>
      </c>
      <c r="E595" s="94" t="s">
        <v>52</v>
      </c>
      <c r="F595" s="92">
        <v>2013</v>
      </c>
      <c r="G595" s="225"/>
      <c r="H595" s="95" t="s">
        <v>442</v>
      </c>
      <c r="I595" s="228"/>
      <c r="J595" s="231"/>
      <c r="K595" s="115" t="s">
        <v>58</v>
      </c>
      <c r="L595" s="116" t="s">
        <v>59</v>
      </c>
      <c r="M595" s="115">
        <v>0.35</v>
      </c>
      <c r="N595" s="97">
        <v>0</v>
      </c>
      <c r="O595" s="97"/>
      <c r="P595" s="97">
        <f t="shared" si="46"/>
        <v>0</v>
      </c>
      <c r="Q595" s="97">
        <f t="shared" si="45"/>
        <v>0</v>
      </c>
      <c r="R595" s="97">
        <f t="shared" si="47"/>
        <v>0</v>
      </c>
      <c r="S595" s="125">
        <f t="shared" si="44"/>
        <v>0</v>
      </c>
      <c r="U595" s="31">
        <f t="shared" si="49"/>
        <v>22627581.451900017</v>
      </c>
    </row>
    <row r="596" spans="1:22" ht="16.5" customHeight="1" x14ac:dyDescent="0.3">
      <c r="A596" s="91" t="s">
        <v>153</v>
      </c>
      <c r="B596" s="92" t="s">
        <v>154</v>
      </c>
      <c r="C596" s="93" t="s">
        <v>437</v>
      </c>
      <c r="D596" s="93" t="s">
        <v>51</v>
      </c>
      <c r="E596" s="94" t="s">
        <v>52</v>
      </c>
      <c r="F596" s="92">
        <v>2013</v>
      </c>
      <c r="G596" s="225"/>
      <c r="H596" s="95" t="s">
        <v>442</v>
      </c>
      <c r="I596" s="228"/>
      <c r="J596" s="231"/>
      <c r="K596" s="115" t="s">
        <v>60</v>
      </c>
      <c r="L596" s="116" t="s">
        <v>61</v>
      </c>
      <c r="M596" s="115">
        <v>0.34</v>
      </c>
      <c r="N596" s="97">
        <v>105842.5</v>
      </c>
      <c r="O596" s="97"/>
      <c r="P596" s="97">
        <f t="shared" si="46"/>
        <v>105842.5</v>
      </c>
      <c r="Q596" s="97">
        <f t="shared" si="45"/>
        <v>35986.450000000004</v>
      </c>
      <c r="R596" s="97">
        <f t="shared" si="47"/>
        <v>0</v>
      </c>
      <c r="S596" s="125">
        <f t="shared" si="44"/>
        <v>35986.450000000004</v>
      </c>
      <c r="U596" s="31">
        <f t="shared" si="49"/>
        <v>22627581.451900017</v>
      </c>
    </row>
    <row r="597" spans="1:22" ht="16.5" customHeight="1" x14ac:dyDescent="0.3">
      <c r="A597" s="91" t="s">
        <v>153</v>
      </c>
      <c r="B597" s="92" t="s">
        <v>154</v>
      </c>
      <c r="C597" s="93" t="s">
        <v>437</v>
      </c>
      <c r="D597" s="93" t="s">
        <v>51</v>
      </c>
      <c r="E597" s="94" t="s">
        <v>52</v>
      </c>
      <c r="F597" s="92">
        <v>2013</v>
      </c>
      <c r="G597" s="225"/>
      <c r="H597" s="95" t="s">
        <v>442</v>
      </c>
      <c r="I597" s="228"/>
      <c r="J597" s="231"/>
      <c r="K597" s="115" t="s">
        <v>62</v>
      </c>
      <c r="L597" s="116" t="s">
        <v>37</v>
      </c>
      <c r="M597" s="115">
        <v>4.43</v>
      </c>
      <c r="N597" s="97">
        <v>13356</v>
      </c>
      <c r="O597" s="97"/>
      <c r="P597" s="97">
        <f t="shared" si="46"/>
        <v>13356</v>
      </c>
      <c r="Q597" s="97">
        <f t="shared" si="45"/>
        <v>59167.079999999994</v>
      </c>
      <c r="R597" s="97">
        <f t="shared" si="47"/>
        <v>0</v>
      </c>
      <c r="S597" s="125">
        <f t="shared" si="44"/>
        <v>59167.079999999994</v>
      </c>
      <c r="U597" s="31">
        <f t="shared" si="49"/>
        <v>22627581.451900017</v>
      </c>
    </row>
    <row r="598" spans="1:22" ht="16.5" customHeight="1" thickBot="1" x14ac:dyDescent="0.35">
      <c r="A598" s="100" t="s">
        <v>153</v>
      </c>
      <c r="B598" s="101" t="s">
        <v>154</v>
      </c>
      <c r="C598" s="102" t="s">
        <v>437</v>
      </c>
      <c r="D598" s="102" t="s">
        <v>51</v>
      </c>
      <c r="E598" s="103" t="s">
        <v>52</v>
      </c>
      <c r="F598" s="101">
        <v>2013</v>
      </c>
      <c r="G598" s="226"/>
      <c r="H598" s="104" t="s">
        <v>442</v>
      </c>
      <c r="I598" s="229"/>
      <c r="J598" s="232"/>
      <c r="K598" s="119" t="s">
        <v>63</v>
      </c>
      <c r="L598" s="120" t="s">
        <v>59</v>
      </c>
      <c r="M598" s="119">
        <v>0.35</v>
      </c>
      <c r="N598" s="106">
        <v>203949</v>
      </c>
      <c r="O598" s="106"/>
      <c r="P598" s="106">
        <f t="shared" si="46"/>
        <v>203949</v>
      </c>
      <c r="Q598" s="106">
        <f t="shared" si="45"/>
        <v>71382.149999999994</v>
      </c>
      <c r="R598" s="106">
        <f t="shared" si="47"/>
        <v>0</v>
      </c>
      <c r="S598" s="110">
        <f t="shared" si="44"/>
        <v>71382.149999999994</v>
      </c>
      <c r="U598" s="31">
        <f t="shared" si="49"/>
        <v>22627581.451900017</v>
      </c>
    </row>
    <row r="599" spans="1:22" ht="16.5" customHeight="1" x14ac:dyDescent="0.3">
      <c r="A599" s="82" t="s">
        <v>153</v>
      </c>
      <c r="B599" s="83" t="s">
        <v>154</v>
      </c>
      <c r="C599" s="84" t="s">
        <v>437</v>
      </c>
      <c r="D599" s="84" t="s">
        <v>51</v>
      </c>
      <c r="E599" s="85" t="s">
        <v>66</v>
      </c>
      <c r="F599" s="83">
        <v>2013</v>
      </c>
      <c r="G599" s="224" t="s">
        <v>720</v>
      </c>
      <c r="H599" s="86" t="s">
        <v>442</v>
      </c>
      <c r="I599" s="227">
        <v>16</v>
      </c>
      <c r="J599" s="230">
        <v>16</v>
      </c>
      <c r="K599" s="111" t="s">
        <v>64</v>
      </c>
      <c r="L599" s="112" t="s">
        <v>37</v>
      </c>
      <c r="M599" s="111">
        <v>4.99</v>
      </c>
      <c r="N599" s="88">
        <v>801.41</v>
      </c>
      <c r="O599" s="88"/>
      <c r="P599" s="88">
        <f t="shared" si="46"/>
        <v>801.41</v>
      </c>
      <c r="Q599" s="88">
        <f t="shared" si="45"/>
        <v>3999.0358999999999</v>
      </c>
      <c r="R599" s="88">
        <f t="shared" si="47"/>
        <v>0</v>
      </c>
      <c r="S599" s="109">
        <f t="shared" si="44"/>
        <v>3999.0358999999999</v>
      </c>
      <c r="U599" s="31">
        <f t="shared" si="49"/>
        <v>22627581.451900017</v>
      </c>
    </row>
    <row r="600" spans="1:22" ht="16.5" customHeight="1" x14ac:dyDescent="0.3">
      <c r="A600" s="91" t="s">
        <v>153</v>
      </c>
      <c r="B600" s="92" t="s">
        <v>154</v>
      </c>
      <c r="C600" s="93" t="s">
        <v>437</v>
      </c>
      <c r="D600" s="93" t="s">
        <v>51</v>
      </c>
      <c r="E600" s="94" t="s">
        <v>66</v>
      </c>
      <c r="F600" s="92">
        <v>2013</v>
      </c>
      <c r="G600" s="225"/>
      <c r="H600" s="95" t="s">
        <v>442</v>
      </c>
      <c r="I600" s="228"/>
      <c r="J600" s="231"/>
      <c r="K600" s="115" t="s">
        <v>65</v>
      </c>
      <c r="L600" s="116" t="s">
        <v>37</v>
      </c>
      <c r="M600" s="115">
        <v>133.43</v>
      </c>
      <c r="N600" s="97">
        <v>12.47</v>
      </c>
      <c r="O600" s="97"/>
      <c r="P600" s="97">
        <f t="shared" si="46"/>
        <v>12.47</v>
      </c>
      <c r="Q600" s="97">
        <f t="shared" si="45"/>
        <v>1663.8721000000003</v>
      </c>
      <c r="R600" s="97">
        <f t="shared" si="47"/>
        <v>0</v>
      </c>
      <c r="S600" s="125">
        <f t="shared" si="44"/>
        <v>1663.8721000000003</v>
      </c>
      <c r="U600" s="31">
        <f t="shared" si="49"/>
        <v>22627581.451900017</v>
      </c>
    </row>
    <row r="601" spans="1:22" ht="16.5" customHeight="1" x14ac:dyDescent="0.3">
      <c r="A601" s="91" t="s">
        <v>153</v>
      </c>
      <c r="B601" s="92" t="s">
        <v>154</v>
      </c>
      <c r="C601" s="93" t="s">
        <v>437</v>
      </c>
      <c r="D601" s="93" t="s">
        <v>51</v>
      </c>
      <c r="E601" s="94" t="s">
        <v>66</v>
      </c>
      <c r="F601" s="92">
        <v>2013</v>
      </c>
      <c r="G601" s="225"/>
      <c r="H601" s="95" t="s">
        <v>442</v>
      </c>
      <c r="I601" s="228"/>
      <c r="J601" s="231"/>
      <c r="K601" s="115" t="s">
        <v>67</v>
      </c>
      <c r="L601" s="116" t="s">
        <v>68</v>
      </c>
      <c r="M601" s="115">
        <v>205.55</v>
      </c>
      <c r="N601" s="97">
        <v>112.06</v>
      </c>
      <c r="O601" s="97"/>
      <c r="P601" s="97">
        <f t="shared" si="46"/>
        <v>112.06</v>
      </c>
      <c r="Q601" s="97">
        <f t="shared" si="45"/>
        <v>23033.933000000001</v>
      </c>
      <c r="R601" s="97">
        <f t="shared" si="47"/>
        <v>0</v>
      </c>
      <c r="S601" s="125">
        <f t="shared" ref="S601:S672" si="50">+R601+Q601</f>
        <v>23033.933000000001</v>
      </c>
      <c r="U601" s="31">
        <f t="shared" si="49"/>
        <v>22627581.451900017</v>
      </c>
    </row>
    <row r="602" spans="1:22" ht="16.5" customHeight="1" x14ac:dyDescent="0.3">
      <c r="A602" s="91" t="s">
        <v>153</v>
      </c>
      <c r="B602" s="92" t="s">
        <v>154</v>
      </c>
      <c r="C602" s="93" t="s">
        <v>437</v>
      </c>
      <c r="D602" s="93" t="s">
        <v>51</v>
      </c>
      <c r="E602" s="94" t="s">
        <v>66</v>
      </c>
      <c r="F602" s="92">
        <v>2013</v>
      </c>
      <c r="G602" s="225"/>
      <c r="H602" s="95" t="s">
        <v>442</v>
      </c>
      <c r="I602" s="228"/>
      <c r="J602" s="231"/>
      <c r="K602" s="115" t="s">
        <v>69</v>
      </c>
      <c r="L602" s="116" t="s">
        <v>68</v>
      </c>
      <c r="M602" s="115">
        <v>309.3</v>
      </c>
      <c r="N602" s="97">
        <v>15</v>
      </c>
      <c r="O602" s="97"/>
      <c r="P602" s="97">
        <f t="shared" si="46"/>
        <v>15</v>
      </c>
      <c r="Q602" s="97">
        <f t="shared" si="45"/>
        <v>4639.5</v>
      </c>
      <c r="R602" s="97">
        <f t="shared" si="47"/>
        <v>0</v>
      </c>
      <c r="S602" s="125">
        <f t="shared" si="50"/>
        <v>4639.5</v>
      </c>
      <c r="U602" s="31">
        <f t="shared" si="49"/>
        <v>22627581.451900017</v>
      </c>
    </row>
    <row r="603" spans="1:22" ht="16.5" customHeight="1" thickBot="1" x14ac:dyDescent="0.35">
      <c r="A603" s="100" t="s">
        <v>153</v>
      </c>
      <c r="B603" s="101" t="s">
        <v>154</v>
      </c>
      <c r="C603" s="102" t="s">
        <v>437</v>
      </c>
      <c r="D603" s="102" t="s">
        <v>51</v>
      </c>
      <c r="E603" s="103" t="s">
        <v>66</v>
      </c>
      <c r="F603" s="101">
        <v>2013</v>
      </c>
      <c r="G603" s="226"/>
      <c r="H603" s="104" t="s">
        <v>442</v>
      </c>
      <c r="I603" s="229"/>
      <c r="J603" s="232"/>
      <c r="K603" s="119" t="s">
        <v>70</v>
      </c>
      <c r="L603" s="120" t="s">
        <v>37</v>
      </c>
      <c r="M603" s="119">
        <v>123.61</v>
      </c>
      <c r="N603" s="106">
        <v>95.32</v>
      </c>
      <c r="O603" s="106"/>
      <c r="P603" s="106">
        <f t="shared" si="46"/>
        <v>95.32</v>
      </c>
      <c r="Q603" s="106">
        <f t="shared" si="45"/>
        <v>11782.5052</v>
      </c>
      <c r="R603" s="106">
        <f t="shared" si="47"/>
        <v>0</v>
      </c>
      <c r="S603" s="110">
        <f t="shared" si="50"/>
        <v>11782.5052</v>
      </c>
      <c r="U603" s="31">
        <f t="shared" si="49"/>
        <v>22627581.451900017</v>
      </c>
    </row>
    <row r="604" spans="1:22" ht="16.5" customHeight="1" x14ac:dyDescent="0.3">
      <c r="A604" s="82" t="s">
        <v>153</v>
      </c>
      <c r="B604" s="83" t="s">
        <v>154</v>
      </c>
      <c r="C604" s="84" t="s">
        <v>443</v>
      </c>
      <c r="D604" s="84" t="s">
        <v>51</v>
      </c>
      <c r="E604" s="85" t="s">
        <v>52</v>
      </c>
      <c r="F604" s="83">
        <v>2013</v>
      </c>
      <c r="G604" s="224" t="s">
        <v>444</v>
      </c>
      <c r="H604" s="86" t="s">
        <v>444</v>
      </c>
      <c r="I604" s="227">
        <v>24</v>
      </c>
      <c r="J604" s="230">
        <v>24</v>
      </c>
      <c r="K604" s="111" t="s">
        <v>54</v>
      </c>
      <c r="L604" s="112" t="s">
        <v>55</v>
      </c>
      <c r="M604" s="111">
        <v>960.57</v>
      </c>
      <c r="N604" s="88">
        <v>0</v>
      </c>
      <c r="O604" s="88"/>
      <c r="P604" s="88">
        <f t="shared" si="46"/>
        <v>0</v>
      </c>
      <c r="Q604" s="88">
        <f t="shared" si="45"/>
        <v>0</v>
      </c>
      <c r="R604" s="88">
        <f t="shared" si="47"/>
        <v>0</v>
      </c>
      <c r="S604" s="109">
        <f t="shared" si="50"/>
        <v>0</v>
      </c>
      <c r="U604" s="31">
        <f t="shared" si="49"/>
        <v>22627581.451900017</v>
      </c>
      <c r="V604" s="5">
        <v>24</v>
      </c>
    </row>
    <row r="605" spans="1:22" ht="16.5" customHeight="1" x14ac:dyDescent="0.3">
      <c r="A605" s="91" t="s">
        <v>153</v>
      </c>
      <c r="B605" s="92" t="s">
        <v>154</v>
      </c>
      <c r="C605" s="93" t="s">
        <v>443</v>
      </c>
      <c r="D605" s="93" t="s">
        <v>51</v>
      </c>
      <c r="E605" s="94" t="s">
        <v>52</v>
      </c>
      <c r="F605" s="92">
        <v>2013</v>
      </c>
      <c r="G605" s="225"/>
      <c r="H605" s="95" t="s">
        <v>444</v>
      </c>
      <c r="I605" s="228"/>
      <c r="J605" s="231"/>
      <c r="K605" s="115" t="s">
        <v>56</v>
      </c>
      <c r="L605" s="116" t="s">
        <v>37</v>
      </c>
      <c r="M605" s="115">
        <v>16.57</v>
      </c>
      <c r="N605" s="97">
        <v>0</v>
      </c>
      <c r="O605" s="97"/>
      <c r="P605" s="97">
        <f t="shared" si="46"/>
        <v>0</v>
      </c>
      <c r="Q605" s="97">
        <f t="shared" ref="Q605:Q673" si="51">+N605*M605</f>
        <v>0</v>
      </c>
      <c r="R605" s="97">
        <f t="shared" si="47"/>
        <v>0</v>
      </c>
      <c r="S605" s="125">
        <f t="shared" si="50"/>
        <v>0</v>
      </c>
      <c r="U605" s="31">
        <f t="shared" si="49"/>
        <v>22627581.451900017</v>
      </c>
    </row>
    <row r="606" spans="1:22" ht="16.5" customHeight="1" x14ac:dyDescent="0.3">
      <c r="A606" s="91" t="s">
        <v>153</v>
      </c>
      <c r="B606" s="92" t="s">
        <v>154</v>
      </c>
      <c r="C606" s="93" t="s">
        <v>443</v>
      </c>
      <c r="D606" s="93" t="s">
        <v>51</v>
      </c>
      <c r="E606" s="94" t="s">
        <v>52</v>
      </c>
      <c r="F606" s="92">
        <v>2013</v>
      </c>
      <c r="G606" s="225"/>
      <c r="H606" s="95" t="s">
        <v>444</v>
      </c>
      <c r="I606" s="228"/>
      <c r="J606" s="231"/>
      <c r="K606" s="115" t="s">
        <v>57</v>
      </c>
      <c r="L606" s="116" t="s">
        <v>37</v>
      </c>
      <c r="M606" s="115">
        <v>1.18</v>
      </c>
      <c r="N606" s="97">
        <v>766.89</v>
      </c>
      <c r="O606" s="97"/>
      <c r="P606" s="97">
        <f t="shared" si="46"/>
        <v>766.89</v>
      </c>
      <c r="Q606" s="97">
        <f t="shared" si="51"/>
        <v>904.9301999999999</v>
      </c>
      <c r="R606" s="97">
        <f t="shared" si="47"/>
        <v>0</v>
      </c>
      <c r="S606" s="125">
        <f t="shared" si="50"/>
        <v>904.9301999999999</v>
      </c>
      <c r="U606" s="31">
        <f t="shared" si="49"/>
        <v>22627581.451900017</v>
      </c>
    </row>
    <row r="607" spans="1:22" ht="16.5" customHeight="1" x14ac:dyDescent="0.3">
      <c r="A607" s="91" t="s">
        <v>153</v>
      </c>
      <c r="B607" s="92" t="s">
        <v>154</v>
      </c>
      <c r="C607" s="93" t="s">
        <v>443</v>
      </c>
      <c r="D607" s="93" t="s">
        <v>51</v>
      </c>
      <c r="E607" s="94" t="s">
        <v>52</v>
      </c>
      <c r="F607" s="92">
        <v>2013</v>
      </c>
      <c r="G607" s="225"/>
      <c r="H607" s="95" t="s">
        <v>444</v>
      </c>
      <c r="I607" s="228"/>
      <c r="J607" s="231"/>
      <c r="K607" s="115" t="s">
        <v>58</v>
      </c>
      <c r="L607" s="116" t="s">
        <v>59</v>
      </c>
      <c r="M607" s="115">
        <v>0.35</v>
      </c>
      <c r="N607" s="97">
        <v>0</v>
      </c>
      <c r="O607" s="97"/>
      <c r="P607" s="97">
        <f t="shared" si="46"/>
        <v>0</v>
      </c>
      <c r="Q607" s="97">
        <f t="shared" si="51"/>
        <v>0</v>
      </c>
      <c r="R607" s="97">
        <f t="shared" si="47"/>
        <v>0</v>
      </c>
      <c r="S607" s="125">
        <f t="shared" si="50"/>
        <v>0</v>
      </c>
      <c r="U607" s="31">
        <f t="shared" si="49"/>
        <v>22627581.451900017</v>
      </c>
    </row>
    <row r="608" spans="1:22" ht="16.5" customHeight="1" x14ac:dyDescent="0.3">
      <c r="A608" s="91" t="s">
        <v>153</v>
      </c>
      <c r="B608" s="92" t="s">
        <v>154</v>
      </c>
      <c r="C608" s="93" t="s">
        <v>443</v>
      </c>
      <c r="D608" s="93" t="s">
        <v>51</v>
      </c>
      <c r="E608" s="94" t="s">
        <v>52</v>
      </c>
      <c r="F608" s="92">
        <v>2013</v>
      </c>
      <c r="G608" s="225"/>
      <c r="H608" s="95" t="s">
        <v>444</v>
      </c>
      <c r="I608" s="228"/>
      <c r="J608" s="231"/>
      <c r="K608" s="115" t="s">
        <v>60</v>
      </c>
      <c r="L608" s="116" t="s">
        <v>61</v>
      </c>
      <c r="M608" s="115">
        <v>0.34</v>
      </c>
      <c r="N608" s="97">
        <v>115679.36</v>
      </c>
      <c r="O608" s="97"/>
      <c r="P608" s="97">
        <f t="shared" si="46"/>
        <v>115679.36</v>
      </c>
      <c r="Q608" s="97">
        <f t="shared" si="51"/>
        <v>39330.982400000001</v>
      </c>
      <c r="R608" s="97">
        <f t="shared" si="47"/>
        <v>0</v>
      </c>
      <c r="S608" s="125">
        <f t="shared" si="50"/>
        <v>39330.982400000001</v>
      </c>
      <c r="U608" s="31">
        <f t="shared" si="49"/>
        <v>22627581.451900017</v>
      </c>
    </row>
    <row r="609" spans="1:22" ht="16.5" customHeight="1" x14ac:dyDescent="0.3">
      <c r="A609" s="91" t="s">
        <v>153</v>
      </c>
      <c r="B609" s="92" t="s">
        <v>154</v>
      </c>
      <c r="C609" s="93" t="s">
        <v>443</v>
      </c>
      <c r="D609" s="93" t="s">
        <v>51</v>
      </c>
      <c r="E609" s="94" t="s">
        <v>52</v>
      </c>
      <c r="F609" s="92">
        <v>2013</v>
      </c>
      <c r="G609" s="225"/>
      <c r="H609" s="95" t="s">
        <v>444</v>
      </c>
      <c r="I609" s="228"/>
      <c r="J609" s="231"/>
      <c r="K609" s="115" t="s">
        <v>62</v>
      </c>
      <c r="L609" s="116" t="s">
        <v>37</v>
      </c>
      <c r="M609" s="115">
        <v>4.43</v>
      </c>
      <c r="N609" s="97">
        <v>7951.12</v>
      </c>
      <c r="O609" s="97"/>
      <c r="P609" s="97">
        <f t="shared" si="46"/>
        <v>7951.12</v>
      </c>
      <c r="Q609" s="97">
        <f t="shared" si="51"/>
        <v>35223.461599999995</v>
      </c>
      <c r="R609" s="97">
        <f t="shared" si="47"/>
        <v>0</v>
      </c>
      <c r="S609" s="125">
        <f t="shared" si="50"/>
        <v>35223.461599999995</v>
      </c>
      <c r="U609" s="31">
        <f t="shared" si="49"/>
        <v>22627581.451900017</v>
      </c>
    </row>
    <row r="610" spans="1:22" ht="16.5" customHeight="1" thickBot="1" x14ac:dyDescent="0.35">
      <c r="A610" s="100" t="s">
        <v>153</v>
      </c>
      <c r="B610" s="101" t="s">
        <v>154</v>
      </c>
      <c r="C610" s="102" t="s">
        <v>443</v>
      </c>
      <c r="D610" s="102" t="s">
        <v>51</v>
      </c>
      <c r="E610" s="103" t="s">
        <v>52</v>
      </c>
      <c r="F610" s="101">
        <v>2013</v>
      </c>
      <c r="G610" s="226"/>
      <c r="H610" s="104" t="s">
        <v>444</v>
      </c>
      <c r="I610" s="229"/>
      <c r="J610" s="232"/>
      <c r="K610" s="119" t="s">
        <v>63</v>
      </c>
      <c r="L610" s="120" t="s">
        <v>59</v>
      </c>
      <c r="M610" s="119">
        <v>0.35</v>
      </c>
      <c r="N610" s="106">
        <v>89820.35</v>
      </c>
      <c r="O610" s="106"/>
      <c r="P610" s="106">
        <f t="shared" si="46"/>
        <v>89820.35</v>
      </c>
      <c r="Q610" s="106">
        <f t="shared" si="51"/>
        <v>31437.122500000001</v>
      </c>
      <c r="R610" s="106">
        <f t="shared" si="47"/>
        <v>0</v>
      </c>
      <c r="S610" s="110">
        <f t="shared" si="50"/>
        <v>31437.122500000001</v>
      </c>
      <c r="U610" s="31">
        <f t="shared" si="49"/>
        <v>22627581.451900017</v>
      </c>
    </row>
    <row r="611" spans="1:22" ht="16.5" customHeight="1" x14ac:dyDescent="0.3">
      <c r="A611" s="82" t="s">
        <v>153</v>
      </c>
      <c r="B611" s="83" t="s">
        <v>154</v>
      </c>
      <c r="C611" s="84" t="s">
        <v>443</v>
      </c>
      <c r="D611" s="84" t="s">
        <v>51</v>
      </c>
      <c r="E611" s="85" t="s">
        <v>66</v>
      </c>
      <c r="F611" s="83">
        <v>2013</v>
      </c>
      <c r="G611" s="224" t="s">
        <v>721</v>
      </c>
      <c r="H611" s="86" t="s">
        <v>444</v>
      </c>
      <c r="I611" s="227">
        <v>0</v>
      </c>
      <c r="J611" s="230">
        <v>0</v>
      </c>
      <c r="K611" s="111" t="s">
        <v>64</v>
      </c>
      <c r="L611" s="112" t="s">
        <v>37</v>
      </c>
      <c r="M611" s="111">
        <v>4.99</v>
      </c>
      <c r="N611" s="88">
        <v>0</v>
      </c>
      <c r="O611" s="88"/>
      <c r="P611" s="88">
        <f t="shared" si="46"/>
        <v>0</v>
      </c>
      <c r="Q611" s="88">
        <f t="shared" si="51"/>
        <v>0</v>
      </c>
      <c r="R611" s="88">
        <f t="shared" si="47"/>
        <v>0</v>
      </c>
      <c r="S611" s="109">
        <f t="shared" si="50"/>
        <v>0</v>
      </c>
      <c r="U611" s="31">
        <f t="shared" si="49"/>
        <v>22627581.451900017</v>
      </c>
    </row>
    <row r="612" spans="1:22" ht="16.5" customHeight="1" x14ac:dyDescent="0.3">
      <c r="A612" s="91" t="s">
        <v>153</v>
      </c>
      <c r="B612" s="92" t="s">
        <v>154</v>
      </c>
      <c r="C612" s="93" t="s">
        <v>443</v>
      </c>
      <c r="D612" s="93" t="s">
        <v>51</v>
      </c>
      <c r="E612" s="94" t="s">
        <v>66</v>
      </c>
      <c r="F612" s="92">
        <v>2013</v>
      </c>
      <c r="G612" s="225"/>
      <c r="H612" s="95" t="s">
        <v>444</v>
      </c>
      <c r="I612" s="228"/>
      <c r="J612" s="231"/>
      <c r="K612" s="115" t="s">
        <v>65</v>
      </c>
      <c r="L612" s="116" t="s">
        <v>37</v>
      </c>
      <c r="M612" s="115">
        <v>133.43</v>
      </c>
      <c r="N612" s="97">
        <v>0</v>
      </c>
      <c r="O612" s="97"/>
      <c r="P612" s="97">
        <f t="shared" si="46"/>
        <v>0</v>
      </c>
      <c r="Q612" s="97">
        <f t="shared" si="51"/>
        <v>0</v>
      </c>
      <c r="R612" s="97">
        <f t="shared" si="47"/>
        <v>0</v>
      </c>
      <c r="S612" s="125">
        <f t="shared" si="50"/>
        <v>0</v>
      </c>
      <c r="U612" s="31">
        <f t="shared" si="49"/>
        <v>22627581.451900017</v>
      </c>
    </row>
    <row r="613" spans="1:22" ht="16.5" customHeight="1" x14ac:dyDescent="0.3">
      <c r="A613" s="91" t="s">
        <v>153</v>
      </c>
      <c r="B613" s="92" t="s">
        <v>154</v>
      </c>
      <c r="C613" s="93" t="s">
        <v>443</v>
      </c>
      <c r="D613" s="93" t="s">
        <v>51</v>
      </c>
      <c r="E613" s="94" t="s">
        <v>66</v>
      </c>
      <c r="F613" s="92">
        <v>2013</v>
      </c>
      <c r="G613" s="225"/>
      <c r="H613" s="95" t="s">
        <v>444</v>
      </c>
      <c r="I613" s="228"/>
      <c r="J613" s="231"/>
      <c r="K613" s="115" t="s">
        <v>67</v>
      </c>
      <c r="L613" s="116" t="s">
        <v>68</v>
      </c>
      <c r="M613" s="115">
        <v>205.55</v>
      </c>
      <c r="N613" s="97">
        <v>0</v>
      </c>
      <c r="O613" s="97"/>
      <c r="P613" s="97">
        <f t="shared" si="46"/>
        <v>0</v>
      </c>
      <c r="Q613" s="97">
        <f t="shared" si="51"/>
        <v>0</v>
      </c>
      <c r="R613" s="97">
        <f t="shared" si="47"/>
        <v>0</v>
      </c>
      <c r="S613" s="125">
        <f t="shared" si="50"/>
        <v>0</v>
      </c>
      <c r="U613" s="31">
        <f t="shared" si="49"/>
        <v>22627581.451900017</v>
      </c>
    </row>
    <row r="614" spans="1:22" ht="16.5" customHeight="1" x14ac:dyDescent="0.3">
      <c r="A614" s="91" t="s">
        <v>153</v>
      </c>
      <c r="B614" s="92" t="s">
        <v>154</v>
      </c>
      <c r="C614" s="93" t="s">
        <v>443</v>
      </c>
      <c r="D614" s="93" t="s">
        <v>51</v>
      </c>
      <c r="E614" s="94" t="s">
        <v>66</v>
      </c>
      <c r="F614" s="92">
        <v>2013</v>
      </c>
      <c r="G614" s="225"/>
      <c r="H614" s="95" t="s">
        <v>444</v>
      </c>
      <c r="I614" s="228"/>
      <c r="J614" s="231"/>
      <c r="K614" s="115" t="s">
        <v>69</v>
      </c>
      <c r="L614" s="116" t="s">
        <v>68</v>
      </c>
      <c r="M614" s="115">
        <v>309.3</v>
      </c>
      <c r="N614" s="97">
        <v>0</v>
      </c>
      <c r="O614" s="97"/>
      <c r="P614" s="97">
        <f t="shared" si="46"/>
        <v>0</v>
      </c>
      <c r="Q614" s="97">
        <f t="shared" si="51"/>
        <v>0</v>
      </c>
      <c r="R614" s="97">
        <f t="shared" si="47"/>
        <v>0</v>
      </c>
      <c r="S614" s="125">
        <f t="shared" si="50"/>
        <v>0</v>
      </c>
      <c r="U614" s="31">
        <f t="shared" si="49"/>
        <v>22627581.451900017</v>
      </c>
    </row>
    <row r="615" spans="1:22" ht="16.5" customHeight="1" thickBot="1" x14ac:dyDescent="0.35">
      <c r="A615" s="100" t="s">
        <v>153</v>
      </c>
      <c r="B615" s="101" t="s">
        <v>154</v>
      </c>
      <c r="C615" s="102" t="s">
        <v>443</v>
      </c>
      <c r="D615" s="102" t="s">
        <v>51</v>
      </c>
      <c r="E615" s="103" t="s">
        <v>66</v>
      </c>
      <c r="F615" s="101">
        <v>2013</v>
      </c>
      <c r="G615" s="226"/>
      <c r="H615" s="104" t="s">
        <v>444</v>
      </c>
      <c r="I615" s="229"/>
      <c r="J615" s="232"/>
      <c r="K615" s="119" t="s">
        <v>70</v>
      </c>
      <c r="L615" s="120" t="s">
        <v>37</v>
      </c>
      <c r="M615" s="119">
        <v>123.61</v>
      </c>
      <c r="N615" s="106">
        <v>0</v>
      </c>
      <c r="O615" s="106"/>
      <c r="P615" s="106">
        <f t="shared" si="46"/>
        <v>0</v>
      </c>
      <c r="Q615" s="106">
        <f t="shared" si="51"/>
        <v>0</v>
      </c>
      <c r="R615" s="106">
        <f t="shared" si="47"/>
        <v>0</v>
      </c>
      <c r="S615" s="110">
        <f t="shared" si="50"/>
        <v>0</v>
      </c>
      <c r="U615" s="31">
        <f t="shared" si="49"/>
        <v>22627581.451900017</v>
      </c>
    </row>
    <row r="616" spans="1:22" ht="16.5" customHeight="1" x14ac:dyDescent="0.3">
      <c r="A616" s="82" t="s">
        <v>153</v>
      </c>
      <c r="B616" s="83" t="s">
        <v>154</v>
      </c>
      <c r="C616" s="84" t="s">
        <v>443</v>
      </c>
      <c r="D616" s="84" t="s">
        <v>33</v>
      </c>
      <c r="E616" s="85" t="s">
        <v>52</v>
      </c>
      <c r="F616" s="83">
        <v>2013</v>
      </c>
      <c r="G616" s="224" t="s">
        <v>445</v>
      </c>
      <c r="H616" s="86" t="s">
        <v>445</v>
      </c>
      <c r="I616" s="227">
        <v>48</v>
      </c>
      <c r="J616" s="230">
        <v>48</v>
      </c>
      <c r="K616" s="86" t="s">
        <v>446</v>
      </c>
      <c r="L616" s="87" t="s">
        <v>61</v>
      </c>
      <c r="M616" s="182">
        <v>0.17</v>
      </c>
      <c r="N616" s="88">
        <v>288000</v>
      </c>
      <c r="O616" s="182"/>
      <c r="P616" s="88">
        <f t="shared" si="46"/>
        <v>288000</v>
      </c>
      <c r="Q616" s="88">
        <f t="shared" si="51"/>
        <v>48960</v>
      </c>
      <c r="R616" s="88">
        <f t="shared" si="47"/>
        <v>0</v>
      </c>
      <c r="S616" s="109">
        <f t="shared" si="50"/>
        <v>48960</v>
      </c>
      <c r="U616" s="31">
        <f t="shared" si="49"/>
        <v>22627581.451900017</v>
      </c>
      <c r="V616" s="5">
        <v>48</v>
      </c>
    </row>
    <row r="617" spans="1:22" ht="16.5" customHeight="1" x14ac:dyDescent="0.3">
      <c r="A617" s="91" t="s">
        <v>153</v>
      </c>
      <c r="B617" s="92" t="s">
        <v>154</v>
      </c>
      <c r="C617" s="93" t="s">
        <v>443</v>
      </c>
      <c r="D617" s="93" t="s">
        <v>33</v>
      </c>
      <c r="E617" s="94" t="s">
        <v>52</v>
      </c>
      <c r="F617" s="92">
        <v>2013</v>
      </c>
      <c r="G617" s="225"/>
      <c r="H617" s="95" t="s">
        <v>445</v>
      </c>
      <c r="I617" s="228"/>
      <c r="J617" s="231"/>
      <c r="K617" s="95" t="s">
        <v>447</v>
      </c>
      <c r="L617" s="96" t="s">
        <v>37</v>
      </c>
      <c r="M617" s="183">
        <v>2.0299999999999998</v>
      </c>
      <c r="N617" s="97">
        <v>14374</v>
      </c>
      <c r="O617" s="183"/>
      <c r="P617" s="97">
        <f t="shared" si="46"/>
        <v>14374</v>
      </c>
      <c r="Q617" s="97">
        <f t="shared" si="51"/>
        <v>29179.219999999998</v>
      </c>
      <c r="R617" s="97">
        <f t="shared" si="47"/>
        <v>0</v>
      </c>
      <c r="S617" s="125">
        <f t="shared" si="50"/>
        <v>29179.219999999998</v>
      </c>
      <c r="U617" s="31">
        <f t="shared" si="49"/>
        <v>22627581.451900017</v>
      </c>
      <c r="V617" s="5">
        <v>48</v>
      </c>
    </row>
    <row r="618" spans="1:22" ht="16.5" customHeight="1" x14ac:dyDescent="0.3">
      <c r="A618" s="91" t="s">
        <v>153</v>
      </c>
      <c r="B618" s="92" t="s">
        <v>154</v>
      </c>
      <c r="C618" s="93" t="s">
        <v>443</v>
      </c>
      <c r="D618" s="93" t="s">
        <v>33</v>
      </c>
      <c r="E618" s="94" t="s">
        <v>52</v>
      </c>
      <c r="F618" s="92">
        <v>2013</v>
      </c>
      <c r="G618" s="225"/>
      <c r="H618" s="95" t="s">
        <v>445</v>
      </c>
      <c r="I618" s="228"/>
      <c r="J618" s="231"/>
      <c r="K618" s="95" t="s">
        <v>63</v>
      </c>
      <c r="L618" s="96" t="s">
        <v>77</v>
      </c>
      <c r="M618" s="183">
        <v>0.28000000000000003</v>
      </c>
      <c r="N618" s="97">
        <v>86865</v>
      </c>
      <c r="O618" s="183"/>
      <c r="P618" s="97">
        <f t="shared" ref="P618:P681" si="52">+N618+O618</f>
        <v>86865</v>
      </c>
      <c r="Q618" s="97">
        <f t="shared" si="51"/>
        <v>24322.2</v>
      </c>
      <c r="R618" s="97">
        <f t="shared" si="47"/>
        <v>0</v>
      </c>
      <c r="S618" s="125">
        <f t="shared" si="50"/>
        <v>24322.2</v>
      </c>
      <c r="U618" s="31">
        <f t="shared" si="49"/>
        <v>22627581.451900017</v>
      </c>
      <c r="V618" s="5">
        <v>48</v>
      </c>
    </row>
    <row r="619" spans="1:22" ht="16.5" customHeight="1" thickBot="1" x14ac:dyDescent="0.35">
      <c r="A619" s="100" t="s">
        <v>153</v>
      </c>
      <c r="B619" s="101" t="s">
        <v>154</v>
      </c>
      <c r="C619" s="102" t="s">
        <v>443</v>
      </c>
      <c r="D619" s="102" t="s">
        <v>33</v>
      </c>
      <c r="E619" s="103" t="s">
        <v>52</v>
      </c>
      <c r="F619" s="101">
        <v>2013</v>
      </c>
      <c r="G619" s="226"/>
      <c r="H619" s="104" t="s">
        <v>445</v>
      </c>
      <c r="I619" s="229"/>
      <c r="J619" s="232"/>
      <c r="K619" s="104" t="s">
        <v>62</v>
      </c>
      <c r="L619" s="105" t="s">
        <v>37</v>
      </c>
      <c r="M619" s="184">
        <v>8.6199999999999992</v>
      </c>
      <c r="N619" s="106">
        <v>14440</v>
      </c>
      <c r="O619" s="184"/>
      <c r="P619" s="106">
        <f t="shared" si="52"/>
        <v>14440</v>
      </c>
      <c r="Q619" s="106">
        <f t="shared" si="51"/>
        <v>124472.79999999999</v>
      </c>
      <c r="R619" s="106">
        <f t="shared" si="47"/>
        <v>0</v>
      </c>
      <c r="S619" s="110">
        <f t="shared" si="50"/>
        <v>124472.79999999999</v>
      </c>
      <c r="U619" s="31">
        <f t="shared" si="49"/>
        <v>22627581.451900017</v>
      </c>
      <c r="V619" s="5">
        <v>48</v>
      </c>
    </row>
    <row r="620" spans="1:22" ht="16.5" customHeight="1" x14ac:dyDescent="0.3">
      <c r="A620" s="82" t="s">
        <v>153</v>
      </c>
      <c r="B620" s="83" t="s">
        <v>154</v>
      </c>
      <c r="C620" s="84" t="s">
        <v>691</v>
      </c>
      <c r="D620" s="84" t="s">
        <v>51</v>
      </c>
      <c r="E620" s="85" t="s">
        <v>52</v>
      </c>
      <c r="F620" s="83">
        <v>2013</v>
      </c>
      <c r="G620" s="224" t="s">
        <v>448</v>
      </c>
      <c r="H620" s="86" t="s">
        <v>448</v>
      </c>
      <c r="I620" s="227">
        <v>21</v>
      </c>
      <c r="J620" s="230">
        <v>21</v>
      </c>
      <c r="K620" s="111" t="s">
        <v>54</v>
      </c>
      <c r="L620" s="112" t="s">
        <v>55</v>
      </c>
      <c r="M620" s="111">
        <v>960.57</v>
      </c>
      <c r="N620" s="88">
        <v>0</v>
      </c>
      <c r="O620" s="88"/>
      <c r="P620" s="88">
        <f t="shared" si="52"/>
        <v>0</v>
      </c>
      <c r="Q620" s="88">
        <f t="shared" si="51"/>
        <v>0</v>
      </c>
      <c r="R620" s="88">
        <f t="shared" si="47"/>
        <v>0</v>
      </c>
      <c r="S620" s="109">
        <f t="shared" si="50"/>
        <v>0</v>
      </c>
      <c r="U620" s="31">
        <f t="shared" si="49"/>
        <v>22627581.451900017</v>
      </c>
      <c r="V620" s="5">
        <f>40.5-19.5</f>
        <v>21</v>
      </c>
    </row>
    <row r="621" spans="1:22" ht="16.5" customHeight="1" x14ac:dyDescent="0.3">
      <c r="A621" s="91" t="s">
        <v>153</v>
      </c>
      <c r="B621" s="92" t="s">
        <v>154</v>
      </c>
      <c r="C621" s="93" t="s">
        <v>691</v>
      </c>
      <c r="D621" s="93" t="s">
        <v>51</v>
      </c>
      <c r="E621" s="94" t="s">
        <v>52</v>
      </c>
      <c r="F621" s="92">
        <v>2013</v>
      </c>
      <c r="G621" s="225"/>
      <c r="H621" s="95" t="s">
        <v>448</v>
      </c>
      <c r="I621" s="228"/>
      <c r="J621" s="231"/>
      <c r="K621" s="115" t="s">
        <v>56</v>
      </c>
      <c r="L621" s="116" t="s">
        <v>37</v>
      </c>
      <c r="M621" s="115">
        <v>16.57</v>
      </c>
      <c r="N621" s="97">
        <v>750.05</v>
      </c>
      <c r="O621" s="97"/>
      <c r="P621" s="97">
        <f t="shared" si="52"/>
        <v>750.05</v>
      </c>
      <c r="Q621" s="97">
        <f t="shared" si="51"/>
        <v>12428.3285</v>
      </c>
      <c r="R621" s="97">
        <f t="shared" ref="R621:R684" si="53">+O621*M621</f>
        <v>0</v>
      </c>
      <c r="S621" s="125">
        <f t="shared" si="50"/>
        <v>12428.3285</v>
      </c>
      <c r="U621" s="31">
        <f t="shared" si="49"/>
        <v>22627581.451900017</v>
      </c>
    </row>
    <row r="622" spans="1:22" ht="16.5" customHeight="1" x14ac:dyDescent="0.3">
      <c r="A622" s="91" t="s">
        <v>153</v>
      </c>
      <c r="B622" s="92" t="s">
        <v>154</v>
      </c>
      <c r="C622" s="93" t="s">
        <v>691</v>
      </c>
      <c r="D622" s="93" t="s">
        <v>51</v>
      </c>
      <c r="E622" s="94" t="s">
        <v>52</v>
      </c>
      <c r="F622" s="92">
        <v>2013</v>
      </c>
      <c r="G622" s="225"/>
      <c r="H622" s="95" t="s">
        <v>448</v>
      </c>
      <c r="I622" s="228"/>
      <c r="J622" s="231"/>
      <c r="K622" s="115" t="s">
        <v>57</v>
      </c>
      <c r="L622" s="116" t="s">
        <v>37</v>
      </c>
      <c r="M622" s="115">
        <v>1.18</v>
      </c>
      <c r="N622" s="97">
        <v>0</v>
      </c>
      <c r="O622" s="97"/>
      <c r="P622" s="97">
        <f t="shared" si="52"/>
        <v>0</v>
      </c>
      <c r="Q622" s="97">
        <f t="shared" si="51"/>
        <v>0</v>
      </c>
      <c r="R622" s="97">
        <f t="shared" si="53"/>
        <v>0</v>
      </c>
      <c r="S622" s="125">
        <f t="shared" si="50"/>
        <v>0</v>
      </c>
      <c r="U622" s="31">
        <f t="shared" si="49"/>
        <v>22627581.451900017</v>
      </c>
    </row>
    <row r="623" spans="1:22" ht="16.5" customHeight="1" x14ac:dyDescent="0.3">
      <c r="A623" s="91" t="s">
        <v>153</v>
      </c>
      <c r="B623" s="92" t="s">
        <v>154</v>
      </c>
      <c r="C623" s="93" t="s">
        <v>691</v>
      </c>
      <c r="D623" s="93" t="s">
        <v>51</v>
      </c>
      <c r="E623" s="94" t="s">
        <v>52</v>
      </c>
      <c r="F623" s="92">
        <v>2013</v>
      </c>
      <c r="G623" s="225"/>
      <c r="H623" s="95" t="s">
        <v>448</v>
      </c>
      <c r="I623" s="228"/>
      <c r="J623" s="231"/>
      <c r="K623" s="115" t="s">
        <v>58</v>
      </c>
      <c r="L623" s="116" t="s">
        <v>59</v>
      </c>
      <c r="M623" s="115">
        <v>0.35</v>
      </c>
      <c r="N623" s="97">
        <v>0</v>
      </c>
      <c r="O623" s="97"/>
      <c r="P623" s="97">
        <f t="shared" si="52"/>
        <v>0</v>
      </c>
      <c r="Q623" s="97">
        <f t="shared" si="51"/>
        <v>0</v>
      </c>
      <c r="R623" s="97">
        <f t="shared" si="53"/>
        <v>0</v>
      </c>
      <c r="S623" s="125">
        <f t="shared" si="50"/>
        <v>0</v>
      </c>
      <c r="U623" s="31">
        <f t="shared" si="49"/>
        <v>22627581.451900017</v>
      </c>
    </row>
    <row r="624" spans="1:22" ht="16.5" customHeight="1" x14ac:dyDescent="0.3">
      <c r="A624" s="91" t="s">
        <v>153</v>
      </c>
      <c r="B624" s="92" t="s">
        <v>154</v>
      </c>
      <c r="C624" s="93" t="s">
        <v>691</v>
      </c>
      <c r="D624" s="93" t="s">
        <v>51</v>
      </c>
      <c r="E624" s="94" t="s">
        <v>52</v>
      </c>
      <c r="F624" s="92">
        <v>2013</v>
      </c>
      <c r="G624" s="225"/>
      <c r="H624" s="95" t="s">
        <v>448</v>
      </c>
      <c r="I624" s="228"/>
      <c r="J624" s="231"/>
      <c r="K624" s="115" t="s">
        <v>60</v>
      </c>
      <c r="L624" s="116" t="s">
        <v>61</v>
      </c>
      <c r="M624" s="115">
        <v>0.34</v>
      </c>
      <c r="N624" s="97">
        <v>202818</v>
      </c>
      <c r="O624" s="97"/>
      <c r="P624" s="97">
        <f t="shared" si="52"/>
        <v>202818</v>
      </c>
      <c r="Q624" s="97">
        <f t="shared" si="51"/>
        <v>68958.12000000001</v>
      </c>
      <c r="R624" s="97">
        <f t="shared" si="53"/>
        <v>0</v>
      </c>
      <c r="S624" s="125">
        <f t="shared" si="50"/>
        <v>68958.12000000001</v>
      </c>
      <c r="U624" s="31">
        <f t="shared" si="49"/>
        <v>22627581.451900017</v>
      </c>
    </row>
    <row r="625" spans="1:22" ht="16.5" customHeight="1" x14ac:dyDescent="0.3">
      <c r="A625" s="91" t="s">
        <v>153</v>
      </c>
      <c r="B625" s="92" t="s">
        <v>154</v>
      </c>
      <c r="C625" s="93" t="s">
        <v>691</v>
      </c>
      <c r="D625" s="93" t="s">
        <v>51</v>
      </c>
      <c r="E625" s="94" t="s">
        <v>52</v>
      </c>
      <c r="F625" s="92">
        <v>2013</v>
      </c>
      <c r="G625" s="225"/>
      <c r="H625" s="95" t="s">
        <v>448</v>
      </c>
      <c r="I625" s="228"/>
      <c r="J625" s="231"/>
      <c r="K625" s="115" t="s">
        <v>62</v>
      </c>
      <c r="L625" s="116" t="s">
        <v>37</v>
      </c>
      <c r="M625" s="115">
        <v>4.43</v>
      </c>
      <c r="N625" s="97">
        <v>9578.4</v>
      </c>
      <c r="O625" s="97"/>
      <c r="P625" s="97">
        <f t="shared" si="52"/>
        <v>9578.4</v>
      </c>
      <c r="Q625" s="97">
        <f t="shared" si="51"/>
        <v>42432.311999999998</v>
      </c>
      <c r="R625" s="97">
        <f t="shared" si="53"/>
        <v>0</v>
      </c>
      <c r="S625" s="125">
        <f t="shared" si="50"/>
        <v>42432.311999999998</v>
      </c>
      <c r="U625" s="31">
        <f t="shared" si="49"/>
        <v>22627581.451900017</v>
      </c>
    </row>
    <row r="626" spans="1:22" ht="16.5" customHeight="1" thickBot="1" x14ac:dyDescent="0.35">
      <c r="A626" s="100" t="s">
        <v>153</v>
      </c>
      <c r="B626" s="101" t="s">
        <v>154</v>
      </c>
      <c r="C626" s="102" t="s">
        <v>691</v>
      </c>
      <c r="D626" s="102" t="s">
        <v>51</v>
      </c>
      <c r="E626" s="103" t="s">
        <v>52</v>
      </c>
      <c r="F626" s="101">
        <v>2013</v>
      </c>
      <c r="G626" s="226"/>
      <c r="H626" s="104" t="s">
        <v>448</v>
      </c>
      <c r="I626" s="229"/>
      <c r="J626" s="232"/>
      <c r="K626" s="119" t="s">
        <v>63</v>
      </c>
      <c r="L626" s="120" t="s">
        <v>59</v>
      </c>
      <c r="M626" s="119">
        <v>0.35</v>
      </c>
      <c r="N626" s="106">
        <v>165183.76</v>
      </c>
      <c r="O626" s="106"/>
      <c r="P626" s="106">
        <f t="shared" si="52"/>
        <v>165183.76</v>
      </c>
      <c r="Q626" s="106">
        <f t="shared" si="51"/>
        <v>57814.315999999999</v>
      </c>
      <c r="R626" s="106">
        <f t="shared" si="53"/>
        <v>0</v>
      </c>
      <c r="S626" s="110">
        <f t="shared" si="50"/>
        <v>57814.315999999999</v>
      </c>
      <c r="U626" s="31">
        <f t="shared" si="49"/>
        <v>22627581.451900017</v>
      </c>
    </row>
    <row r="627" spans="1:22" ht="16.5" customHeight="1" x14ac:dyDescent="0.3">
      <c r="A627" s="82" t="s">
        <v>153</v>
      </c>
      <c r="B627" s="83" t="s">
        <v>154</v>
      </c>
      <c r="C627" s="84" t="s">
        <v>691</v>
      </c>
      <c r="D627" s="84" t="s">
        <v>51</v>
      </c>
      <c r="E627" s="85" t="s">
        <v>66</v>
      </c>
      <c r="F627" s="83">
        <v>2013</v>
      </c>
      <c r="G627" s="224" t="s">
        <v>722</v>
      </c>
      <c r="H627" s="86" t="s">
        <v>448</v>
      </c>
      <c r="I627" s="227">
        <v>9</v>
      </c>
      <c r="J627" s="230"/>
      <c r="K627" s="111" t="s">
        <v>64</v>
      </c>
      <c r="L627" s="112" t="s">
        <v>37</v>
      </c>
      <c r="M627" s="111">
        <v>4.99</v>
      </c>
      <c r="N627" s="88">
        <v>1318.37</v>
      </c>
      <c r="O627" s="88"/>
      <c r="P627" s="88">
        <f t="shared" si="52"/>
        <v>1318.37</v>
      </c>
      <c r="Q627" s="88">
        <f t="shared" si="51"/>
        <v>6578.6662999999999</v>
      </c>
      <c r="R627" s="88">
        <f t="shared" si="53"/>
        <v>0</v>
      </c>
      <c r="S627" s="109">
        <f t="shared" si="50"/>
        <v>6578.6662999999999</v>
      </c>
      <c r="U627" s="31">
        <f t="shared" si="49"/>
        <v>22627581.451900017</v>
      </c>
    </row>
    <row r="628" spans="1:22" ht="27" customHeight="1" x14ac:dyDescent="0.3">
      <c r="A628" s="91" t="s">
        <v>153</v>
      </c>
      <c r="B628" s="92" t="s">
        <v>154</v>
      </c>
      <c r="C628" s="93" t="s">
        <v>691</v>
      </c>
      <c r="D628" s="93" t="s">
        <v>51</v>
      </c>
      <c r="E628" s="94" t="s">
        <v>66</v>
      </c>
      <c r="F628" s="92">
        <v>2013</v>
      </c>
      <c r="G628" s="225"/>
      <c r="H628" s="95" t="s">
        <v>448</v>
      </c>
      <c r="I628" s="228"/>
      <c r="J628" s="231"/>
      <c r="K628" s="115" t="s">
        <v>65</v>
      </c>
      <c r="L628" s="116" t="s">
        <v>37</v>
      </c>
      <c r="M628" s="115">
        <v>133.43</v>
      </c>
      <c r="N628" s="97">
        <v>10.82</v>
      </c>
      <c r="O628" s="97"/>
      <c r="P628" s="97">
        <f t="shared" si="52"/>
        <v>10.82</v>
      </c>
      <c r="Q628" s="97">
        <f t="shared" si="51"/>
        <v>1443.7126000000001</v>
      </c>
      <c r="R628" s="97">
        <f t="shared" si="53"/>
        <v>0</v>
      </c>
      <c r="S628" s="125">
        <f t="shared" si="50"/>
        <v>1443.7126000000001</v>
      </c>
      <c r="U628" s="31">
        <f t="shared" si="49"/>
        <v>22627581.451900017</v>
      </c>
    </row>
    <row r="629" spans="1:22" ht="16.5" customHeight="1" x14ac:dyDescent="0.3">
      <c r="A629" s="91" t="s">
        <v>153</v>
      </c>
      <c r="B629" s="92" t="s">
        <v>154</v>
      </c>
      <c r="C629" s="93" t="s">
        <v>691</v>
      </c>
      <c r="D629" s="93" t="s">
        <v>51</v>
      </c>
      <c r="E629" s="94" t="s">
        <v>66</v>
      </c>
      <c r="F629" s="92">
        <v>2013</v>
      </c>
      <c r="G629" s="225"/>
      <c r="H629" s="95" t="s">
        <v>448</v>
      </c>
      <c r="I629" s="228"/>
      <c r="J629" s="231"/>
      <c r="K629" s="115" t="s">
        <v>67</v>
      </c>
      <c r="L629" s="116" t="s">
        <v>68</v>
      </c>
      <c r="M629" s="115">
        <v>205.55</v>
      </c>
      <c r="N629" s="97">
        <v>68.81</v>
      </c>
      <c r="O629" s="97"/>
      <c r="P629" s="97">
        <f t="shared" si="52"/>
        <v>68.81</v>
      </c>
      <c r="Q629" s="97">
        <f t="shared" si="51"/>
        <v>14143.895500000001</v>
      </c>
      <c r="R629" s="97">
        <f t="shared" si="53"/>
        <v>0</v>
      </c>
      <c r="S629" s="125">
        <f t="shared" si="50"/>
        <v>14143.895500000001</v>
      </c>
      <c r="U629" s="31">
        <f t="shared" si="49"/>
        <v>22627581.451900017</v>
      </c>
    </row>
    <row r="630" spans="1:22" ht="16.5" customHeight="1" x14ac:dyDescent="0.3">
      <c r="A630" s="91" t="s">
        <v>153</v>
      </c>
      <c r="B630" s="92" t="s">
        <v>154</v>
      </c>
      <c r="C630" s="93" t="s">
        <v>691</v>
      </c>
      <c r="D630" s="93" t="s">
        <v>51</v>
      </c>
      <c r="E630" s="94" t="s">
        <v>66</v>
      </c>
      <c r="F630" s="92">
        <v>2013</v>
      </c>
      <c r="G630" s="225"/>
      <c r="H630" s="95" t="s">
        <v>448</v>
      </c>
      <c r="I630" s="228"/>
      <c r="J630" s="231"/>
      <c r="K630" s="115" t="s">
        <v>69</v>
      </c>
      <c r="L630" s="116" t="s">
        <v>68</v>
      </c>
      <c r="M630" s="115">
        <v>309.3</v>
      </c>
      <c r="N630" s="97">
        <v>0</v>
      </c>
      <c r="O630" s="97"/>
      <c r="P630" s="97">
        <f t="shared" si="52"/>
        <v>0</v>
      </c>
      <c r="Q630" s="97">
        <f t="shared" si="51"/>
        <v>0</v>
      </c>
      <c r="R630" s="97">
        <f t="shared" si="53"/>
        <v>0</v>
      </c>
      <c r="S630" s="125">
        <f t="shared" si="50"/>
        <v>0</v>
      </c>
      <c r="U630" s="31">
        <f t="shared" si="49"/>
        <v>22627581.451900017</v>
      </c>
    </row>
    <row r="631" spans="1:22" ht="27" customHeight="1" thickBot="1" x14ac:dyDescent="0.35">
      <c r="A631" s="100" t="s">
        <v>153</v>
      </c>
      <c r="B631" s="101" t="s">
        <v>154</v>
      </c>
      <c r="C631" s="102" t="s">
        <v>691</v>
      </c>
      <c r="D631" s="102" t="s">
        <v>51</v>
      </c>
      <c r="E631" s="103" t="s">
        <v>66</v>
      </c>
      <c r="F631" s="101">
        <v>2013</v>
      </c>
      <c r="G631" s="226"/>
      <c r="H631" s="104" t="s">
        <v>448</v>
      </c>
      <c r="I631" s="229"/>
      <c r="J631" s="232"/>
      <c r="K631" s="119" t="s">
        <v>70</v>
      </c>
      <c r="L631" s="120" t="s">
        <v>37</v>
      </c>
      <c r="M631" s="119">
        <v>123.61</v>
      </c>
      <c r="N631" s="106">
        <v>80.56</v>
      </c>
      <c r="O631" s="106"/>
      <c r="P631" s="106">
        <f t="shared" si="52"/>
        <v>80.56</v>
      </c>
      <c r="Q631" s="106">
        <f t="shared" si="51"/>
        <v>9958.0216</v>
      </c>
      <c r="R631" s="106">
        <f t="shared" si="53"/>
        <v>0</v>
      </c>
      <c r="S631" s="110">
        <f t="shared" si="50"/>
        <v>9958.0216</v>
      </c>
      <c r="U631" s="31">
        <f t="shared" si="49"/>
        <v>22627581.451900017</v>
      </c>
    </row>
    <row r="632" spans="1:22" ht="16.5" customHeight="1" thickBot="1" x14ac:dyDescent="0.35">
      <c r="A632" s="71" t="s">
        <v>153</v>
      </c>
      <c r="B632" s="72" t="s">
        <v>154</v>
      </c>
      <c r="C632" s="73"/>
      <c r="D632" s="73" t="s">
        <v>38</v>
      </c>
      <c r="E632" s="74" t="s">
        <v>34</v>
      </c>
      <c r="F632" s="72">
        <v>2013</v>
      </c>
      <c r="G632" s="185" t="s">
        <v>449</v>
      </c>
      <c r="H632" s="186" t="s">
        <v>449</v>
      </c>
      <c r="I632" s="187">
        <v>33</v>
      </c>
      <c r="J632" s="188">
        <v>33</v>
      </c>
      <c r="K632" s="186" t="s">
        <v>450</v>
      </c>
      <c r="L632" s="78" t="s">
        <v>42</v>
      </c>
      <c r="M632" s="189">
        <v>2886.71</v>
      </c>
      <c r="N632" s="79">
        <v>9</v>
      </c>
      <c r="O632" s="79"/>
      <c r="P632" s="79">
        <f t="shared" si="52"/>
        <v>9</v>
      </c>
      <c r="Q632" s="79">
        <f t="shared" si="51"/>
        <v>25980.39</v>
      </c>
      <c r="R632" s="79">
        <f t="shared" si="53"/>
        <v>0</v>
      </c>
      <c r="S632" s="124">
        <f t="shared" si="50"/>
        <v>25980.39</v>
      </c>
      <c r="U632" s="31">
        <f t="shared" si="49"/>
        <v>22627581.451900017</v>
      </c>
      <c r="V632" s="5">
        <v>33</v>
      </c>
    </row>
    <row r="633" spans="1:22" ht="16.5" customHeight="1" x14ac:dyDescent="0.3">
      <c r="A633" s="82" t="s">
        <v>153</v>
      </c>
      <c r="B633" s="83" t="s">
        <v>154</v>
      </c>
      <c r="C633" s="84"/>
      <c r="D633" s="84" t="s">
        <v>33</v>
      </c>
      <c r="E633" s="85" t="s">
        <v>52</v>
      </c>
      <c r="F633" s="83">
        <v>2013</v>
      </c>
      <c r="G633" s="224" t="s">
        <v>451</v>
      </c>
      <c r="H633" s="86" t="s">
        <v>451</v>
      </c>
      <c r="I633" s="227">
        <v>0</v>
      </c>
      <c r="J633" s="230">
        <v>0</v>
      </c>
      <c r="K633" s="86" t="s">
        <v>447</v>
      </c>
      <c r="L633" s="87" t="s">
        <v>37</v>
      </c>
      <c r="M633" s="88">
        <v>2.0299999999999998</v>
      </c>
      <c r="N633" s="88">
        <v>1344</v>
      </c>
      <c r="O633" s="88"/>
      <c r="P633" s="88">
        <f t="shared" si="52"/>
        <v>1344</v>
      </c>
      <c r="Q633" s="88">
        <f t="shared" si="51"/>
        <v>2728.3199999999997</v>
      </c>
      <c r="R633" s="88">
        <f t="shared" si="53"/>
        <v>0</v>
      </c>
      <c r="S633" s="109">
        <f t="shared" si="50"/>
        <v>2728.3199999999997</v>
      </c>
      <c r="U633" s="31">
        <f t="shared" si="49"/>
        <v>22627581.451900017</v>
      </c>
      <c r="V633" s="5">
        <v>2</v>
      </c>
    </row>
    <row r="634" spans="1:22" ht="16.5" customHeight="1" thickBot="1" x14ac:dyDescent="0.35">
      <c r="A634" s="100" t="s">
        <v>153</v>
      </c>
      <c r="B634" s="101" t="s">
        <v>154</v>
      </c>
      <c r="C634" s="102"/>
      <c r="D634" s="102" t="s">
        <v>33</v>
      </c>
      <c r="E634" s="103" t="s">
        <v>52</v>
      </c>
      <c r="F634" s="101">
        <v>2013</v>
      </c>
      <c r="G634" s="226"/>
      <c r="H634" s="104" t="s">
        <v>451</v>
      </c>
      <c r="I634" s="229"/>
      <c r="J634" s="232"/>
      <c r="K634" s="104" t="s">
        <v>452</v>
      </c>
      <c r="L634" s="105" t="s">
        <v>37</v>
      </c>
      <c r="M634" s="106">
        <v>0.57999999999999996</v>
      </c>
      <c r="N634" s="106">
        <v>1344</v>
      </c>
      <c r="O634" s="106"/>
      <c r="P634" s="106">
        <f t="shared" si="52"/>
        <v>1344</v>
      </c>
      <c r="Q634" s="106">
        <f t="shared" si="51"/>
        <v>779.52</v>
      </c>
      <c r="R634" s="106">
        <f t="shared" si="53"/>
        <v>0</v>
      </c>
      <c r="S634" s="110">
        <f t="shared" si="50"/>
        <v>779.52</v>
      </c>
      <c r="U634" s="31">
        <f t="shared" si="49"/>
        <v>22627581.451900017</v>
      </c>
      <c r="V634" s="5">
        <v>2</v>
      </c>
    </row>
    <row r="635" spans="1:22" ht="16.5" customHeight="1" x14ac:dyDescent="0.3">
      <c r="A635" s="82" t="s">
        <v>153</v>
      </c>
      <c r="B635" s="83" t="s">
        <v>154</v>
      </c>
      <c r="C635" s="84"/>
      <c r="D635" s="84" t="s">
        <v>38</v>
      </c>
      <c r="E635" s="85" t="s">
        <v>52</v>
      </c>
      <c r="F635" s="83">
        <v>2013</v>
      </c>
      <c r="G635" s="224" t="s">
        <v>453</v>
      </c>
      <c r="H635" s="86" t="str">
        <f>H636</f>
        <v>MANTENIMIENTO DE CALLES Y VIAS DE LOS BARRIOS PERIFERICOS DE LA CIUDAD DE LOJA</v>
      </c>
      <c r="I635" s="227">
        <v>100</v>
      </c>
      <c r="J635" s="230">
        <f>+I635</f>
        <v>100</v>
      </c>
      <c r="K635" s="86" t="s">
        <v>935</v>
      </c>
      <c r="L635" s="87" t="s">
        <v>37</v>
      </c>
      <c r="M635" s="88">
        <v>0.6</v>
      </c>
      <c r="N635" s="88">
        <v>569.05999999999995</v>
      </c>
      <c r="O635" s="88">
        <v>0</v>
      </c>
      <c r="P635" s="88">
        <f t="shared" si="52"/>
        <v>569.05999999999995</v>
      </c>
      <c r="Q635" s="88">
        <f t="shared" si="51"/>
        <v>341.43599999999998</v>
      </c>
      <c r="R635" s="88">
        <f>+O635*M635</f>
        <v>0</v>
      </c>
      <c r="S635" s="109">
        <f t="shared" si="50"/>
        <v>341.43599999999998</v>
      </c>
      <c r="U635" s="31"/>
    </row>
    <row r="636" spans="1:22" ht="16.5" customHeight="1" x14ac:dyDescent="0.3">
      <c r="A636" s="91" t="s">
        <v>153</v>
      </c>
      <c r="B636" s="92" t="s">
        <v>154</v>
      </c>
      <c r="C636" s="93"/>
      <c r="D636" s="93" t="s">
        <v>38</v>
      </c>
      <c r="E636" s="94" t="s">
        <v>52</v>
      </c>
      <c r="F636" s="92">
        <v>2013</v>
      </c>
      <c r="G636" s="225"/>
      <c r="H636" s="95" t="str">
        <f>+G635</f>
        <v>MANTENIMIENTO DE CALLES Y VIAS DE LOS BARRIOS PERIFERICOS DE LA CIUDAD DE LOJA</v>
      </c>
      <c r="I636" s="228"/>
      <c r="J636" s="231"/>
      <c r="K636" s="95" t="s">
        <v>454</v>
      </c>
      <c r="L636" s="96" t="s">
        <v>59</v>
      </c>
      <c r="M636" s="97">
        <v>0.24</v>
      </c>
      <c r="N636" s="97">
        <v>425819.46</v>
      </c>
      <c r="O636" s="97">
        <v>50000</v>
      </c>
      <c r="P636" s="97">
        <f t="shared" si="52"/>
        <v>475819.46</v>
      </c>
      <c r="Q636" s="97">
        <f t="shared" si="51"/>
        <v>102196.6704</v>
      </c>
      <c r="R636" s="97">
        <f t="shared" si="53"/>
        <v>12000</v>
      </c>
      <c r="S636" s="125">
        <f t="shared" si="50"/>
        <v>114196.6704</v>
      </c>
      <c r="U636" s="31">
        <f t="shared" ref="U636:U648" si="54">$S$964</f>
        <v>22627581.451900017</v>
      </c>
    </row>
    <row r="637" spans="1:22" ht="42" customHeight="1" x14ac:dyDescent="0.3">
      <c r="A637" s="91" t="s">
        <v>153</v>
      </c>
      <c r="B637" s="92" t="s">
        <v>154</v>
      </c>
      <c r="C637" s="93"/>
      <c r="D637" s="93" t="s">
        <v>38</v>
      </c>
      <c r="E637" s="94" t="s">
        <v>52</v>
      </c>
      <c r="F637" s="92">
        <v>2013</v>
      </c>
      <c r="G637" s="225"/>
      <c r="H637" s="95" t="str">
        <f>+G635</f>
        <v>MANTENIMIENTO DE CALLES Y VIAS DE LOS BARRIOS PERIFERICOS DE LA CIUDAD DE LOJA</v>
      </c>
      <c r="I637" s="228"/>
      <c r="J637" s="231"/>
      <c r="K637" s="95" t="s">
        <v>455</v>
      </c>
      <c r="L637" s="96" t="s">
        <v>37</v>
      </c>
      <c r="M637" s="97">
        <v>0.81</v>
      </c>
      <c r="N637" s="97">
        <v>11623.22</v>
      </c>
      <c r="O637" s="97">
        <v>3000</v>
      </c>
      <c r="P637" s="97">
        <f t="shared" si="52"/>
        <v>14623.22</v>
      </c>
      <c r="Q637" s="97">
        <f t="shared" si="51"/>
        <v>9414.8081999999995</v>
      </c>
      <c r="R637" s="97">
        <f t="shared" si="53"/>
        <v>2430</v>
      </c>
      <c r="S637" s="125">
        <f t="shared" si="50"/>
        <v>11844.808199999999</v>
      </c>
      <c r="U637" s="31">
        <f t="shared" si="54"/>
        <v>22627581.451900017</v>
      </c>
    </row>
    <row r="638" spans="1:22" ht="27" customHeight="1" x14ac:dyDescent="0.3">
      <c r="A638" s="91" t="s">
        <v>153</v>
      </c>
      <c r="B638" s="92" t="s">
        <v>154</v>
      </c>
      <c r="C638" s="93"/>
      <c r="D638" s="93" t="s">
        <v>38</v>
      </c>
      <c r="E638" s="94" t="s">
        <v>52</v>
      </c>
      <c r="F638" s="92">
        <v>2013</v>
      </c>
      <c r="G638" s="225"/>
      <c r="H638" s="95" t="str">
        <f>+G635</f>
        <v>MANTENIMIENTO DE CALLES Y VIAS DE LOS BARRIOS PERIFERICOS DE LA CIUDAD DE LOJA</v>
      </c>
      <c r="I638" s="228"/>
      <c r="J638" s="231"/>
      <c r="K638" s="95" t="s">
        <v>456</v>
      </c>
      <c r="L638" s="96" t="s">
        <v>457</v>
      </c>
      <c r="M638" s="97">
        <v>45</v>
      </c>
      <c r="N638" s="97">
        <v>554</v>
      </c>
      <c r="O638" s="97">
        <v>0</v>
      </c>
      <c r="P638" s="97">
        <f t="shared" si="52"/>
        <v>554</v>
      </c>
      <c r="Q638" s="97">
        <f t="shared" si="51"/>
        <v>24930</v>
      </c>
      <c r="R638" s="97">
        <f t="shared" si="53"/>
        <v>0</v>
      </c>
      <c r="S638" s="125">
        <f t="shared" si="50"/>
        <v>24930</v>
      </c>
      <c r="U638" s="31">
        <f t="shared" si="54"/>
        <v>22627581.451900017</v>
      </c>
    </row>
    <row r="639" spans="1:22" ht="45" customHeight="1" x14ac:dyDescent="0.3">
      <c r="A639" s="91" t="s">
        <v>153</v>
      </c>
      <c r="B639" s="92" t="s">
        <v>154</v>
      </c>
      <c r="C639" s="93"/>
      <c r="D639" s="93" t="s">
        <v>38</v>
      </c>
      <c r="E639" s="94" t="s">
        <v>52</v>
      </c>
      <c r="F639" s="92">
        <v>2013</v>
      </c>
      <c r="G639" s="225"/>
      <c r="H639" s="95" t="str">
        <f>+G635</f>
        <v>MANTENIMIENTO DE CALLES Y VIAS DE LOS BARRIOS PERIFERICOS DE LA CIUDAD DE LOJA</v>
      </c>
      <c r="I639" s="228"/>
      <c r="J639" s="231"/>
      <c r="K639" s="95" t="s">
        <v>458</v>
      </c>
      <c r="L639" s="96" t="s">
        <v>457</v>
      </c>
      <c r="M639" s="97">
        <v>50.6</v>
      </c>
      <c r="N639" s="97">
        <v>83</v>
      </c>
      <c r="O639" s="97">
        <v>16.5</v>
      </c>
      <c r="P639" s="97">
        <f t="shared" si="52"/>
        <v>99.5</v>
      </c>
      <c r="Q639" s="97">
        <f t="shared" si="51"/>
        <v>4199.8</v>
      </c>
      <c r="R639" s="97">
        <f t="shared" si="53"/>
        <v>834.9</v>
      </c>
      <c r="S639" s="125">
        <f t="shared" si="50"/>
        <v>5034.7</v>
      </c>
      <c r="U639" s="31">
        <f t="shared" si="54"/>
        <v>22627581.451900017</v>
      </c>
    </row>
    <row r="640" spans="1:22" ht="27" customHeight="1" thickBot="1" x14ac:dyDescent="0.35">
      <c r="A640" s="100" t="s">
        <v>153</v>
      </c>
      <c r="B640" s="101" t="s">
        <v>154</v>
      </c>
      <c r="C640" s="102"/>
      <c r="D640" s="102" t="s">
        <v>38</v>
      </c>
      <c r="E640" s="103" t="s">
        <v>52</v>
      </c>
      <c r="F640" s="101">
        <v>2013</v>
      </c>
      <c r="G640" s="226"/>
      <c r="H640" s="104" t="str">
        <f>+G635</f>
        <v>MANTENIMIENTO DE CALLES Y VIAS DE LOS BARRIOS PERIFERICOS DE LA CIUDAD DE LOJA</v>
      </c>
      <c r="I640" s="229"/>
      <c r="J640" s="232"/>
      <c r="K640" s="104" t="s">
        <v>459</v>
      </c>
      <c r="L640" s="105" t="s">
        <v>460</v>
      </c>
      <c r="M640" s="106">
        <v>704.58</v>
      </c>
      <c r="N640" s="106">
        <v>2</v>
      </c>
      <c r="O640" s="106">
        <v>0</v>
      </c>
      <c r="P640" s="106">
        <f t="shared" si="52"/>
        <v>2</v>
      </c>
      <c r="Q640" s="106">
        <f t="shared" si="51"/>
        <v>1409.16</v>
      </c>
      <c r="R640" s="106">
        <f t="shared" si="53"/>
        <v>0</v>
      </c>
      <c r="S640" s="110">
        <f t="shared" si="50"/>
        <v>1409.16</v>
      </c>
      <c r="U640" s="31">
        <f t="shared" si="54"/>
        <v>22627581.451900017</v>
      </c>
    </row>
    <row r="641" spans="1:22" ht="16.5" customHeight="1" thickBot="1" x14ac:dyDescent="0.35">
      <c r="A641" s="71" t="s">
        <v>153</v>
      </c>
      <c r="B641" s="72" t="s">
        <v>154</v>
      </c>
      <c r="C641" s="73"/>
      <c r="D641" s="73" t="s">
        <v>38</v>
      </c>
      <c r="E641" s="74" t="s">
        <v>52</v>
      </c>
      <c r="F641" s="72">
        <v>2013</v>
      </c>
      <c r="G641" s="75" t="s">
        <v>461</v>
      </c>
      <c r="H641" s="76" t="s">
        <v>461</v>
      </c>
      <c r="I641" s="77">
        <v>0</v>
      </c>
      <c r="J641" s="77">
        <v>0</v>
      </c>
      <c r="K641" s="76" t="s">
        <v>462</v>
      </c>
      <c r="L641" s="78" t="s">
        <v>37</v>
      </c>
      <c r="M641" s="79">
        <v>1.26</v>
      </c>
      <c r="N641" s="79">
        <v>15651.42</v>
      </c>
      <c r="O641" s="79"/>
      <c r="P641" s="79">
        <f t="shared" si="52"/>
        <v>15651.42</v>
      </c>
      <c r="Q641" s="79">
        <f t="shared" si="51"/>
        <v>19720.789199999999</v>
      </c>
      <c r="R641" s="79">
        <f t="shared" si="53"/>
        <v>0</v>
      </c>
      <c r="S641" s="124">
        <f t="shared" si="50"/>
        <v>19720.789199999999</v>
      </c>
      <c r="U641" s="31">
        <f t="shared" si="54"/>
        <v>22627581.451900017</v>
      </c>
      <c r="V641" s="5">
        <v>2</v>
      </c>
    </row>
    <row r="642" spans="1:22" ht="27" customHeight="1" thickBot="1" x14ac:dyDescent="0.35">
      <c r="A642" s="71" t="s">
        <v>153</v>
      </c>
      <c r="B642" s="72" t="s">
        <v>154</v>
      </c>
      <c r="C642" s="73"/>
      <c r="D642" s="73" t="s">
        <v>33</v>
      </c>
      <c r="E642" s="74" t="s">
        <v>34</v>
      </c>
      <c r="F642" s="72">
        <v>2013</v>
      </c>
      <c r="G642" s="75" t="s">
        <v>463</v>
      </c>
      <c r="H642" s="76" t="s">
        <v>463</v>
      </c>
      <c r="I642" s="77">
        <v>0</v>
      </c>
      <c r="J642" s="77">
        <v>0</v>
      </c>
      <c r="K642" s="76" t="s">
        <v>464</v>
      </c>
      <c r="L642" s="78" t="s">
        <v>37</v>
      </c>
      <c r="M642" s="79">
        <v>2.17</v>
      </c>
      <c r="N642" s="79">
        <v>700</v>
      </c>
      <c r="O642" s="79"/>
      <c r="P642" s="79">
        <f t="shared" si="52"/>
        <v>700</v>
      </c>
      <c r="Q642" s="79">
        <f t="shared" si="51"/>
        <v>1519</v>
      </c>
      <c r="R642" s="79">
        <f t="shared" si="53"/>
        <v>0</v>
      </c>
      <c r="S642" s="124">
        <f t="shared" si="50"/>
        <v>1519</v>
      </c>
      <c r="U642" s="31">
        <f t="shared" si="54"/>
        <v>22627581.451900017</v>
      </c>
    </row>
    <row r="643" spans="1:22" ht="27" customHeight="1" thickBot="1" x14ac:dyDescent="0.35">
      <c r="A643" s="71" t="s">
        <v>153</v>
      </c>
      <c r="B643" s="72" t="s">
        <v>154</v>
      </c>
      <c r="C643" s="73"/>
      <c r="D643" s="73" t="s">
        <v>33</v>
      </c>
      <c r="E643" s="74" t="s">
        <v>34</v>
      </c>
      <c r="F643" s="72">
        <v>2013</v>
      </c>
      <c r="G643" s="75" t="s">
        <v>465</v>
      </c>
      <c r="H643" s="76" t="s">
        <v>465</v>
      </c>
      <c r="I643" s="77">
        <v>3</v>
      </c>
      <c r="J643" s="77">
        <v>3</v>
      </c>
      <c r="K643" s="76" t="s">
        <v>466</v>
      </c>
      <c r="L643" s="78" t="s">
        <v>37</v>
      </c>
      <c r="M643" s="79">
        <v>1.25</v>
      </c>
      <c r="N643" s="79">
        <v>3650</v>
      </c>
      <c r="O643" s="79"/>
      <c r="P643" s="79">
        <f t="shared" si="52"/>
        <v>3650</v>
      </c>
      <c r="Q643" s="79">
        <f t="shared" si="51"/>
        <v>4562.5</v>
      </c>
      <c r="R643" s="79">
        <f t="shared" si="53"/>
        <v>0</v>
      </c>
      <c r="S643" s="124">
        <f t="shared" si="50"/>
        <v>4562.5</v>
      </c>
      <c r="U643" s="31">
        <f t="shared" si="54"/>
        <v>22627581.451900017</v>
      </c>
      <c r="V643" s="5">
        <v>3</v>
      </c>
    </row>
    <row r="644" spans="1:22" ht="27" customHeight="1" thickBot="1" x14ac:dyDescent="0.35">
      <c r="A644" s="71" t="s">
        <v>153</v>
      </c>
      <c r="B644" s="72" t="s">
        <v>154</v>
      </c>
      <c r="C644" s="73"/>
      <c r="D644" s="73" t="s">
        <v>33</v>
      </c>
      <c r="E644" s="74" t="s">
        <v>52</v>
      </c>
      <c r="F644" s="72">
        <v>2013</v>
      </c>
      <c r="G644" s="75" t="s">
        <v>467</v>
      </c>
      <c r="H644" s="76" t="s">
        <v>467</v>
      </c>
      <c r="I644" s="77">
        <v>2</v>
      </c>
      <c r="J644" s="77">
        <v>2</v>
      </c>
      <c r="K644" s="76" t="s">
        <v>468</v>
      </c>
      <c r="L644" s="78" t="s">
        <v>37</v>
      </c>
      <c r="M644" s="79">
        <v>8.6199999999999992</v>
      </c>
      <c r="N644" s="79">
        <v>150</v>
      </c>
      <c r="O644" s="79"/>
      <c r="P644" s="79">
        <f t="shared" si="52"/>
        <v>150</v>
      </c>
      <c r="Q644" s="79">
        <f t="shared" si="51"/>
        <v>1292.9999999999998</v>
      </c>
      <c r="R644" s="79">
        <f t="shared" si="53"/>
        <v>0</v>
      </c>
      <c r="S644" s="124">
        <f t="shared" si="50"/>
        <v>1292.9999999999998</v>
      </c>
      <c r="U644" s="31">
        <f t="shared" si="54"/>
        <v>22627581.451900017</v>
      </c>
    </row>
    <row r="645" spans="1:22" ht="27" customHeight="1" thickBot="1" x14ac:dyDescent="0.35">
      <c r="A645" s="71" t="s">
        <v>153</v>
      </c>
      <c r="B645" s="72" t="s">
        <v>154</v>
      </c>
      <c r="C645" s="73"/>
      <c r="D645" s="73" t="s">
        <v>33</v>
      </c>
      <c r="E645" s="74" t="s">
        <v>52</v>
      </c>
      <c r="F645" s="72">
        <v>2013</v>
      </c>
      <c r="G645" s="75" t="s">
        <v>469</v>
      </c>
      <c r="H645" s="76" t="s">
        <v>469</v>
      </c>
      <c r="I645" s="77">
        <v>6</v>
      </c>
      <c r="J645" s="77">
        <v>6</v>
      </c>
      <c r="K645" s="76" t="s">
        <v>470</v>
      </c>
      <c r="L645" s="78" t="s">
        <v>61</v>
      </c>
      <c r="M645" s="79">
        <v>0.2</v>
      </c>
      <c r="N645" s="79">
        <v>72000</v>
      </c>
      <c r="O645" s="79"/>
      <c r="P645" s="79">
        <f t="shared" si="52"/>
        <v>72000</v>
      </c>
      <c r="Q645" s="79">
        <f t="shared" si="51"/>
        <v>14400</v>
      </c>
      <c r="R645" s="79">
        <f t="shared" si="53"/>
        <v>0</v>
      </c>
      <c r="S645" s="124">
        <f t="shared" si="50"/>
        <v>14400</v>
      </c>
      <c r="U645" s="31">
        <f t="shared" si="54"/>
        <v>22627581.451900017</v>
      </c>
      <c r="V645" s="5">
        <v>6</v>
      </c>
    </row>
    <row r="646" spans="1:22" ht="27" customHeight="1" thickBot="1" x14ac:dyDescent="0.35">
      <c r="A646" s="71" t="s">
        <v>153</v>
      </c>
      <c r="B646" s="72" t="s">
        <v>154</v>
      </c>
      <c r="C646" s="73"/>
      <c r="D646" s="73" t="s">
        <v>33</v>
      </c>
      <c r="E646" s="74" t="s">
        <v>34</v>
      </c>
      <c r="F646" s="72">
        <v>2013</v>
      </c>
      <c r="G646" s="75" t="s">
        <v>471</v>
      </c>
      <c r="H646" s="76" t="s">
        <v>471</v>
      </c>
      <c r="I646" s="77">
        <v>10.4</v>
      </c>
      <c r="J646" s="77">
        <v>10.4</v>
      </c>
      <c r="K646" s="76" t="s">
        <v>472</v>
      </c>
      <c r="L646" s="78" t="s">
        <v>61</v>
      </c>
      <c r="M646" s="79">
        <v>0.06</v>
      </c>
      <c r="N646" s="79">
        <v>52000</v>
      </c>
      <c r="O646" s="79"/>
      <c r="P646" s="79">
        <f t="shared" si="52"/>
        <v>52000</v>
      </c>
      <c r="Q646" s="79">
        <f t="shared" si="51"/>
        <v>3120</v>
      </c>
      <c r="R646" s="79">
        <f t="shared" si="53"/>
        <v>0</v>
      </c>
      <c r="S646" s="124">
        <f t="shared" si="50"/>
        <v>3120</v>
      </c>
      <c r="U646" s="31">
        <f t="shared" si="54"/>
        <v>22627581.451900017</v>
      </c>
      <c r="V646" s="5">
        <f>+P646/5000</f>
        <v>10.4</v>
      </c>
    </row>
    <row r="647" spans="1:22" ht="27" customHeight="1" thickBot="1" x14ac:dyDescent="0.35">
      <c r="A647" s="71" t="s">
        <v>153</v>
      </c>
      <c r="B647" s="72" t="s">
        <v>154</v>
      </c>
      <c r="C647" s="73"/>
      <c r="D647" s="73" t="s">
        <v>33</v>
      </c>
      <c r="E647" s="74" t="s">
        <v>52</v>
      </c>
      <c r="F647" s="72">
        <v>2013</v>
      </c>
      <c r="G647" s="75" t="s">
        <v>473</v>
      </c>
      <c r="H647" s="76" t="s">
        <v>473</v>
      </c>
      <c r="I647" s="77">
        <v>0</v>
      </c>
      <c r="J647" s="77">
        <v>0</v>
      </c>
      <c r="K647" s="76" t="s">
        <v>474</v>
      </c>
      <c r="L647" s="78" t="s">
        <v>59</v>
      </c>
      <c r="M647" s="79">
        <v>0.28000000000000003</v>
      </c>
      <c r="N647" s="79">
        <v>8096</v>
      </c>
      <c r="O647" s="79"/>
      <c r="P647" s="79">
        <f t="shared" si="52"/>
        <v>8096</v>
      </c>
      <c r="Q647" s="79">
        <f t="shared" si="51"/>
        <v>2266.88</v>
      </c>
      <c r="R647" s="79">
        <f t="shared" si="53"/>
        <v>0</v>
      </c>
      <c r="S647" s="124">
        <f t="shared" si="50"/>
        <v>2266.88</v>
      </c>
      <c r="U647" s="31">
        <f t="shared" si="54"/>
        <v>22627581.451900017</v>
      </c>
    </row>
    <row r="648" spans="1:22" ht="16.5" customHeight="1" x14ac:dyDescent="0.3">
      <c r="A648" s="82" t="s">
        <v>153</v>
      </c>
      <c r="B648" s="83" t="s">
        <v>154</v>
      </c>
      <c r="C648" s="84" t="s">
        <v>480</v>
      </c>
      <c r="D648" s="84" t="s">
        <v>38</v>
      </c>
      <c r="E648" s="85" t="s">
        <v>39</v>
      </c>
      <c r="F648" s="83">
        <v>2013</v>
      </c>
      <c r="G648" s="224" t="s">
        <v>481</v>
      </c>
      <c r="H648" s="86" t="s">
        <v>481</v>
      </c>
      <c r="I648" s="227">
        <v>4</v>
      </c>
      <c r="J648" s="230">
        <v>4</v>
      </c>
      <c r="K648" s="86" t="s">
        <v>936</v>
      </c>
      <c r="L648" s="87" t="s">
        <v>915</v>
      </c>
      <c r="M648" s="88">
        <v>51300</v>
      </c>
      <c r="N648" s="88">
        <v>1</v>
      </c>
      <c r="O648" s="88"/>
      <c r="P648" s="88">
        <f t="shared" si="52"/>
        <v>1</v>
      </c>
      <c r="Q648" s="88">
        <f t="shared" si="51"/>
        <v>51300</v>
      </c>
      <c r="R648" s="88">
        <f t="shared" si="53"/>
        <v>0</v>
      </c>
      <c r="S648" s="109">
        <f>+R648+Q648</f>
        <v>51300</v>
      </c>
      <c r="U648" s="31">
        <f t="shared" si="54"/>
        <v>22627581.451900017</v>
      </c>
    </row>
    <row r="649" spans="1:22" ht="16.5" customHeight="1" x14ac:dyDescent="0.3">
      <c r="A649" s="91" t="s">
        <v>153</v>
      </c>
      <c r="B649" s="92" t="s">
        <v>154</v>
      </c>
      <c r="C649" s="93" t="s">
        <v>480</v>
      </c>
      <c r="D649" s="93" t="s">
        <v>38</v>
      </c>
      <c r="E649" s="94" t="s">
        <v>39</v>
      </c>
      <c r="F649" s="92">
        <v>2013</v>
      </c>
      <c r="G649" s="225"/>
      <c r="H649" s="95" t="s">
        <v>481</v>
      </c>
      <c r="I649" s="228"/>
      <c r="J649" s="231"/>
      <c r="K649" s="95" t="s">
        <v>937</v>
      </c>
      <c r="L649" s="96" t="s">
        <v>915</v>
      </c>
      <c r="M649" s="97">
        <v>195583.26</v>
      </c>
      <c r="N649" s="97">
        <v>1</v>
      </c>
      <c r="O649" s="97"/>
      <c r="P649" s="97">
        <f t="shared" si="52"/>
        <v>1</v>
      </c>
      <c r="Q649" s="97">
        <f>+N649*M649</f>
        <v>195583.26</v>
      </c>
      <c r="R649" s="97">
        <f>+O649*M649</f>
        <v>0</v>
      </c>
      <c r="S649" s="125">
        <f>+R649+Q649</f>
        <v>195583.26</v>
      </c>
      <c r="U649" s="31"/>
    </row>
    <row r="650" spans="1:22" ht="16.5" customHeight="1" thickBot="1" x14ac:dyDescent="0.35">
      <c r="A650" s="100" t="s">
        <v>153</v>
      </c>
      <c r="B650" s="101" t="s">
        <v>154</v>
      </c>
      <c r="C650" s="102" t="s">
        <v>480</v>
      </c>
      <c r="D650" s="102" t="s">
        <v>38</v>
      </c>
      <c r="E650" s="103" t="s">
        <v>39</v>
      </c>
      <c r="F650" s="101">
        <v>2013</v>
      </c>
      <c r="G650" s="226"/>
      <c r="H650" s="104" t="s">
        <v>481</v>
      </c>
      <c r="I650" s="229"/>
      <c r="J650" s="232"/>
      <c r="K650" s="104" t="s">
        <v>482</v>
      </c>
      <c r="L650" s="105" t="s">
        <v>915</v>
      </c>
      <c r="M650" s="106">
        <v>421177.15</v>
      </c>
      <c r="N650" s="106">
        <v>1</v>
      </c>
      <c r="O650" s="106"/>
      <c r="P650" s="106">
        <f t="shared" si="52"/>
        <v>1</v>
      </c>
      <c r="Q650" s="106">
        <f t="shared" si="51"/>
        <v>421177.15</v>
      </c>
      <c r="R650" s="106">
        <f t="shared" si="53"/>
        <v>0</v>
      </c>
      <c r="S650" s="110">
        <f t="shared" si="50"/>
        <v>421177.15</v>
      </c>
      <c r="U650" s="31">
        <f>$S$964</f>
        <v>22627581.451900017</v>
      </c>
      <c r="V650" s="5">
        <v>4</v>
      </c>
    </row>
    <row r="651" spans="1:22" ht="51" customHeight="1" thickBot="1" x14ac:dyDescent="0.35">
      <c r="A651" s="71" t="s">
        <v>153</v>
      </c>
      <c r="B651" s="72" t="s">
        <v>154</v>
      </c>
      <c r="C651" s="73"/>
      <c r="D651" s="73" t="s">
        <v>38</v>
      </c>
      <c r="E651" s="74" t="s">
        <v>45</v>
      </c>
      <c r="F651" s="72">
        <v>2012</v>
      </c>
      <c r="G651" s="75" t="s">
        <v>483</v>
      </c>
      <c r="H651" s="77" t="str">
        <f>+G651</f>
        <v>LICENCIAMIENTO AMBIENTAL DEL PROYECTO TANQUES ESTACIONARIOS DE COMBUSTIBLES Y MECANICA DE REPARACION DE MAQUINARIA PESADA Y VEHICULOS LIVIANOS DE LA EMPRESA PUBLICA DE VIALIDAD DEL SUR</v>
      </c>
      <c r="I651" s="77">
        <v>1</v>
      </c>
      <c r="J651" s="77">
        <v>1</v>
      </c>
      <c r="K651" s="190" t="s">
        <v>484</v>
      </c>
      <c r="L651" s="78" t="s">
        <v>42</v>
      </c>
      <c r="M651" s="79">
        <v>11000</v>
      </c>
      <c r="N651" s="79">
        <v>1</v>
      </c>
      <c r="O651" s="79"/>
      <c r="P651" s="79">
        <f t="shared" si="52"/>
        <v>1</v>
      </c>
      <c r="Q651" s="79">
        <f t="shared" si="51"/>
        <v>11000</v>
      </c>
      <c r="R651" s="79">
        <f t="shared" si="53"/>
        <v>0</v>
      </c>
      <c r="S651" s="129">
        <f t="shared" si="50"/>
        <v>11000</v>
      </c>
      <c r="U651" s="31">
        <f>$S$964</f>
        <v>22627581.451900017</v>
      </c>
    </row>
    <row r="652" spans="1:22" ht="39" customHeight="1" thickBot="1" x14ac:dyDescent="0.35">
      <c r="A652" s="71" t="s">
        <v>153</v>
      </c>
      <c r="B652" s="72" t="s">
        <v>154</v>
      </c>
      <c r="C652" s="73" t="s">
        <v>480</v>
      </c>
      <c r="D652" s="73" t="s">
        <v>38</v>
      </c>
      <c r="E652" s="74" t="s">
        <v>45</v>
      </c>
      <c r="F652" s="72">
        <v>2013</v>
      </c>
      <c r="G652" s="75" t="s">
        <v>485</v>
      </c>
      <c r="H652" s="76" t="s">
        <v>485</v>
      </c>
      <c r="I652" s="77">
        <v>4</v>
      </c>
      <c r="J652" s="77">
        <v>4</v>
      </c>
      <c r="K652" s="76" t="s">
        <v>256</v>
      </c>
      <c r="L652" s="78" t="s">
        <v>42</v>
      </c>
      <c r="M652" s="79">
        <v>10250</v>
      </c>
      <c r="N652" s="79">
        <v>1</v>
      </c>
      <c r="O652" s="79"/>
      <c r="P652" s="79">
        <f t="shared" si="52"/>
        <v>1</v>
      </c>
      <c r="Q652" s="79">
        <f t="shared" si="51"/>
        <v>10250</v>
      </c>
      <c r="R652" s="79">
        <f t="shared" si="53"/>
        <v>0</v>
      </c>
      <c r="S652" s="124">
        <f t="shared" si="50"/>
        <v>10250</v>
      </c>
      <c r="U652" s="31">
        <f>$S$964</f>
        <v>22627581.451900017</v>
      </c>
      <c r="V652" s="5">
        <v>4</v>
      </c>
    </row>
    <row r="653" spans="1:22" ht="32.25" customHeight="1" x14ac:dyDescent="0.3">
      <c r="A653" s="82" t="s">
        <v>153</v>
      </c>
      <c r="B653" s="83" t="s">
        <v>154</v>
      </c>
      <c r="C653" s="84" t="s">
        <v>480</v>
      </c>
      <c r="D653" s="84" t="s">
        <v>101</v>
      </c>
      <c r="E653" s="85" t="s">
        <v>52</v>
      </c>
      <c r="F653" s="83">
        <v>2013</v>
      </c>
      <c r="G653" s="224" t="s">
        <v>486</v>
      </c>
      <c r="H653" s="86" t="s">
        <v>486</v>
      </c>
      <c r="I653" s="227">
        <v>10</v>
      </c>
      <c r="J653" s="230">
        <v>10</v>
      </c>
      <c r="K653" s="86" t="s">
        <v>446</v>
      </c>
      <c r="L653" s="87" t="s">
        <v>61</v>
      </c>
      <c r="M653" s="88">
        <v>0.35</v>
      </c>
      <c r="N653" s="88">
        <v>37700</v>
      </c>
      <c r="O653" s="88"/>
      <c r="P653" s="88">
        <f t="shared" si="52"/>
        <v>37700</v>
      </c>
      <c r="Q653" s="88">
        <f t="shared" si="51"/>
        <v>13195</v>
      </c>
      <c r="R653" s="88">
        <f t="shared" si="53"/>
        <v>0</v>
      </c>
      <c r="S653" s="109">
        <f t="shared" si="50"/>
        <v>13195</v>
      </c>
      <c r="U653" s="31">
        <f t="shared" ref="U653:U716" si="55">$S$964</f>
        <v>22627581.451900017</v>
      </c>
      <c r="V653" s="5">
        <v>10</v>
      </c>
    </row>
    <row r="654" spans="1:22" ht="16.5" customHeight="1" x14ac:dyDescent="0.3">
      <c r="A654" s="91" t="s">
        <v>153</v>
      </c>
      <c r="B654" s="92" t="s">
        <v>154</v>
      </c>
      <c r="C654" s="93" t="s">
        <v>480</v>
      </c>
      <c r="D654" s="93" t="s">
        <v>101</v>
      </c>
      <c r="E654" s="94" t="s">
        <v>52</v>
      </c>
      <c r="F654" s="92">
        <v>2013</v>
      </c>
      <c r="G654" s="225"/>
      <c r="H654" s="95" t="s">
        <v>486</v>
      </c>
      <c r="I654" s="228"/>
      <c r="J654" s="231"/>
      <c r="K654" s="95" t="s">
        <v>447</v>
      </c>
      <c r="L654" s="96" t="s">
        <v>37</v>
      </c>
      <c r="M654" s="97">
        <v>2.0299999999999998</v>
      </c>
      <c r="N654" s="97">
        <v>7540</v>
      </c>
      <c r="O654" s="97"/>
      <c r="P654" s="97">
        <f t="shared" si="52"/>
        <v>7540</v>
      </c>
      <c r="Q654" s="97">
        <f t="shared" si="51"/>
        <v>15306.199999999999</v>
      </c>
      <c r="R654" s="97">
        <f t="shared" si="53"/>
        <v>0</v>
      </c>
      <c r="S654" s="125">
        <f t="shared" si="50"/>
        <v>15306.199999999999</v>
      </c>
      <c r="U654" s="31">
        <f t="shared" si="55"/>
        <v>22627581.451900017</v>
      </c>
      <c r="V654" s="5">
        <v>10</v>
      </c>
    </row>
    <row r="655" spans="1:22" ht="16.5" customHeight="1" x14ac:dyDescent="0.3">
      <c r="A655" s="91" t="s">
        <v>153</v>
      </c>
      <c r="B655" s="92" t="s">
        <v>154</v>
      </c>
      <c r="C655" s="93" t="s">
        <v>480</v>
      </c>
      <c r="D655" s="93" t="s">
        <v>101</v>
      </c>
      <c r="E655" s="94" t="s">
        <v>52</v>
      </c>
      <c r="F655" s="92">
        <v>2013</v>
      </c>
      <c r="G655" s="225"/>
      <c r="H655" s="95" t="s">
        <v>486</v>
      </c>
      <c r="I655" s="228"/>
      <c r="J655" s="231"/>
      <c r="K655" s="95" t="s">
        <v>63</v>
      </c>
      <c r="L655" s="96" t="s">
        <v>77</v>
      </c>
      <c r="M655" s="97">
        <v>0.37</v>
      </c>
      <c r="N655" s="97">
        <v>177291.89</v>
      </c>
      <c r="O655" s="97"/>
      <c r="P655" s="97">
        <f t="shared" si="52"/>
        <v>177291.89</v>
      </c>
      <c r="Q655" s="97">
        <f t="shared" si="51"/>
        <v>65597.99930000001</v>
      </c>
      <c r="R655" s="97">
        <f t="shared" si="53"/>
        <v>0</v>
      </c>
      <c r="S655" s="125">
        <f t="shared" si="50"/>
        <v>65597.99930000001</v>
      </c>
      <c r="U655" s="31">
        <f t="shared" si="55"/>
        <v>22627581.451900017</v>
      </c>
      <c r="V655" s="5">
        <v>10</v>
      </c>
    </row>
    <row r="656" spans="1:22" ht="21.75" customHeight="1" thickBot="1" x14ac:dyDescent="0.35">
      <c r="A656" s="100" t="s">
        <v>153</v>
      </c>
      <c r="B656" s="101" t="s">
        <v>154</v>
      </c>
      <c r="C656" s="102" t="s">
        <v>480</v>
      </c>
      <c r="D656" s="102" t="s">
        <v>101</v>
      </c>
      <c r="E656" s="103" t="s">
        <v>52</v>
      </c>
      <c r="F656" s="101">
        <v>2013</v>
      </c>
      <c r="G656" s="226"/>
      <c r="H656" s="104" t="s">
        <v>486</v>
      </c>
      <c r="I656" s="229"/>
      <c r="J656" s="232"/>
      <c r="K656" s="104" t="s">
        <v>62</v>
      </c>
      <c r="L656" s="105" t="s">
        <v>37</v>
      </c>
      <c r="M656" s="106">
        <v>4.43</v>
      </c>
      <c r="N656" s="106">
        <v>29853.63</v>
      </c>
      <c r="O656" s="106"/>
      <c r="P656" s="106">
        <f t="shared" si="52"/>
        <v>29853.63</v>
      </c>
      <c r="Q656" s="106">
        <f t="shared" si="51"/>
        <v>132251.5809</v>
      </c>
      <c r="R656" s="106">
        <f t="shared" si="53"/>
        <v>0</v>
      </c>
      <c r="S656" s="110">
        <f t="shared" si="50"/>
        <v>132251.5809</v>
      </c>
      <c r="U656" s="31">
        <f t="shared" si="55"/>
        <v>22627581.451900017</v>
      </c>
      <c r="V656" s="5">
        <v>10</v>
      </c>
    </row>
    <row r="657" spans="1:22" ht="16.5" customHeight="1" thickBot="1" x14ac:dyDescent="0.35">
      <c r="A657" s="71" t="s">
        <v>153</v>
      </c>
      <c r="B657" s="72" t="s">
        <v>154</v>
      </c>
      <c r="C657" s="73" t="s">
        <v>155</v>
      </c>
      <c r="D657" s="73" t="s">
        <v>33</v>
      </c>
      <c r="E657" s="74" t="s">
        <v>34</v>
      </c>
      <c r="F657" s="72">
        <v>2013</v>
      </c>
      <c r="G657" s="75" t="s">
        <v>487</v>
      </c>
      <c r="H657" s="76" t="s">
        <v>487</v>
      </c>
      <c r="I657" s="77">
        <v>12.1</v>
      </c>
      <c r="J657" s="77">
        <v>12.1</v>
      </c>
      <c r="K657" s="76" t="s">
        <v>488</v>
      </c>
      <c r="L657" s="78" t="s">
        <v>61</v>
      </c>
      <c r="M657" s="79">
        <v>0.06</v>
      </c>
      <c r="N657" s="79">
        <v>73000</v>
      </c>
      <c r="O657" s="189"/>
      <c r="P657" s="79">
        <f t="shared" si="52"/>
        <v>73000</v>
      </c>
      <c r="Q657" s="79">
        <f t="shared" si="51"/>
        <v>4380</v>
      </c>
      <c r="R657" s="79">
        <f t="shared" si="53"/>
        <v>0</v>
      </c>
      <c r="S657" s="124">
        <f t="shared" si="50"/>
        <v>4380</v>
      </c>
      <c r="U657" s="31">
        <f t="shared" si="55"/>
        <v>22627581.451900017</v>
      </c>
      <c r="V657" s="5">
        <v>12.1</v>
      </c>
    </row>
    <row r="658" spans="1:22" ht="16.5" customHeight="1" thickBot="1" x14ac:dyDescent="0.35">
      <c r="A658" s="71" t="s">
        <v>153</v>
      </c>
      <c r="B658" s="72" t="s">
        <v>154</v>
      </c>
      <c r="C658" s="73" t="s">
        <v>155</v>
      </c>
      <c r="D658" s="73" t="s">
        <v>33</v>
      </c>
      <c r="E658" s="74" t="s">
        <v>34</v>
      </c>
      <c r="F658" s="72">
        <v>2013</v>
      </c>
      <c r="G658" s="75" t="s">
        <v>489</v>
      </c>
      <c r="H658" s="76" t="s">
        <v>489</v>
      </c>
      <c r="I658" s="77">
        <v>3.8</v>
      </c>
      <c r="J658" s="77">
        <v>3.8</v>
      </c>
      <c r="K658" s="76" t="s">
        <v>490</v>
      </c>
      <c r="L658" s="78" t="s">
        <v>61</v>
      </c>
      <c r="M658" s="189">
        <v>0.2</v>
      </c>
      <c r="N658" s="79">
        <v>136250</v>
      </c>
      <c r="O658" s="189"/>
      <c r="P658" s="79">
        <f t="shared" si="52"/>
        <v>136250</v>
      </c>
      <c r="Q658" s="79">
        <f t="shared" si="51"/>
        <v>27250</v>
      </c>
      <c r="R658" s="79">
        <f t="shared" si="53"/>
        <v>0</v>
      </c>
      <c r="S658" s="124">
        <f t="shared" si="50"/>
        <v>27250</v>
      </c>
      <c r="U658" s="31">
        <f t="shared" si="55"/>
        <v>22627581.451900017</v>
      </c>
      <c r="V658" s="5">
        <v>3.8</v>
      </c>
    </row>
    <row r="659" spans="1:22" ht="16.5" customHeight="1" thickBot="1" x14ac:dyDescent="0.35">
      <c r="A659" s="71" t="s">
        <v>153</v>
      </c>
      <c r="B659" s="72" t="s">
        <v>154</v>
      </c>
      <c r="C659" s="73" t="s">
        <v>155</v>
      </c>
      <c r="D659" s="73" t="s">
        <v>33</v>
      </c>
      <c r="E659" s="74" t="s">
        <v>34</v>
      </c>
      <c r="F659" s="72">
        <v>2013</v>
      </c>
      <c r="G659" s="75" t="s">
        <v>491</v>
      </c>
      <c r="H659" s="76" t="s">
        <v>491</v>
      </c>
      <c r="I659" s="77">
        <v>0</v>
      </c>
      <c r="J659" s="77">
        <v>0</v>
      </c>
      <c r="K659" s="76" t="s">
        <v>492</v>
      </c>
      <c r="L659" s="78" t="s">
        <v>37</v>
      </c>
      <c r="M659" s="189">
        <v>1.25</v>
      </c>
      <c r="N659" s="79">
        <v>880</v>
      </c>
      <c r="O659" s="189"/>
      <c r="P659" s="79">
        <f t="shared" si="52"/>
        <v>880</v>
      </c>
      <c r="Q659" s="79">
        <f t="shared" si="51"/>
        <v>1100</v>
      </c>
      <c r="R659" s="79">
        <f t="shared" si="53"/>
        <v>0</v>
      </c>
      <c r="S659" s="124">
        <f t="shared" si="50"/>
        <v>1100</v>
      </c>
      <c r="U659" s="31">
        <f t="shared" si="55"/>
        <v>22627581.451900017</v>
      </c>
    </row>
    <row r="660" spans="1:22" ht="50.25" customHeight="1" thickBot="1" x14ac:dyDescent="0.35">
      <c r="A660" s="71" t="s">
        <v>153</v>
      </c>
      <c r="B660" s="72" t="s">
        <v>154</v>
      </c>
      <c r="C660" s="73" t="s">
        <v>493</v>
      </c>
      <c r="D660" s="73" t="s">
        <v>33</v>
      </c>
      <c r="E660" s="74" t="s">
        <v>34</v>
      </c>
      <c r="F660" s="72">
        <v>2013</v>
      </c>
      <c r="G660" s="75" t="s">
        <v>494</v>
      </c>
      <c r="H660" s="76" t="s">
        <v>494</v>
      </c>
      <c r="I660" s="77">
        <v>4</v>
      </c>
      <c r="J660" s="77">
        <v>4</v>
      </c>
      <c r="K660" s="76" t="s">
        <v>495</v>
      </c>
      <c r="L660" s="78" t="s">
        <v>37</v>
      </c>
      <c r="M660" s="79">
        <v>1.25</v>
      </c>
      <c r="N660" s="79">
        <v>369720</v>
      </c>
      <c r="O660" s="79"/>
      <c r="P660" s="79">
        <f t="shared" si="52"/>
        <v>369720</v>
      </c>
      <c r="Q660" s="79">
        <f t="shared" si="51"/>
        <v>462150</v>
      </c>
      <c r="R660" s="79">
        <f t="shared" si="53"/>
        <v>0</v>
      </c>
      <c r="S660" s="124">
        <f t="shared" si="50"/>
        <v>462150</v>
      </c>
      <c r="U660" s="31">
        <f t="shared" si="55"/>
        <v>22627581.451900017</v>
      </c>
      <c r="V660" s="5">
        <v>4</v>
      </c>
    </row>
    <row r="661" spans="1:22" ht="16.5" customHeight="1" x14ac:dyDescent="0.3">
      <c r="A661" s="82" t="s">
        <v>153</v>
      </c>
      <c r="B661" s="83" t="s">
        <v>154</v>
      </c>
      <c r="C661" s="84" t="s">
        <v>493</v>
      </c>
      <c r="D661" s="84" t="s">
        <v>51</v>
      </c>
      <c r="E661" s="85" t="s">
        <v>52</v>
      </c>
      <c r="F661" s="83">
        <v>2013</v>
      </c>
      <c r="G661" s="224" t="s">
        <v>496</v>
      </c>
      <c r="H661" s="86" t="s">
        <v>496</v>
      </c>
      <c r="I661" s="227">
        <v>33.200000000000003</v>
      </c>
      <c r="J661" s="230">
        <v>33.200000000000003</v>
      </c>
      <c r="K661" s="111" t="s">
        <v>54</v>
      </c>
      <c r="L661" s="112" t="s">
        <v>55</v>
      </c>
      <c r="M661" s="111">
        <v>960.57</v>
      </c>
      <c r="N661" s="88">
        <v>0</v>
      </c>
      <c r="O661" s="88"/>
      <c r="P661" s="88">
        <f t="shared" si="52"/>
        <v>0</v>
      </c>
      <c r="Q661" s="88">
        <f t="shared" si="51"/>
        <v>0</v>
      </c>
      <c r="R661" s="88">
        <f t="shared" si="53"/>
        <v>0</v>
      </c>
      <c r="S661" s="109">
        <f t="shared" si="50"/>
        <v>0</v>
      </c>
      <c r="U661" s="31">
        <f t="shared" si="55"/>
        <v>22627581.451900017</v>
      </c>
      <c r="V661" s="5">
        <v>33.200000000000003</v>
      </c>
    </row>
    <row r="662" spans="1:22" ht="16.5" customHeight="1" x14ac:dyDescent="0.3">
      <c r="A662" s="91" t="s">
        <v>153</v>
      </c>
      <c r="B662" s="92" t="s">
        <v>154</v>
      </c>
      <c r="C662" s="93" t="s">
        <v>493</v>
      </c>
      <c r="D662" s="93" t="s">
        <v>51</v>
      </c>
      <c r="E662" s="94" t="s">
        <v>52</v>
      </c>
      <c r="F662" s="92">
        <v>2013</v>
      </c>
      <c r="G662" s="225"/>
      <c r="H662" s="95" t="s">
        <v>496</v>
      </c>
      <c r="I662" s="228"/>
      <c r="J662" s="231"/>
      <c r="K662" s="115" t="s">
        <v>56</v>
      </c>
      <c r="L662" s="116" t="s">
        <v>37</v>
      </c>
      <c r="M662" s="115">
        <v>16.57</v>
      </c>
      <c r="N662" s="97">
        <v>0</v>
      </c>
      <c r="O662" s="97"/>
      <c r="P662" s="97">
        <f t="shared" si="52"/>
        <v>0</v>
      </c>
      <c r="Q662" s="97">
        <f t="shared" si="51"/>
        <v>0</v>
      </c>
      <c r="R662" s="97">
        <f t="shared" si="53"/>
        <v>0</v>
      </c>
      <c r="S662" s="125">
        <f t="shared" si="50"/>
        <v>0</v>
      </c>
      <c r="U662" s="31">
        <f t="shared" si="55"/>
        <v>22627581.451900017</v>
      </c>
    </row>
    <row r="663" spans="1:22" ht="16.5" customHeight="1" x14ac:dyDescent="0.3">
      <c r="A663" s="91" t="s">
        <v>153</v>
      </c>
      <c r="B663" s="92" t="s">
        <v>154</v>
      </c>
      <c r="C663" s="93" t="s">
        <v>493</v>
      </c>
      <c r="D663" s="93" t="s">
        <v>51</v>
      </c>
      <c r="E663" s="94" t="s">
        <v>52</v>
      </c>
      <c r="F663" s="92">
        <v>2013</v>
      </c>
      <c r="G663" s="225"/>
      <c r="H663" s="95" t="s">
        <v>496</v>
      </c>
      <c r="I663" s="228"/>
      <c r="J663" s="231"/>
      <c r="K663" s="115" t="s">
        <v>57</v>
      </c>
      <c r="L663" s="116" t="s">
        <v>37</v>
      </c>
      <c r="M663" s="115">
        <v>1.18</v>
      </c>
      <c r="N663" s="97">
        <v>984.57</v>
      </c>
      <c r="O663" s="97"/>
      <c r="P663" s="97">
        <f t="shared" si="52"/>
        <v>984.57</v>
      </c>
      <c r="Q663" s="97">
        <f t="shared" si="51"/>
        <v>1161.7926</v>
      </c>
      <c r="R663" s="97">
        <f t="shared" si="53"/>
        <v>0</v>
      </c>
      <c r="S663" s="125">
        <f t="shared" si="50"/>
        <v>1161.7926</v>
      </c>
      <c r="U663" s="31">
        <f t="shared" si="55"/>
        <v>22627581.451900017</v>
      </c>
    </row>
    <row r="664" spans="1:22" ht="16.5" customHeight="1" x14ac:dyDescent="0.3">
      <c r="A664" s="91" t="s">
        <v>153</v>
      </c>
      <c r="B664" s="92" t="s">
        <v>154</v>
      </c>
      <c r="C664" s="93" t="s">
        <v>493</v>
      </c>
      <c r="D664" s="93" t="s">
        <v>51</v>
      </c>
      <c r="E664" s="94" t="s">
        <v>52</v>
      </c>
      <c r="F664" s="92">
        <v>2013</v>
      </c>
      <c r="G664" s="225"/>
      <c r="H664" s="95" t="s">
        <v>496</v>
      </c>
      <c r="I664" s="228"/>
      <c r="J664" s="231"/>
      <c r="K664" s="115" t="s">
        <v>58</v>
      </c>
      <c r="L664" s="116" t="s">
        <v>59</v>
      </c>
      <c r="M664" s="115">
        <v>0.35</v>
      </c>
      <c r="N664" s="97">
        <v>0</v>
      </c>
      <c r="O664" s="97"/>
      <c r="P664" s="97">
        <f t="shared" si="52"/>
        <v>0</v>
      </c>
      <c r="Q664" s="97">
        <f t="shared" si="51"/>
        <v>0</v>
      </c>
      <c r="R664" s="97">
        <f t="shared" si="53"/>
        <v>0</v>
      </c>
      <c r="S664" s="125">
        <f t="shared" si="50"/>
        <v>0</v>
      </c>
      <c r="U664" s="31">
        <f t="shared" si="55"/>
        <v>22627581.451900017</v>
      </c>
    </row>
    <row r="665" spans="1:22" ht="16.5" customHeight="1" x14ac:dyDescent="0.3">
      <c r="A665" s="91" t="s">
        <v>153</v>
      </c>
      <c r="B665" s="92" t="s">
        <v>154</v>
      </c>
      <c r="C665" s="93" t="s">
        <v>493</v>
      </c>
      <c r="D665" s="93" t="s">
        <v>51</v>
      </c>
      <c r="E665" s="94" t="s">
        <v>52</v>
      </c>
      <c r="F665" s="92">
        <v>2013</v>
      </c>
      <c r="G665" s="225"/>
      <c r="H665" s="95" t="s">
        <v>496</v>
      </c>
      <c r="I665" s="228"/>
      <c r="J665" s="231"/>
      <c r="K665" s="115" t="s">
        <v>60</v>
      </c>
      <c r="L665" s="116" t="s">
        <v>61</v>
      </c>
      <c r="M665" s="115">
        <v>0.34</v>
      </c>
      <c r="N665" s="97">
        <v>132129.82999999999</v>
      </c>
      <c r="O665" s="97"/>
      <c r="P665" s="97">
        <f t="shared" si="52"/>
        <v>132129.82999999999</v>
      </c>
      <c r="Q665" s="97">
        <f t="shared" si="51"/>
        <v>44924.142200000002</v>
      </c>
      <c r="R665" s="97">
        <f t="shared" si="53"/>
        <v>0</v>
      </c>
      <c r="S665" s="125">
        <f t="shared" si="50"/>
        <v>44924.142200000002</v>
      </c>
      <c r="U665" s="31">
        <f t="shared" si="55"/>
        <v>22627581.451900017</v>
      </c>
    </row>
    <row r="666" spans="1:22" ht="16.5" customHeight="1" x14ac:dyDescent="0.3">
      <c r="A666" s="91" t="s">
        <v>153</v>
      </c>
      <c r="B666" s="92" t="s">
        <v>154</v>
      </c>
      <c r="C666" s="93" t="s">
        <v>493</v>
      </c>
      <c r="D666" s="93" t="s">
        <v>51</v>
      </c>
      <c r="E666" s="94" t="s">
        <v>52</v>
      </c>
      <c r="F666" s="92">
        <v>2013</v>
      </c>
      <c r="G666" s="225"/>
      <c r="H666" s="95" t="s">
        <v>496</v>
      </c>
      <c r="I666" s="228"/>
      <c r="J666" s="231"/>
      <c r="K666" s="115" t="s">
        <v>62</v>
      </c>
      <c r="L666" s="116" t="s">
        <v>37</v>
      </c>
      <c r="M666" s="115">
        <v>4.43</v>
      </c>
      <c r="N666" s="97">
        <v>8922.5499999999993</v>
      </c>
      <c r="O666" s="97"/>
      <c r="P666" s="97">
        <f t="shared" si="52"/>
        <v>8922.5499999999993</v>
      </c>
      <c r="Q666" s="97">
        <f t="shared" si="51"/>
        <v>39526.896499999995</v>
      </c>
      <c r="R666" s="97">
        <f t="shared" si="53"/>
        <v>0</v>
      </c>
      <c r="S666" s="125">
        <f t="shared" si="50"/>
        <v>39526.896499999995</v>
      </c>
      <c r="U666" s="31">
        <f t="shared" si="55"/>
        <v>22627581.451900017</v>
      </c>
    </row>
    <row r="667" spans="1:22" ht="16.5" customHeight="1" thickBot="1" x14ac:dyDescent="0.35">
      <c r="A667" s="100" t="s">
        <v>153</v>
      </c>
      <c r="B667" s="101" t="s">
        <v>154</v>
      </c>
      <c r="C667" s="102" t="s">
        <v>493</v>
      </c>
      <c r="D667" s="102" t="s">
        <v>51</v>
      </c>
      <c r="E667" s="103" t="s">
        <v>52</v>
      </c>
      <c r="F667" s="101">
        <v>2013</v>
      </c>
      <c r="G667" s="226"/>
      <c r="H667" s="104" t="s">
        <v>496</v>
      </c>
      <c r="I667" s="229"/>
      <c r="J667" s="232"/>
      <c r="K667" s="119" t="s">
        <v>63</v>
      </c>
      <c r="L667" s="120" t="s">
        <v>59</v>
      </c>
      <c r="M667" s="119">
        <v>0.35</v>
      </c>
      <c r="N667" s="106">
        <v>125842.65</v>
      </c>
      <c r="O667" s="106"/>
      <c r="P667" s="106">
        <f t="shared" si="52"/>
        <v>125842.65</v>
      </c>
      <c r="Q667" s="106">
        <f t="shared" si="51"/>
        <v>44044.927499999998</v>
      </c>
      <c r="R667" s="106">
        <f t="shared" si="53"/>
        <v>0</v>
      </c>
      <c r="S667" s="110">
        <f t="shared" si="50"/>
        <v>44044.927499999998</v>
      </c>
      <c r="U667" s="31">
        <f t="shared" si="55"/>
        <v>22627581.451900017</v>
      </c>
    </row>
    <row r="668" spans="1:22" ht="16.5" customHeight="1" x14ac:dyDescent="0.3">
      <c r="A668" s="82" t="s">
        <v>153</v>
      </c>
      <c r="B668" s="83" t="s">
        <v>154</v>
      </c>
      <c r="C668" s="84" t="s">
        <v>493</v>
      </c>
      <c r="D668" s="84" t="s">
        <v>51</v>
      </c>
      <c r="E668" s="85" t="s">
        <v>66</v>
      </c>
      <c r="F668" s="83">
        <v>2013</v>
      </c>
      <c r="G668" s="224" t="s">
        <v>723</v>
      </c>
      <c r="H668" s="86" t="s">
        <v>496</v>
      </c>
      <c r="I668" s="227">
        <v>2</v>
      </c>
      <c r="J668" s="230">
        <v>2</v>
      </c>
      <c r="K668" s="111" t="s">
        <v>64</v>
      </c>
      <c r="L668" s="112" t="s">
        <v>37</v>
      </c>
      <c r="M668" s="111">
        <v>4.99</v>
      </c>
      <c r="N668" s="88">
        <v>566.36</v>
      </c>
      <c r="O668" s="88"/>
      <c r="P668" s="88">
        <f t="shared" si="52"/>
        <v>566.36</v>
      </c>
      <c r="Q668" s="88">
        <f t="shared" si="51"/>
        <v>2826.1364000000003</v>
      </c>
      <c r="R668" s="88">
        <f t="shared" si="53"/>
        <v>0</v>
      </c>
      <c r="S668" s="109">
        <f t="shared" si="50"/>
        <v>2826.1364000000003</v>
      </c>
      <c r="U668" s="31">
        <f t="shared" si="55"/>
        <v>22627581.451900017</v>
      </c>
    </row>
    <row r="669" spans="1:22" ht="16.5" customHeight="1" x14ac:dyDescent="0.3">
      <c r="A669" s="91" t="s">
        <v>153</v>
      </c>
      <c r="B669" s="92" t="s">
        <v>154</v>
      </c>
      <c r="C669" s="93" t="s">
        <v>493</v>
      </c>
      <c r="D669" s="93" t="s">
        <v>51</v>
      </c>
      <c r="E669" s="94" t="s">
        <v>66</v>
      </c>
      <c r="F669" s="92">
        <v>2013</v>
      </c>
      <c r="G669" s="225"/>
      <c r="H669" s="95" t="s">
        <v>496</v>
      </c>
      <c r="I669" s="228"/>
      <c r="J669" s="231"/>
      <c r="K669" s="115" t="s">
        <v>65</v>
      </c>
      <c r="L669" s="116" t="s">
        <v>37</v>
      </c>
      <c r="M669" s="115">
        <v>133.43</v>
      </c>
      <c r="N669" s="97">
        <v>16.27</v>
      </c>
      <c r="O669" s="97"/>
      <c r="P669" s="97">
        <f t="shared" si="52"/>
        <v>16.27</v>
      </c>
      <c r="Q669" s="97">
        <f t="shared" si="51"/>
        <v>2170.9061000000002</v>
      </c>
      <c r="R669" s="97">
        <f t="shared" si="53"/>
        <v>0</v>
      </c>
      <c r="S669" s="125">
        <f t="shared" si="50"/>
        <v>2170.9061000000002</v>
      </c>
      <c r="U669" s="31">
        <f t="shared" si="55"/>
        <v>22627581.451900017</v>
      </c>
    </row>
    <row r="670" spans="1:22" ht="16.5" customHeight="1" x14ac:dyDescent="0.3">
      <c r="A670" s="91" t="s">
        <v>153</v>
      </c>
      <c r="B670" s="92" t="s">
        <v>154</v>
      </c>
      <c r="C670" s="93" t="s">
        <v>493</v>
      </c>
      <c r="D670" s="93" t="s">
        <v>51</v>
      </c>
      <c r="E670" s="94" t="s">
        <v>66</v>
      </c>
      <c r="F670" s="92">
        <v>2013</v>
      </c>
      <c r="G670" s="225"/>
      <c r="H670" s="95" t="s">
        <v>496</v>
      </c>
      <c r="I670" s="228"/>
      <c r="J670" s="231"/>
      <c r="K670" s="115" t="s">
        <v>67</v>
      </c>
      <c r="L670" s="116" t="s">
        <v>68</v>
      </c>
      <c r="M670" s="115">
        <v>205.55</v>
      </c>
      <c r="N670" s="97">
        <v>0</v>
      </c>
      <c r="O670" s="97"/>
      <c r="P670" s="97">
        <f t="shared" si="52"/>
        <v>0</v>
      </c>
      <c r="Q670" s="97">
        <f t="shared" si="51"/>
        <v>0</v>
      </c>
      <c r="R670" s="97">
        <f t="shared" si="53"/>
        <v>0</v>
      </c>
      <c r="S670" s="125">
        <f t="shared" si="50"/>
        <v>0</v>
      </c>
      <c r="U670" s="31">
        <f t="shared" si="55"/>
        <v>22627581.451900017</v>
      </c>
    </row>
    <row r="671" spans="1:22" ht="16.5" customHeight="1" x14ac:dyDescent="0.3">
      <c r="A671" s="91" t="s">
        <v>153</v>
      </c>
      <c r="B671" s="92" t="s">
        <v>154</v>
      </c>
      <c r="C671" s="93" t="s">
        <v>493</v>
      </c>
      <c r="D671" s="93" t="s">
        <v>51</v>
      </c>
      <c r="E671" s="94" t="s">
        <v>66</v>
      </c>
      <c r="F671" s="92">
        <v>2013</v>
      </c>
      <c r="G671" s="225"/>
      <c r="H671" s="95" t="s">
        <v>496</v>
      </c>
      <c r="I671" s="228"/>
      <c r="J671" s="231"/>
      <c r="K671" s="115" t="s">
        <v>69</v>
      </c>
      <c r="L671" s="116" t="s">
        <v>68</v>
      </c>
      <c r="M671" s="115">
        <v>309.3</v>
      </c>
      <c r="N671" s="97">
        <v>16</v>
      </c>
      <c r="O671" s="97"/>
      <c r="P671" s="97">
        <f t="shared" si="52"/>
        <v>16</v>
      </c>
      <c r="Q671" s="97">
        <f t="shared" si="51"/>
        <v>4948.8</v>
      </c>
      <c r="R671" s="97">
        <f t="shared" si="53"/>
        <v>0</v>
      </c>
      <c r="S671" s="125">
        <f t="shared" si="50"/>
        <v>4948.8</v>
      </c>
      <c r="U671" s="31">
        <f t="shared" si="55"/>
        <v>22627581.451900017</v>
      </c>
    </row>
    <row r="672" spans="1:22" ht="16.5" customHeight="1" thickBot="1" x14ac:dyDescent="0.35">
      <c r="A672" s="100" t="s">
        <v>153</v>
      </c>
      <c r="B672" s="101" t="s">
        <v>154</v>
      </c>
      <c r="C672" s="102" t="s">
        <v>493</v>
      </c>
      <c r="D672" s="102" t="s">
        <v>51</v>
      </c>
      <c r="E672" s="103" t="s">
        <v>66</v>
      </c>
      <c r="F672" s="101">
        <v>2013</v>
      </c>
      <c r="G672" s="226"/>
      <c r="H672" s="104" t="s">
        <v>496</v>
      </c>
      <c r="I672" s="229"/>
      <c r="J672" s="232"/>
      <c r="K672" s="119" t="s">
        <v>70</v>
      </c>
      <c r="L672" s="120" t="s">
        <v>37</v>
      </c>
      <c r="M672" s="119">
        <v>123.61</v>
      </c>
      <c r="N672" s="106">
        <v>139.88</v>
      </c>
      <c r="O672" s="106"/>
      <c r="P672" s="106">
        <f t="shared" si="52"/>
        <v>139.88</v>
      </c>
      <c r="Q672" s="106">
        <f t="shared" si="51"/>
        <v>17290.566800000001</v>
      </c>
      <c r="R672" s="106">
        <f t="shared" si="53"/>
        <v>0</v>
      </c>
      <c r="S672" s="110">
        <f t="shared" si="50"/>
        <v>17290.566800000001</v>
      </c>
      <c r="U672" s="31">
        <f t="shared" si="55"/>
        <v>22627581.451900017</v>
      </c>
    </row>
    <row r="673" spans="1:22" ht="16.5" customHeight="1" x14ac:dyDescent="0.3">
      <c r="A673" s="82" t="s">
        <v>153</v>
      </c>
      <c r="B673" s="83" t="s">
        <v>154</v>
      </c>
      <c r="C673" s="84" t="s">
        <v>504</v>
      </c>
      <c r="D673" s="84" t="s">
        <v>101</v>
      </c>
      <c r="E673" s="85" t="s">
        <v>34</v>
      </c>
      <c r="F673" s="83">
        <v>2013</v>
      </c>
      <c r="G673" s="224" t="s">
        <v>497</v>
      </c>
      <c r="H673" s="86" t="s">
        <v>497</v>
      </c>
      <c r="I673" s="227">
        <v>34.28</v>
      </c>
      <c r="J673" s="230">
        <v>34.28</v>
      </c>
      <c r="K673" s="86" t="s">
        <v>498</v>
      </c>
      <c r="L673" s="87" t="s">
        <v>499</v>
      </c>
      <c r="M673" s="88">
        <v>0.28000000000000003</v>
      </c>
      <c r="N673" s="88">
        <v>250</v>
      </c>
      <c r="O673" s="88"/>
      <c r="P673" s="88">
        <f t="shared" si="52"/>
        <v>250</v>
      </c>
      <c r="Q673" s="88">
        <f t="shared" si="51"/>
        <v>70</v>
      </c>
      <c r="R673" s="88">
        <f t="shared" si="53"/>
        <v>0</v>
      </c>
      <c r="S673" s="109">
        <f t="shared" ref="S673:S760" si="56">+R673+Q673</f>
        <v>70</v>
      </c>
      <c r="U673" s="31">
        <f t="shared" si="55"/>
        <v>22627581.451900017</v>
      </c>
      <c r="V673" s="5">
        <v>34.28</v>
      </c>
    </row>
    <row r="674" spans="1:22" ht="16.5" customHeight="1" x14ac:dyDescent="0.3">
      <c r="A674" s="91" t="s">
        <v>153</v>
      </c>
      <c r="B674" s="92" t="s">
        <v>154</v>
      </c>
      <c r="C674" s="93" t="s">
        <v>504</v>
      </c>
      <c r="D674" s="93" t="s">
        <v>101</v>
      </c>
      <c r="E674" s="94" t="s">
        <v>34</v>
      </c>
      <c r="F674" s="92">
        <v>2013</v>
      </c>
      <c r="G674" s="225"/>
      <c r="H674" s="95" t="s">
        <v>497</v>
      </c>
      <c r="I674" s="228"/>
      <c r="J674" s="231"/>
      <c r="K674" s="95" t="s">
        <v>500</v>
      </c>
      <c r="L674" s="96" t="s">
        <v>499</v>
      </c>
      <c r="M674" s="97">
        <v>0.54</v>
      </c>
      <c r="N674" s="97">
        <v>620</v>
      </c>
      <c r="O674" s="97"/>
      <c r="P674" s="97">
        <f t="shared" si="52"/>
        <v>620</v>
      </c>
      <c r="Q674" s="97">
        <f t="shared" ref="Q674:Q745" si="57">+N674*M674</f>
        <v>334.8</v>
      </c>
      <c r="R674" s="97">
        <f t="shared" si="53"/>
        <v>0</v>
      </c>
      <c r="S674" s="125">
        <f t="shared" si="56"/>
        <v>334.8</v>
      </c>
      <c r="U674" s="31">
        <f t="shared" si="55"/>
        <v>22627581.451900017</v>
      </c>
      <c r="V674" s="5">
        <v>34.28</v>
      </c>
    </row>
    <row r="675" spans="1:22" ht="16.5" customHeight="1" x14ac:dyDescent="0.3">
      <c r="A675" s="91" t="s">
        <v>153</v>
      </c>
      <c r="B675" s="92" t="s">
        <v>154</v>
      </c>
      <c r="C675" s="93" t="s">
        <v>504</v>
      </c>
      <c r="D675" s="93" t="s">
        <v>101</v>
      </c>
      <c r="E675" s="94" t="s">
        <v>34</v>
      </c>
      <c r="F675" s="92">
        <v>2013</v>
      </c>
      <c r="G675" s="225"/>
      <c r="H675" s="95" t="s">
        <v>497</v>
      </c>
      <c r="I675" s="228"/>
      <c r="J675" s="231"/>
      <c r="K675" s="95" t="s">
        <v>501</v>
      </c>
      <c r="L675" s="96" t="s">
        <v>61</v>
      </c>
      <c r="M675" s="97">
        <v>0.2</v>
      </c>
      <c r="N675" s="97">
        <v>205680</v>
      </c>
      <c r="O675" s="97"/>
      <c r="P675" s="97">
        <f t="shared" si="52"/>
        <v>205680</v>
      </c>
      <c r="Q675" s="97">
        <f t="shared" si="57"/>
        <v>41136</v>
      </c>
      <c r="R675" s="97">
        <f t="shared" si="53"/>
        <v>0</v>
      </c>
      <c r="S675" s="125">
        <f t="shared" si="56"/>
        <v>41136</v>
      </c>
      <c r="U675" s="31">
        <f t="shared" si="55"/>
        <v>22627581.451900017</v>
      </c>
      <c r="V675" s="5">
        <v>34.28</v>
      </c>
    </row>
    <row r="676" spans="1:22" ht="16.5" customHeight="1" thickBot="1" x14ac:dyDescent="0.35">
      <c r="A676" s="100" t="s">
        <v>153</v>
      </c>
      <c r="B676" s="101" t="s">
        <v>154</v>
      </c>
      <c r="C676" s="102" t="s">
        <v>504</v>
      </c>
      <c r="D676" s="102" t="s">
        <v>101</v>
      </c>
      <c r="E676" s="103" t="s">
        <v>34</v>
      </c>
      <c r="F676" s="101">
        <v>2013</v>
      </c>
      <c r="G676" s="226"/>
      <c r="H676" s="104" t="s">
        <v>497</v>
      </c>
      <c r="I676" s="229"/>
      <c r="J676" s="232"/>
      <c r="K676" s="104" t="s">
        <v>502</v>
      </c>
      <c r="L676" s="105" t="s">
        <v>503</v>
      </c>
      <c r="M676" s="106">
        <v>1.25</v>
      </c>
      <c r="N676" s="106">
        <v>1400</v>
      </c>
      <c r="O676" s="106"/>
      <c r="P676" s="106">
        <f t="shared" si="52"/>
        <v>1400</v>
      </c>
      <c r="Q676" s="106">
        <f t="shared" si="57"/>
        <v>1750</v>
      </c>
      <c r="R676" s="106">
        <f t="shared" si="53"/>
        <v>0</v>
      </c>
      <c r="S676" s="110">
        <f t="shared" si="56"/>
        <v>1750</v>
      </c>
      <c r="U676" s="31">
        <f t="shared" si="55"/>
        <v>22627581.451900017</v>
      </c>
      <c r="V676" s="5">
        <v>34.28</v>
      </c>
    </row>
    <row r="677" spans="1:22" ht="16.5" customHeight="1" x14ac:dyDescent="0.3">
      <c r="A677" s="82" t="s">
        <v>153</v>
      </c>
      <c r="B677" s="83" t="s">
        <v>154</v>
      </c>
      <c r="C677" s="84" t="s">
        <v>504</v>
      </c>
      <c r="D677" s="84" t="s">
        <v>51</v>
      </c>
      <c r="E677" s="85" t="s">
        <v>52</v>
      </c>
      <c r="F677" s="83">
        <v>2013</v>
      </c>
      <c r="G677" s="224" t="s">
        <v>505</v>
      </c>
      <c r="H677" s="86" t="s">
        <v>505</v>
      </c>
      <c r="I677" s="227">
        <v>10</v>
      </c>
      <c r="J677" s="230">
        <v>10</v>
      </c>
      <c r="K677" s="111" t="s">
        <v>54</v>
      </c>
      <c r="L677" s="112" t="s">
        <v>55</v>
      </c>
      <c r="M677" s="111">
        <v>960.57</v>
      </c>
      <c r="N677" s="88">
        <v>0</v>
      </c>
      <c r="O677" s="88"/>
      <c r="P677" s="88">
        <f t="shared" si="52"/>
        <v>0</v>
      </c>
      <c r="Q677" s="88">
        <f t="shared" si="57"/>
        <v>0</v>
      </c>
      <c r="R677" s="88">
        <f t="shared" si="53"/>
        <v>0</v>
      </c>
      <c r="S677" s="109">
        <f t="shared" si="56"/>
        <v>0</v>
      </c>
      <c r="U677" s="31">
        <f t="shared" si="55"/>
        <v>22627581.451900017</v>
      </c>
    </row>
    <row r="678" spans="1:22" ht="16.5" customHeight="1" x14ac:dyDescent="0.3">
      <c r="A678" s="91" t="s">
        <v>153</v>
      </c>
      <c r="B678" s="92" t="s">
        <v>154</v>
      </c>
      <c r="C678" s="93" t="s">
        <v>504</v>
      </c>
      <c r="D678" s="93" t="s">
        <v>51</v>
      </c>
      <c r="E678" s="94" t="s">
        <v>52</v>
      </c>
      <c r="F678" s="92">
        <v>2013</v>
      </c>
      <c r="G678" s="225"/>
      <c r="H678" s="95" t="s">
        <v>505</v>
      </c>
      <c r="I678" s="228"/>
      <c r="J678" s="231"/>
      <c r="K678" s="115" t="s">
        <v>56</v>
      </c>
      <c r="L678" s="116" t="s">
        <v>37</v>
      </c>
      <c r="M678" s="115">
        <v>16.57</v>
      </c>
      <c r="N678" s="97">
        <v>0</v>
      </c>
      <c r="O678" s="97"/>
      <c r="P678" s="97">
        <f t="shared" si="52"/>
        <v>0</v>
      </c>
      <c r="Q678" s="97">
        <f t="shared" si="57"/>
        <v>0</v>
      </c>
      <c r="R678" s="97">
        <f t="shared" si="53"/>
        <v>0</v>
      </c>
      <c r="S678" s="125">
        <f t="shared" si="56"/>
        <v>0</v>
      </c>
      <c r="U678" s="31">
        <f t="shared" si="55"/>
        <v>22627581.451900017</v>
      </c>
    </row>
    <row r="679" spans="1:22" ht="16.5" customHeight="1" x14ac:dyDescent="0.3">
      <c r="A679" s="91" t="s">
        <v>153</v>
      </c>
      <c r="B679" s="92" t="s">
        <v>154</v>
      </c>
      <c r="C679" s="93" t="s">
        <v>504</v>
      </c>
      <c r="D679" s="93" t="s">
        <v>51</v>
      </c>
      <c r="E679" s="94" t="s">
        <v>52</v>
      </c>
      <c r="F679" s="92">
        <v>2013</v>
      </c>
      <c r="G679" s="225"/>
      <c r="H679" s="95" t="s">
        <v>505</v>
      </c>
      <c r="I679" s="228"/>
      <c r="J679" s="231"/>
      <c r="K679" s="115" t="s">
        <v>57</v>
      </c>
      <c r="L679" s="116" t="s">
        <v>37</v>
      </c>
      <c r="M679" s="115">
        <v>1.18</v>
      </c>
      <c r="N679" s="97">
        <v>0</v>
      </c>
      <c r="O679" s="97"/>
      <c r="P679" s="97">
        <f t="shared" si="52"/>
        <v>0</v>
      </c>
      <c r="Q679" s="97">
        <f t="shared" si="57"/>
        <v>0</v>
      </c>
      <c r="R679" s="97">
        <f t="shared" si="53"/>
        <v>0</v>
      </c>
      <c r="S679" s="125">
        <f t="shared" si="56"/>
        <v>0</v>
      </c>
      <c r="U679" s="31">
        <f t="shared" si="55"/>
        <v>22627581.451900017</v>
      </c>
    </row>
    <row r="680" spans="1:22" ht="16.5" customHeight="1" x14ac:dyDescent="0.3">
      <c r="A680" s="91" t="s">
        <v>153</v>
      </c>
      <c r="B680" s="92" t="s">
        <v>154</v>
      </c>
      <c r="C680" s="93" t="s">
        <v>504</v>
      </c>
      <c r="D680" s="93" t="s">
        <v>51</v>
      </c>
      <c r="E680" s="94" t="s">
        <v>52</v>
      </c>
      <c r="F680" s="92">
        <v>2013</v>
      </c>
      <c r="G680" s="225"/>
      <c r="H680" s="95" t="s">
        <v>505</v>
      </c>
      <c r="I680" s="228"/>
      <c r="J680" s="231"/>
      <c r="K680" s="115" t="s">
        <v>58</v>
      </c>
      <c r="L680" s="116" t="s">
        <v>59</v>
      </c>
      <c r="M680" s="115">
        <v>0.35</v>
      </c>
      <c r="N680" s="97">
        <v>0</v>
      </c>
      <c r="O680" s="97"/>
      <c r="P680" s="97">
        <f t="shared" si="52"/>
        <v>0</v>
      </c>
      <c r="Q680" s="97">
        <f t="shared" si="57"/>
        <v>0</v>
      </c>
      <c r="R680" s="97">
        <f t="shared" si="53"/>
        <v>0</v>
      </c>
      <c r="S680" s="125">
        <f t="shared" si="56"/>
        <v>0</v>
      </c>
      <c r="U680" s="31">
        <f t="shared" si="55"/>
        <v>22627581.451900017</v>
      </c>
    </row>
    <row r="681" spans="1:22" ht="16.5" customHeight="1" x14ac:dyDescent="0.3">
      <c r="A681" s="91" t="s">
        <v>153</v>
      </c>
      <c r="B681" s="92" t="s">
        <v>154</v>
      </c>
      <c r="C681" s="93" t="s">
        <v>504</v>
      </c>
      <c r="D681" s="93" t="s">
        <v>51</v>
      </c>
      <c r="E681" s="94" t="s">
        <v>52</v>
      </c>
      <c r="F681" s="92">
        <v>2013</v>
      </c>
      <c r="G681" s="225"/>
      <c r="H681" s="95" t="s">
        <v>505</v>
      </c>
      <c r="I681" s="228"/>
      <c r="J681" s="231"/>
      <c r="K681" s="115" t="s">
        <v>60</v>
      </c>
      <c r="L681" s="116" t="s">
        <v>61</v>
      </c>
      <c r="M681" s="115">
        <v>0.34</v>
      </c>
      <c r="N681" s="97">
        <v>24028.5</v>
      </c>
      <c r="O681" s="97"/>
      <c r="P681" s="97">
        <f t="shared" si="52"/>
        <v>24028.5</v>
      </c>
      <c r="Q681" s="97">
        <f t="shared" si="57"/>
        <v>8169.6900000000005</v>
      </c>
      <c r="R681" s="97">
        <f t="shared" si="53"/>
        <v>0</v>
      </c>
      <c r="S681" s="125">
        <f t="shared" si="56"/>
        <v>8169.6900000000005</v>
      </c>
      <c r="U681" s="31">
        <f t="shared" si="55"/>
        <v>22627581.451900017</v>
      </c>
    </row>
    <row r="682" spans="1:22" ht="16.5" customHeight="1" x14ac:dyDescent="0.3">
      <c r="A682" s="91" t="s">
        <v>153</v>
      </c>
      <c r="B682" s="92" t="s">
        <v>154</v>
      </c>
      <c r="C682" s="93" t="s">
        <v>504</v>
      </c>
      <c r="D682" s="93" t="s">
        <v>51</v>
      </c>
      <c r="E682" s="94" t="s">
        <v>52</v>
      </c>
      <c r="F682" s="92">
        <v>2013</v>
      </c>
      <c r="G682" s="225"/>
      <c r="H682" s="95" t="s">
        <v>505</v>
      </c>
      <c r="I682" s="228"/>
      <c r="J682" s="231"/>
      <c r="K682" s="115" t="s">
        <v>62</v>
      </c>
      <c r="L682" s="116" t="s">
        <v>37</v>
      </c>
      <c r="M682" s="115">
        <v>4.43</v>
      </c>
      <c r="N682" s="97">
        <v>2984.46</v>
      </c>
      <c r="O682" s="97"/>
      <c r="P682" s="97">
        <f t="shared" ref="P682:P750" si="58">+N682+O682</f>
        <v>2984.46</v>
      </c>
      <c r="Q682" s="97">
        <f t="shared" si="57"/>
        <v>13221.157799999999</v>
      </c>
      <c r="R682" s="97">
        <f t="shared" si="53"/>
        <v>0</v>
      </c>
      <c r="S682" s="125">
        <f t="shared" si="56"/>
        <v>13221.157799999999</v>
      </c>
      <c r="U682" s="31">
        <f t="shared" si="55"/>
        <v>22627581.451900017</v>
      </c>
    </row>
    <row r="683" spans="1:22" ht="16.5" customHeight="1" thickBot="1" x14ac:dyDescent="0.35">
      <c r="A683" s="100" t="s">
        <v>153</v>
      </c>
      <c r="B683" s="101" t="s">
        <v>154</v>
      </c>
      <c r="C683" s="102" t="s">
        <v>504</v>
      </c>
      <c r="D683" s="102" t="s">
        <v>51</v>
      </c>
      <c r="E683" s="103" t="s">
        <v>52</v>
      </c>
      <c r="F683" s="101">
        <v>2013</v>
      </c>
      <c r="G683" s="226"/>
      <c r="H683" s="104" t="s">
        <v>505</v>
      </c>
      <c r="I683" s="229"/>
      <c r="J683" s="232"/>
      <c r="K683" s="119" t="s">
        <v>63</v>
      </c>
      <c r="L683" s="120" t="s">
        <v>59</v>
      </c>
      <c r="M683" s="119">
        <v>0.35</v>
      </c>
      <c r="N683" s="106">
        <v>3252.25</v>
      </c>
      <c r="O683" s="106"/>
      <c r="P683" s="106">
        <f t="shared" si="58"/>
        <v>3252.25</v>
      </c>
      <c r="Q683" s="106">
        <f t="shared" si="57"/>
        <v>1138.2874999999999</v>
      </c>
      <c r="R683" s="106">
        <f t="shared" si="53"/>
        <v>0</v>
      </c>
      <c r="S683" s="110">
        <f t="shared" si="56"/>
        <v>1138.2874999999999</v>
      </c>
      <c r="U683" s="31">
        <f t="shared" si="55"/>
        <v>22627581.451900017</v>
      </c>
    </row>
    <row r="684" spans="1:22" ht="16.5" customHeight="1" x14ac:dyDescent="0.3">
      <c r="A684" s="82" t="s">
        <v>153</v>
      </c>
      <c r="B684" s="83" t="s">
        <v>154</v>
      </c>
      <c r="C684" s="84" t="s">
        <v>504</v>
      </c>
      <c r="D684" s="84" t="s">
        <v>51</v>
      </c>
      <c r="E684" s="85" t="s">
        <v>66</v>
      </c>
      <c r="F684" s="83">
        <v>2013</v>
      </c>
      <c r="G684" s="224" t="s">
        <v>724</v>
      </c>
      <c r="H684" s="86" t="s">
        <v>505</v>
      </c>
      <c r="I684" s="227">
        <v>3</v>
      </c>
      <c r="J684" s="230">
        <v>3</v>
      </c>
      <c r="K684" s="111" t="s">
        <v>64</v>
      </c>
      <c r="L684" s="112" t="s">
        <v>37</v>
      </c>
      <c r="M684" s="111">
        <v>4.99</v>
      </c>
      <c r="N684" s="88">
        <v>196.19</v>
      </c>
      <c r="O684" s="88"/>
      <c r="P684" s="88">
        <f t="shared" si="58"/>
        <v>196.19</v>
      </c>
      <c r="Q684" s="88">
        <f t="shared" si="57"/>
        <v>978.98810000000003</v>
      </c>
      <c r="R684" s="88">
        <f t="shared" si="53"/>
        <v>0</v>
      </c>
      <c r="S684" s="109">
        <f t="shared" si="56"/>
        <v>978.98810000000003</v>
      </c>
      <c r="U684" s="31">
        <f t="shared" si="55"/>
        <v>22627581.451900017</v>
      </c>
    </row>
    <row r="685" spans="1:22" ht="16.5" customHeight="1" x14ac:dyDescent="0.3">
      <c r="A685" s="91" t="s">
        <v>153</v>
      </c>
      <c r="B685" s="92" t="s">
        <v>154</v>
      </c>
      <c r="C685" s="93" t="s">
        <v>504</v>
      </c>
      <c r="D685" s="93" t="s">
        <v>51</v>
      </c>
      <c r="E685" s="94" t="s">
        <v>66</v>
      </c>
      <c r="F685" s="92">
        <v>2013</v>
      </c>
      <c r="G685" s="225"/>
      <c r="H685" s="95" t="s">
        <v>505</v>
      </c>
      <c r="I685" s="228"/>
      <c r="J685" s="231"/>
      <c r="K685" s="115" t="s">
        <v>65</v>
      </c>
      <c r="L685" s="116" t="s">
        <v>37</v>
      </c>
      <c r="M685" s="115">
        <v>133.43</v>
      </c>
      <c r="N685" s="97">
        <v>3.42</v>
      </c>
      <c r="O685" s="97"/>
      <c r="P685" s="97">
        <f t="shared" si="58"/>
        <v>3.42</v>
      </c>
      <c r="Q685" s="97">
        <f t="shared" si="57"/>
        <v>456.3306</v>
      </c>
      <c r="R685" s="97">
        <f t="shared" ref="R685:R766" si="59">+O685*M685</f>
        <v>0</v>
      </c>
      <c r="S685" s="125">
        <f t="shared" si="56"/>
        <v>456.3306</v>
      </c>
      <c r="U685" s="31">
        <f t="shared" si="55"/>
        <v>22627581.451900017</v>
      </c>
    </row>
    <row r="686" spans="1:22" ht="16.5" customHeight="1" x14ac:dyDescent="0.3">
      <c r="A686" s="91" t="s">
        <v>153</v>
      </c>
      <c r="B686" s="92" t="s">
        <v>154</v>
      </c>
      <c r="C686" s="93" t="s">
        <v>504</v>
      </c>
      <c r="D686" s="93" t="s">
        <v>51</v>
      </c>
      <c r="E686" s="94" t="s">
        <v>66</v>
      </c>
      <c r="F686" s="92">
        <v>2013</v>
      </c>
      <c r="G686" s="225"/>
      <c r="H686" s="95" t="s">
        <v>505</v>
      </c>
      <c r="I686" s="228"/>
      <c r="J686" s="231"/>
      <c r="K686" s="115" t="s">
        <v>67</v>
      </c>
      <c r="L686" s="116" t="s">
        <v>68</v>
      </c>
      <c r="M686" s="115">
        <v>205.55</v>
      </c>
      <c r="N686" s="97">
        <v>23.4</v>
      </c>
      <c r="O686" s="97"/>
      <c r="P686" s="97">
        <f t="shared" si="58"/>
        <v>23.4</v>
      </c>
      <c r="Q686" s="97">
        <f t="shared" si="57"/>
        <v>4809.87</v>
      </c>
      <c r="R686" s="97">
        <f t="shared" si="59"/>
        <v>0</v>
      </c>
      <c r="S686" s="125">
        <f t="shared" si="56"/>
        <v>4809.87</v>
      </c>
      <c r="U686" s="31">
        <f t="shared" si="55"/>
        <v>22627581.451900017</v>
      </c>
    </row>
    <row r="687" spans="1:22" ht="16.5" customHeight="1" x14ac:dyDescent="0.3">
      <c r="A687" s="91" t="s">
        <v>153</v>
      </c>
      <c r="B687" s="92" t="s">
        <v>154</v>
      </c>
      <c r="C687" s="93" t="s">
        <v>504</v>
      </c>
      <c r="D687" s="93" t="s">
        <v>51</v>
      </c>
      <c r="E687" s="94" t="s">
        <v>66</v>
      </c>
      <c r="F687" s="92">
        <v>2013</v>
      </c>
      <c r="G687" s="225"/>
      <c r="H687" s="95" t="s">
        <v>505</v>
      </c>
      <c r="I687" s="228"/>
      <c r="J687" s="231"/>
      <c r="K687" s="115" t="s">
        <v>69</v>
      </c>
      <c r="L687" s="116" t="s">
        <v>68</v>
      </c>
      <c r="M687" s="115">
        <v>309.3</v>
      </c>
      <c r="N687" s="97">
        <v>0</v>
      </c>
      <c r="O687" s="97"/>
      <c r="P687" s="97">
        <f t="shared" si="58"/>
        <v>0</v>
      </c>
      <c r="Q687" s="97">
        <f t="shared" si="57"/>
        <v>0</v>
      </c>
      <c r="R687" s="97">
        <f t="shared" si="59"/>
        <v>0</v>
      </c>
      <c r="S687" s="125">
        <f t="shared" si="56"/>
        <v>0</v>
      </c>
      <c r="U687" s="31">
        <f t="shared" si="55"/>
        <v>22627581.451900017</v>
      </c>
    </row>
    <row r="688" spans="1:22" ht="16.5" customHeight="1" thickBot="1" x14ac:dyDescent="0.35">
      <c r="A688" s="100" t="s">
        <v>153</v>
      </c>
      <c r="B688" s="101" t="s">
        <v>154</v>
      </c>
      <c r="C688" s="102" t="s">
        <v>504</v>
      </c>
      <c r="D688" s="102" t="s">
        <v>51</v>
      </c>
      <c r="E688" s="103" t="s">
        <v>66</v>
      </c>
      <c r="F688" s="101">
        <v>2013</v>
      </c>
      <c r="G688" s="226"/>
      <c r="H688" s="104" t="s">
        <v>505</v>
      </c>
      <c r="I688" s="229"/>
      <c r="J688" s="232"/>
      <c r="K688" s="119" t="s">
        <v>70</v>
      </c>
      <c r="L688" s="120" t="s">
        <v>37</v>
      </c>
      <c r="M688" s="119">
        <v>123.61</v>
      </c>
      <c r="N688" s="106">
        <v>24.2</v>
      </c>
      <c r="O688" s="106"/>
      <c r="P688" s="106">
        <f t="shared" si="58"/>
        <v>24.2</v>
      </c>
      <c r="Q688" s="106">
        <f t="shared" si="57"/>
        <v>2991.3620000000001</v>
      </c>
      <c r="R688" s="106">
        <f t="shared" si="59"/>
        <v>0</v>
      </c>
      <c r="S688" s="110">
        <f t="shared" si="56"/>
        <v>2991.3620000000001</v>
      </c>
      <c r="U688" s="31">
        <f t="shared" si="55"/>
        <v>22627581.451900017</v>
      </c>
    </row>
    <row r="689" spans="1:21" ht="27" customHeight="1" x14ac:dyDescent="0.3">
      <c r="A689" s="82" t="s">
        <v>153</v>
      </c>
      <c r="B689" s="83" t="s">
        <v>154</v>
      </c>
      <c r="C689" s="84" t="s">
        <v>506</v>
      </c>
      <c r="D689" s="84" t="s">
        <v>101</v>
      </c>
      <c r="E689" s="85" t="s">
        <v>34</v>
      </c>
      <c r="F689" s="83">
        <v>2013</v>
      </c>
      <c r="G689" s="224" t="s">
        <v>507</v>
      </c>
      <c r="H689" s="86" t="str">
        <f>+G689</f>
        <v xml:space="preserve"> PARROQUIA SANTIAGO - VIAS INTERNAS </v>
      </c>
      <c r="I689" s="227">
        <v>8.4</v>
      </c>
      <c r="J689" s="230">
        <v>8.4</v>
      </c>
      <c r="K689" s="111" t="s">
        <v>508</v>
      </c>
      <c r="L689" s="112" t="s">
        <v>61</v>
      </c>
      <c r="M689" s="111">
        <v>0.17</v>
      </c>
      <c r="N689" s="88">
        <v>42000</v>
      </c>
      <c r="O689" s="88"/>
      <c r="P689" s="88">
        <f t="shared" si="58"/>
        <v>42000</v>
      </c>
      <c r="Q689" s="88">
        <f t="shared" si="57"/>
        <v>7140.0000000000009</v>
      </c>
      <c r="R689" s="88">
        <f t="shared" si="59"/>
        <v>0</v>
      </c>
      <c r="S689" s="109">
        <f t="shared" si="56"/>
        <v>7140.0000000000009</v>
      </c>
      <c r="U689" s="31">
        <f t="shared" si="55"/>
        <v>22627581.451900017</v>
      </c>
    </row>
    <row r="690" spans="1:21" ht="27" customHeight="1" x14ac:dyDescent="0.3">
      <c r="A690" s="91" t="s">
        <v>153</v>
      </c>
      <c r="B690" s="92" t="s">
        <v>154</v>
      </c>
      <c r="C690" s="93" t="s">
        <v>506</v>
      </c>
      <c r="D690" s="93" t="s">
        <v>101</v>
      </c>
      <c r="E690" s="94" t="s">
        <v>34</v>
      </c>
      <c r="F690" s="92">
        <v>2013</v>
      </c>
      <c r="G690" s="225"/>
      <c r="H690" s="95">
        <f>+G690</f>
        <v>0</v>
      </c>
      <c r="I690" s="228"/>
      <c r="J690" s="231"/>
      <c r="K690" s="115" t="s">
        <v>509</v>
      </c>
      <c r="L690" s="116" t="s">
        <v>37</v>
      </c>
      <c r="M690" s="115">
        <v>2.0299999999999998</v>
      </c>
      <c r="N690" s="97">
        <v>8400</v>
      </c>
      <c r="O690" s="97"/>
      <c r="P690" s="97">
        <f t="shared" si="58"/>
        <v>8400</v>
      </c>
      <c r="Q690" s="97">
        <f t="shared" si="57"/>
        <v>17052</v>
      </c>
      <c r="R690" s="97">
        <f t="shared" si="59"/>
        <v>0</v>
      </c>
      <c r="S690" s="125">
        <f t="shared" si="56"/>
        <v>17052</v>
      </c>
      <c r="U690" s="31">
        <f t="shared" si="55"/>
        <v>22627581.451900017</v>
      </c>
    </row>
    <row r="691" spans="1:21" ht="16.5" customHeight="1" x14ac:dyDescent="0.3">
      <c r="A691" s="91" t="s">
        <v>153</v>
      </c>
      <c r="B691" s="92" t="s">
        <v>154</v>
      </c>
      <c r="C691" s="93" t="s">
        <v>506</v>
      </c>
      <c r="D691" s="93" t="s">
        <v>101</v>
      </c>
      <c r="E691" s="94" t="s">
        <v>34</v>
      </c>
      <c r="F691" s="92">
        <v>2013</v>
      </c>
      <c r="G691" s="225"/>
      <c r="H691" s="95">
        <f>+G691</f>
        <v>0</v>
      </c>
      <c r="I691" s="228"/>
      <c r="J691" s="231"/>
      <c r="K691" s="115" t="s">
        <v>510</v>
      </c>
      <c r="L691" s="116" t="s">
        <v>77</v>
      </c>
      <c r="M691" s="115">
        <v>0.28000000000000003</v>
      </c>
      <c r="N691" s="97">
        <v>37800</v>
      </c>
      <c r="O691" s="97"/>
      <c r="P691" s="97">
        <f t="shared" si="58"/>
        <v>37800</v>
      </c>
      <c r="Q691" s="97">
        <f t="shared" si="57"/>
        <v>10584.000000000002</v>
      </c>
      <c r="R691" s="97">
        <f t="shared" si="59"/>
        <v>0</v>
      </c>
      <c r="S691" s="125">
        <f t="shared" si="56"/>
        <v>10584.000000000002</v>
      </c>
      <c r="U691" s="31">
        <f t="shared" si="55"/>
        <v>22627581.451900017</v>
      </c>
    </row>
    <row r="692" spans="1:21" ht="35.25" customHeight="1" thickBot="1" x14ac:dyDescent="0.35">
      <c r="A692" s="100" t="s">
        <v>153</v>
      </c>
      <c r="B692" s="101" t="s">
        <v>154</v>
      </c>
      <c r="C692" s="102" t="s">
        <v>506</v>
      </c>
      <c r="D692" s="102" t="s">
        <v>101</v>
      </c>
      <c r="E692" s="103" t="s">
        <v>34</v>
      </c>
      <c r="F692" s="101">
        <v>2013</v>
      </c>
      <c r="G692" s="226"/>
      <c r="H692" s="104">
        <f>+G692</f>
        <v>0</v>
      </c>
      <c r="I692" s="229"/>
      <c r="J692" s="232"/>
      <c r="K692" s="119" t="s">
        <v>79</v>
      </c>
      <c r="L692" s="120" t="s">
        <v>37</v>
      </c>
      <c r="M692" s="119">
        <v>8.6199999999999992</v>
      </c>
      <c r="N692" s="106">
        <v>8400</v>
      </c>
      <c r="O692" s="106"/>
      <c r="P692" s="106">
        <f t="shared" si="58"/>
        <v>8400</v>
      </c>
      <c r="Q692" s="106">
        <f t="shared" si="57"/>
        <v>72408</v>
      </c>
      <c r="R692" s="106">
        <f t="shared" si="59"/>
        <v>0</v>
      </c>
      <c r="S692" s="110">
        <f t="shared" si="56"/>
        <v>72408</v>
      </c>
      <c r="U692" s="31">
        <f t="shared" si="55"/>
        <v>22627581.451900017</v>
      </c>
    </row>
    <row r="693" spans="1:21" ht="27" customHeight="1" x14ac:dyDescent="0.3">
      <c r="A693" s="82" t="s">
        <v>153</v>
      </c>
      <c r="B693" s="83" t="s">
        <v>548</v>
      </c>
      <c r="C693" s="84" t="s">
        <v>558</v>
      </c>
      <c r="D693" s="84" t="s">
        <v>38</v>
      </c>
      <c r="E693" s="85" t="s">
        <v>52</v>
      </c>
      <c r="F693" s="83">
        <v>2013</v>
      </c>
      <c r="G693" s="224" t="s">
        <v>581</v>
      </c>
      <c r="H693" s="86" t="str">
        <f>+G693</f>
        <v>MANTENIMIENTO DE LA VIA GUELEDEL-ALVERJAS LOMA (SARAGURO)</v>
      </c>
      <c r="I693" s="227">
        <v>17</v>
      </c>
      <c r="J693" s="230">
        <v>17</v>
      </c>
      <c r="K693" s="111" t="s">
        <v>582</v>
      </c>
      <c r="L693" s="112" t="s">
        <v>235</v>
      </c>
      <c r="M693" s="111">
        <v>0.08</v>
      </c>
      <c r="N693" s="88">
        <v>60450</v>
      </c>
      <c r="O693" s="88"/>
      <c r="P693" s="88">
        <f t="shared" si="58"/>
        <v>60450</v>
      </c>
      <c r="Q693" s="88">
        <f>+N693*M693</f>
        <v>4836</v>
      </c>
      <c r="R693" s="88">
        <f>+O693*M693</f>
        <v>0</v>
      </c>
      <c r="S693" s="109">
        <f>+R693+Q693</f>
        <v>4836</v>
      </c>
      <c r="U693" s="31">
        <f t="shared" si="55"/>
        <v>22627581.451900017</v>
      </c>
    </row>
    <row r="694" spans="1:21" ht="27" customHeight="1" x14ac:dyDescent="0.3">
      <c r="A694" s="91" t="s">
        <v>153</v>
      </c>
      <c r="B694" s="92" t="s">
        <v>548</v>
      </c>
      <c r="C694" s="93" t="s">
        <v>558</v>
      </c>
      <c r="D694" s="93" t="s">
        <v>38</v>
      </c>
      <c r="E694" s="94" t="s">
        <v>52</v>
      </c>
      <c r="F694" s="92">
        <v>2013</v>
      </c>
      <c r="G694" s="225"/>
      <c r="H694" s="95" t="str">
        <f>H693</f>
        <v>MANTENIMIENTO DE LA VIA GUELEDEL-ALVERJAS LOMA (SARAGURO)</v>
      </c>
      <c r="I694" s="228"/>
      <c r="J694" s="231"/>
      <c r="K694" s="115" t="s">
        <v>477</v>
      </c>
      <c r="L694" s="116" t="s">
        <v>238</v>
      </c>
      <c r="M694" s="115">
        <v>5.2</v>
      </c>
      <c r="N694" s="97">
        <v>810</v>
      </c>
      <c r="O694" s="97"/>
      <c r="P694" s="97">
        <f t="shared" si="58"/>
        <v>810</v>
      </c>
      <c r="Q694" s="97">
        <f>+N694*M694</f>
        <v>4212</v>
      </c>
      <c r="R694" s="97">
        <f>+O694*M694</f>
        <v>0</v>
      </c>
      <c r="S694" s="125">
        <f>+R694+Q694</f>
        <v>4212</v>
      </c>
      <c r="U694" s="31">
        <f t="shared" si="55"/>
        <v>22627581.451900017</v>
      </c>
    </row>
    <row r="695" spans="1:21" ht="16.5" customHeight="1" x14ac:dyDescent="0.3">
      <c r="A695" s="91" t="s">
        <v>153</v>
      </c>
      <c r="B695" s="92" t="s">
        <v>548</v>
      </c>
      <c r="C695" s="93" t="s">
        <v>558</v>
      </c>
      <c r="D695" s="93" t="s">
        <v>38</v>
      </c>
      <c r="E695" s="94" t="s">
        <v>52</v>
      </c>
      <c r="F695" s="92">
        <v>2013</v>
      </c>
      <c r="G695" s="225"/>
      <c r="H695" s="95" t="str">
        <f>H694</f>
        <v>MANTENIMIENTO DE LA VIA GUELEDEL-ALVERJAS LOMA (SARAGURO)</v>
      </c>
      <c r="I695" s="228"/>
      <c r="J695" s="231"/>
      <c r="K695" s="115" t="s">
        <v>478</v>
      </c>
      <c r="L695" s="116" t="s">
        <v>479</v>
      </c>
      <c r="M695" s="115">
        <v>0.25</v>
      </c>
      <c r="N695" s="97">
        <v>12150</v>
      </c>
      <c r="O695" s="97"/>
      <c r="P695" s="97">
        <f t="shared" si="58"/>
        <v>12150</v>
      </c>
      <c r="Q695" s="97">
        <f>+N695*M695</f>
        <v>3037.5</v>
      </c>
      <c r="R695" s="97">
        <f>+O695*M695</f>
        <v>0</v>
      </c>
      <c r="S695" s="125">
        <f>+R695+Q695</f>
        <v>3037.5</v>
      </c>
      <c r="U695" s="31">
        <f t="shared" si="55"/>
        <v>22627581.451900017</v>
      </c>
    </row>
    <row r="696" spans="1:21" ht="35.25" customHeight="1" thickBot="1" x14ac:dyDescent="0.35">
      <c r="A696" s="100" t="s">
        <v>153</v>
      </c>
      <c r="B696" s="101" t="s">
        <v>548</v>
      </c>
      <c r="C696" s="102" t="s">
        <v>558</v>
      </c>
      <c r="D696" s="102" t="s">
        <v>38</v>
      </c>
      <c r="E696" s="103" t="s">
        <v>52</v>
      </c>
      <c r="F696" s="101">
        <v>2013</v>
      </c>
      <c r="G696" s="226"/>
      <c r="H696" s="104" t="str">
        <f>H695</f>
        <v>MANTENIMIENTO DE LA VIA GUELEDEL-ALVERJAS LOMA (SARAGURO)</v>
      </c>
      <c r="I696" s="229"/>
      <c r="J696" s="232"/>
      <c r="K696" s="119" t="s">
        <v>509</v>
      </c>
      <c r="L696" s="120" t="s">
        <v>238</v>
      </c>
      <c r="M696" s="119">
        <v>1.21</v>
      </c>
      <c r="N696" s="106">
        <v>810</v>
      </c>
      <c r="O696" s="106"/>
      <c r="P696" s="106">
        <f t="shared" si="58"/>
        <v>810</v>
      </c>
      <c r="Q696" s="106">
        <f>+N696*M696</f>
        <v>980.1</v>
      </c>
      <c r="R696" s="106">
        <f>+O696*M696</f>
        <v>0</v>
      </c>
      <c r="S696" s="110">
        <f>+R696+Q696</f>
        <v>980.1</v>
      </c>
      <c r="U696" s="31">
        <f t="shared" si="55"/>
        <v>22627581.451900017</v>
      </c>
    </row>
    <row r="697" spans="1:21" ht="27" customHeight="1" x14ac:dyDescent="0.3">
      <c r="A697" s="82" t="s">
        <v>153</v>
      </c>
      <c r="B697" s="83" t="s">
        <v>154</v>
      </c>
      <c r="C697" s="84"/>
      <c r="D697" s="84" t="s">
        <v>33</v>
      </c>
      <c r="E697" s="85" t="s">
        <v>34</v>
      </c>
      <c r="F697" s="83">
        <v>2013</v>
      </c>
      <c r="G697" s="224" t="s">
        <v>475</v>
      </c>
      <c r="H697" s="86" t="str">
        <f>+G697</f>
        <v>MANTENIMIENTO DE LA VIA VIRGENPAMBA-GUACOPAMBA</v>
      </c>
      <c r="I697" s="227">
        <v>6</v>
      </c>
      <c r="J697" s="230">
        <v>6</v>
      </c>
      <c r="K697" s="111" t="s">
        <v>476</v>
      </c>
      <c r="L697" s="112" t="s">
        <v>238</v>
      </c>
      <c r="M697" s="111">
        <v>1.49</v>
      </c>
      <c r="N697" s="88">
        <v>500</v>
      </c>
      <c r="O697" s="88"/>
      <c r="P697" s="88">
        <f t="shared" si="58"/>
        <v>500</v>
      </c>
      <c r="Q697" s="88">
        <f t="shared" ref="Q697:Q704" si="60">+N697*M697</f>
        <v>745</v>
      </c>
      <c r="R697" s="88">
        <f t="shared" ref="R697:R704" si="61">+O697*M697</f>
        <v>0</v>
      </c>
      <c r="S697" s="109">
        <f t="shared" ref="S697:S704" si="62">+R697+Q697</f>
        <v>745</v>
      </c>
      <c r="U697" s="31">
        <f t="shared" si="55"/>
        <v>22627581.451900017</v>
      </c>
    </row>
    <row r="698" spans="1:21" ht="27" customHeight="1" x14ac:dyDescent="0.3">
      <c r="A698" s="91" t="s">
        <v>153</v>
      </c>
      <c r="B698" s="92" t="s">
        <v>154</v>
      </c>
      <c r="C698" s="93"/>
      <c r="D698" s="93" t="s">
        <v>33</v>
      </c>
      <c r="E698" s="94" t="s">
        <v>34</v>
      </c>
      <c r="F698" s="92">
        <v>2013</v>
      </c>
      <c r="G698" s="225"/>
      <c r="H698" s="95" t="str">
        <f>H697</f>
        <v>MANTENIMIENTO DE LA VIA VIRGENPAMBA-GUACOPAMBA</v>
      </c>
      <c r="I698" s="228"/>
      <c r="J698" s="231"/>
      <c r="K698" s="115" t="s">
        <v>477</v>
      </c>
      <c r="L698" s="116" t="s">
        <v>238</v>
      </c>
      <c r="M698" s="115">
        <v>5.2</v>
      </c>
      <c r="N698" s="97">
        <v>250</v>
      </c>
      <c r="O698" s="97"/>
      <c r="P698" s="97">
        <f t="shared" si="58"/>
        <v>250</v>
      </c>
      <c r="Q698" s="97">
        <f t="shared" si="60"/>
        <v>1300</v>
      </c>
      <c r="R698" s="97">
        <f t="shared" si="61"/>
        <v>0</v>
      </c>
      <c r="S698" s="125">
        <f t="shared" si="62"/>
        <v>1300</v>
      </c>
      <c r="U698" s="31">
        <f t="shared" si="55"/>
        <v>22627581.451900017</v>
      </c>
    </row>
    <row r="699" spans="1:21" ht="16.5" customHeight="1" thickBot="1" x14ac:dyDescent="0.35">
      <c r="A699" s="100" t="s">
        <v>153</v>
      </c>
      <c r="B699" s="101" t="s">
        <v>154</v>
      </c>
      <c r="C699" s="102"/>
      <c r="D699" s="102" t="s">
        <v>33</v>
      </c>
      <c r="E699" s="103" t="s">
        <v>34</v>
      </c>
      <c r="F699" s="101">
        <v>2013</v>
      </c>
      <c r="G699" s="226"/>
      <c r="H699" s="104" t="str">
        <f>H698</f>
        <v>MANTENIMIENTO DE LA VIA VIRGENPAMBA-GUACOPAMBA</v>
      </c>
      <c r="I699" s="229"/>
      <c r="J699" s="232"/>
      <c r="K699" s="119" t="s">
        <v>478</v>
      </c>
      <c r="L699" s="120" t="s">
        <v>479</v>
      </c>
      <c r="M699" s="119">
        <v>0.25</v>
      </c>
      <c r="N699" s="106">
        <v>1750</v>
      </c>
      <c r="O699" s="106"/>
      <c r="P699" s="106">
        <f t="shared" si="58"/>
        <v>1750</v>
      </c>
      <c r="Q699" s="106">
        <f t="shared" si="60"/>
        <v>437.5</v>
      </c>
      <c r="R699" s="106">
        <f t="shared" si="61"/>
        <v>0</v>
      </c>
      <c r="S699" s="110">
        <f t="shared" si="62"/>
        <v>437.5</v>
      </c>
      <c r="U699" s="31">
        <f t="shared" si="55"/>
        <v>22627581.451900017</v>
      </c>
    </row>
    <row r="700" spans="1:21" ht="27" customHeight="1" x14ac:dyDescent="0.3">
      <c r="A700" s="82" t="s">
        <v>153</v>
      </c>
      <c r="B700" s="83" t="s">
        <v>548</v>
      </c>
      <c r="C700" s="84" t="s">
        <v>588</v>
      </c>
      <c r="D700" s="84" t="s">
        <v>33</v>
      </c>
      <c r="E700" s="85" t="s">
        <v>34</v>
      </c>
      <c r="F700" s="83">
        <v>2013</v>
      </c>
      <c r="G700" s="224" t="s">
        <v>938</v>
      </c>
      <c r="H700" s="86" t="str">
        <f>+G700</f>
        <v>MANTENIMIENTO DE LAS VIAS URDANETA - SAN ISIDRO, CAÑARO-COCHALOMA-ROSA GRANDE, VILLA CARREÑO-PAREDONES-BAHIR-BABAER</v>
      </c>
      <c r="I700" s="227">
        <v>18</v>
      </c>
      <c r="J700" s="230">
        <v>18</v>
      </c>
      <c r="K700" s="111" t="s">
        <v>582</v>
      </c>
      <c r="L700" s="112" t="s">
        <v>235</v>
      </c>
      <c r="M700" s="111">
        <v>0.2</v>
      </c>
      <c r="N700" s="88">
        <v>36000</v>
      </c>
      <c r="O700" s="88">
        <v>54000</v>
      </c>
      <c r="P700" s="88">
        <f t="shared" si="58"/>
        <v>90000</v>
      </c>
      <c r="Q700" s="88">
        <f t="shared" si="60"/>
        <v>7200</v>
      </c>
      <c r="R700" s="88">
        <f t="shared" si="61"/>
        <v>10800</v>
      </c>
      <c r="S700" s="109">
        <f t="shared" si="62"/>
        <v>18000</v>
      </c>
      <c r="U700" s="31">
        <f t="shared" si="55"/>
        <v>22627581.451900017</v>
      </c>
    </row>
    <row r="701" spans="1:21" ht="27" customHeight="1" x14ac:dyDescent="0.3">
      <c r="A701" s="91" t="s">
        <v>153</v>
      </c>
      <c r="B701" s="92" t="s">
        <v>548</v>
      </c>
      <c r="C701" s="93" t="s">
        <v>588</v>
      </c>
      <c r="D701" s="93" t="s">
        <v>33</v>
      </c>
      <c r="E701" s="94" t="s">
        <v>34</v>
      </c>
      <c r="F701" s="92">
        <v>2013</v>
      </c>
      <c r="G701" s="225"/>
      <c r="H701" s="95" t="str">
        <f>H700</f>
        <v>MANTENIMIENTO DE LAS VIAS URDANETA - SAN ISIDRO, CAÑARO-COCHALOMA-ROSA GRANDE, VILLA CARREÑO-PAREDONES-BAHIR-BABAER</v>
      </c>
      <c r="I701" s="228"/>
      <c r="J701" s="231"/>
      <c r="K701" s="115" t="s">
        <v>477</v>
      </c>
      <c r="L701" s="116" t="s">
        <v>238</v>
      </c>
      <c r="M701" s="115">
        <v>5.2</v>
      </c>
      <c r="N701" s="97">
        <v>2700</v>
      </c>
      <c r="O701" s="97">
        <v>4050</v>
      </c>
      <c r="P701" s="97">
        <f t="shared" si="58"/>
        <v>6750</v>
      </c>
      <c r="Q701" s="97">
        <f t="shared" si="60"/>
        <v>14040</v>
      </c>
      <c r="R701" s="97">
        <f t="shared" si="61"/>
        <v>21060</v>
      </c>
      <c r="S701" s="125">
        <f t="shared" si="62"/>
        <v>35100</v>
      </c>
      <c r="U701" s="31">
        <f t="shared" si="55"/>
        <v>22627581.451900017</v>
      </c>
    </row>
    <row r="702" spans="1:21" ht="16.5" customHeight="1" x14ac:dyDescent="0.3">
      <c r="A702" s="91" t="s">
        <v>153</v>
      </c>
      <c r="B702" s="92" t="s">
        <v>548</v>
      </c>
      <c r="C702" s="93" t="s">
        <v>588</v>
      </c>
      <c r="D702" s="93" t="s">
        <v>33</v>
      </c>
      <c r="E702" s="94" t="s">
        <v>34</v>
      </c>
      <c r="F702" s="92">
        <v>2013</v>
      </c>
      <c r="G702" s="225"/>
      <c r="H702" s="95" t="str">
        <f>H701</f>
        <v>MANTENIMIENTO DE LAS VIAS URDANETA - SAN ISIDRO, CAÑARO-COCHALOMA-ROSA GRANDE, VILLA CARREÑO-PAREDONES-BAHIR-BABAER</v>
      </c>
      <c r="I702" s="228"/>
      <c r="J702" s="231"/>
      <c r="K702" s="115" t="s">
        <v>478</v>
      </c>
      <c r="L702" s="116" t="s">
        <v>531</v>
      </c>
      <c r="M702" s="115">
        <v>0.25</v>
      </c>
      <c r="N702" s="97">
        <v>81000</v>
      </c>
      <c r="O702" s="97">
        <v>121500</v>
      </c>
      <c r="P702" s="97">
        <f t="shared" si="58"/>
        <v>202500</v>
      </c>
      <c r="Q702" s="97">
        <f t="shared" si="60"/>
        <v>20250</v>
      </c>
      <c r="R702" s="97">
        <f t="shared" si="61"/>
        <v>30375</v>
      </c>
      <c r="S702" s="125">
        <f t="shared" si="62"/>
        <v>50625</v>
      </c>
      <c r="U702" s="31">
        <f t="shared" si="55"/>
        <v>22627581.451900017</v>
      </c>
    </row>
    <row r="703" spans="1:21" ht="35.25" customHeight="1" thickBot="1" x14ac:dyDescent="0.35">
      <c r="A703" s="100" t="s">
        <v>153</v>
      </c>
      <c r="B703" s="101" t="s">
        <v>548</v>
      </c>
      <c r="C703" s="102" t="s">
        <v>588</v>
      </c>
      <c r="D703" s="102" t="s">
        <v>33</v>
      </c>
      <c r="E703" s="103" t="s">
        <v>34</v>
      </c>
      <c r="F703" s="101">
        <v>2013</v>
      </c>
      <c r="G703" s="226"/>
      <c r="H703" s="104" t="str">
        <f>H702</f>
        <v>MANTENIMIENTO DE LAS VIAS URDANETA - SAN ISIDRO, CAÑARO-COCHALOMA-ROSA GRANDE, VILLA CARREÑO-PAREDONES-BAHIR-BABAER</v>
      </c>
      <c r="I703" s="229"/>
      <c r="J703" s="232"/>
      <c r="K703" s="119" t="s">
        <v>509</v>
      </c>
      <c r="L703" s="120" t="s">
        <v>238</v>
      </c>
      <c r="M703" s="119">
        <v>1.21</v>
      </c>
      <c r="N703" s="106">
        <v>2700</v>
      </c>
      <c r="O703" s="106">
        <v>4050</v>
      </c>
      <c r="P703" s="106">
        <f t="shared" si="58"/>
        <v>6750</v>
      </c>
      <c r="Q703" s="106">
        <f t="shared" si="60"/>
        <v>3267</v>
      </c>
      <c r="R703" s="106">
        <f t="shared" si="61"/>
        <v>4900.5</v>
      </c>
      <c r="S703" s="110">
        <f t="shared" si="62"/>
        <v>8167.5</v>
      </c>
      <c r="U703" s="31">
        <f t="shared" si="55"/>
        <v>22627581.451900017</v>
      </c>
    </row>
    <row r="704" spans="1:21" ht="37.5" customHeight="1" thickBot="1" x14ac:dyDescent="0.35">
      <c r="A704" s="71" t="s">
        <v>153</v>
      </c>
      <c r="B704" s="72" t="s">
        <v>154</v>
      </c>
      <c r="C704" s="73"/>
      <c r="D704" s="73" t="s">
        <v>38</v>
      </c>
      <c r="E704" s="74" t="s">
        <v>34</v>
      </c>
      <c r="F704" s="72">
        <v>2013</v>
      </c>
      <c r="G704" s="75" t="s">
        <v>939</v>
      </c>
      <c r="H704" s="76" t="str">
        <f>G704</f>
        <v>MANTENIMIEMTO RUTINARIO VAL EN LOS CANTONES LOJA Y SARAGURO</v>
      </c>
      <c r="I704" s="77">
        <v>200</v>
      </c>
      <c r="J704" s="77">
        <v>200</v>
      </c>
      <c r="K704" s="76" t="s">
        <v>940</v>
      </c>
      <c r="L704" s="78" t="s">
        <v>61</v>
      </c>
      <c r="M704" s="79">
        <v>7.0000000000000007E-2</v>
      </c>
      <c r="N704" s="79">
        <v>300000</v>
      </c>
      <c r="O704" s="79">
        <v>600000</v>
      </c>
      <c r="P704" s="79">
        <f t="shared" si="58"/>
        <v>900000</v>
      </c>
      <c r="Q704" s="79">
        <f t="shared" si="60"/>
        <v>21000.000000000004</v>
      </c>
      <c r="R704" s="79">
        <f t="shared" si="61"/>
        <v>42000.000000000007</v>
      </c>
      <c r="S704" s="124">
        <f t="shared" si="62"/>
        <v>63000.000000000015</v>
      </c>
      <c r="U704" s="31">
        <f t="shared" si="55"/>
        <v>22627581.451900017</v>
      </c>
    </row>
    <row r="705" spans="1:22" ht="37.5" customHeight="1" thickBot="1" x14ac:dyDescent="0.35">
      <c r="A705" s="71" t="s">
        <v>153</v>
      </c>
      <c r="B705" s="72" t="s">
        <v>154</v>
      </c>
      <c r="C705" s="73" t="s">
        <v>506</v>
      </c>
      <c r="D705" s="73" t="s">
        <v>33</v>
      </c>
      <c r="E705" s="74" t="s">
        <v>34</v>
      </c>
      <c r="F705" s="72">
        <v>2013</v>
      </c>
      <c r="G705" s="75" t="s">
        <v>511</v>
      </c>
      <c r="H705" s="76" t="s">
        <v>511</v>
      </c>
      <c r="I705" s="77">
        <v>33.200000000000003</v>
      </c>
      <c r="J705" s="77">
        <v>33.200000000000003</v>
      </c>
      <c r="K705" s="76" t="s">
        <v>512</v>
      </c>
      <c r="L705" s="78" t="s">
        <v>37</v>
      </c>
      <c r="M705" s="79">
        <v>1.25</v>
      </c>
      <c r="N705" s="79">
        <v>22900</v>
      </c>
      <c r="O705" s="79"/>
      <c r="P705" s="79">
        <f t="shared" si="58"/>
        <v>22900</v>
      </c>
      <c r="Q705" s="79">
        <f t="shared" si="57"/>
        <v>28625</v>
      </c>
      <c r="R705" s="79">
        <f t="shared" si="59"/>
        <v>0</v>
      </c>
      <c r="S705" s="124">
        <f t="shared" si="56"/>
        <v>28625</v>
      </c>
      <c r="U705" s="31">
        <f t="shared" si="55"/>
        <v>22627581.451900017</v>
      </c>
    </row>
    <row r="706" spans="1:22" ht="28.5" customHeight="1" x14ac:dyDescent="0.3">
      <c r="A706" s="82" t="s">
        <v>153</v>
      </c>
      <c r="B706" s="83" t="s">
        <v>154</v>
      </c>
      <c r="C706" s="84" t="s">
        <v>506</v>
      </c>
      <c r="D706" s="84" t="s">
        <v>33</v>
      </c>
      <c r="E706" s="85" t="s">
        <v>34</v>
      </c>
      <c r="F706" s="83">
        <v>2013</v>
      </c>
      <c r="G706" s="224" t="s">
        <v>513</v>
      </c>
      <c r="H706" s="86" t="s">
        <v>513</v>
      </c>
      <c r="I706" s="227">
        <v>31.83</v>
      </c>
      <c r="J706" s="230">
        <v>31.83</v>
      </c>
      <c r="K706" s="86" t="s">
        <v>514</v>
      </c>
      <c r="L706" s="87" t="s">
        <v>61</v>
      </c>
      <c r="M706" s="88">
        <v>0.2</v>
      </c>
      <c r="N706" s="88">
        <v>191000</v>
      </c>
      <c r="O706" s="88"/>
      <c r="P706" s="88">
        <f t="shared" si="58"/>
        <v>191000</v>
      </c>
      <c r="Q706" s="88">
        <f t="shared" si="57"/>
        <v>38200</v>
      </c>
      <c r="R706" s="88">
        <f t="shared" si="59"/>
        <v>0</v>
      </c>
      <c r="S706" s="109">
        <f t="shared" si="56"/>
        <v>38200</v>
      </c>
      <c r="U706" s="31">
        <f t="shared" si="55"/>
        <v>22627581.451900017</v>
      </c>
      <c r="V706" s="5">
        <v>31.83</v>
      </c>
    </row>
    <row r="707" spans="1:22" ht="16.5" customHeight="1" thickBot="1" x14ac:dyDescent="0.35">
      <c r="A707" s="100" t="s">
        <v>153</v>
      </c>
      <c r="B707" s="101" t="s">
        <v>154</v>
      </c>
      <c r="C707" s="102" t="s">
        <v>506</v>
      </c>
      <c r="D707" s="102" t="s">
        <v>33</v>
      </c>
      <c r="E707" s="103" t="s">
        <v>34</v>
      </c>
      <c r="F707" s="101">
        <v>2013</v>
      </c>
      <c r="G707" s="226"/>
      <c r="H707" s="104" t="s">
        <v>515</v>
      </c>
      <c r="I707" s="229"/>
      <c r="J707" s="232"/>
      <c r="K707" s="104" t="s">
        <v>516</v>
      </c>
      <c r="L707" s="105" t="s">
        <v>37</v>
      </c>
      <c r="M707" s="106">
        <v>1</v>
      </c>
      <c r="N707" s="106">
        <v>720</v>
      </c>
      <c r="O707" s="106"/>
      <c r="P707" s="106">
        <f t="shared" si="58"/>
        <v>720</v>
      </c>
      <c r="Q707" s="106">
        <f t="shared" si="57"/>
        <v>720</v>
      </c>
      <c r="R707" s="106">
        <f t="shared" si="59"/>
        <v>0</v>
      </c>
      <c r="S707" s="110">
        <f t="shared" si="56"/>
        <v>720</v>
      </c>
      <c r="U707" s="31">
        <f t="shared" si="55"/>
        <v>22627581.451900017</v>
      </c>
    </row>
    <row r="708" spans="1:22" ht="16.5" customHeight="1" x14ac:dyDescent="0.3">
      <c r="A708" s="82" t="s">
        <v>153</v>
      </c>
      <c r="B708" s="83" t="s">
        <v>154</v>
      </c>
      <c r="C708" s="84" t="s">
        <v>517</v>
      </c>
      <c r="D708" s="191" t="s">
        <v>33</v>
      </c>
      <c r="E708" s="85" t="s">
        <v>34</v>
      </c>
      <c r="F708" s="83">
        <v>2013</v>
      </c>
      <c r="G708" s="224" t="s">
        <v>669</v>
      </c>
      <c r="H708" s="86" t="str">
        <f>+G708</f>
        <v>MANTENIMEINTO DE LA VIA SAUCES NORTE - JIMBILLA - LA CHONTA</v>
      </c>
      <c r="I708" s="227">
        <v>9.75</v>
      </c>
      <c r="J708" s="230">
        <v>9.75</v>
      </c>
      <c r="K708" s="86" t="s">
        <v>518</v>
      </c>
      <c r="L708" s="87" t="s">
        <v>37</v>
      </c>
      <c r="M708" s="88">
        <v>1.26</v>
      </c>
      <c r="N708" s="88">
        <v>780</v>
      </c>
      <c r="O708" s="88"/>
      <c r="P708" s="88">
        <f t="shared" si="58"/>
        <v>780</v>
      </c>
      <c r="Q708" s="88">
        <f t="shared" si="57"/>
        <v>982.8</v>
      </c>
      <c r="R708" s="88">
        <f t="shared" si="59"/>
        <v>0</v>
      </c>
      <c r="S708" s="109">
        <f t="shared" si="56"/>
        <v>982.8</v>
      </c>
      <c r="U708" s="31">
        <f t="shared" si="55"/>
        <v>22627581.451900017</v>
      </c>
    </row>
    <row r="709" spans="1:22" ht="16.5" customHeight="1" x14ac:dyDescent="0.3">
      <c r="A709" s="91" t="s">
        <v>153</v>
      </c>
      <c r="B709" s="92" t="s">
        <v>154</v>
      </c>
      <c r="C709" s="93" t="s">
        <v>517</v>
      </c>
      <c r="D709" s="192" t="s">
        <v>33</v>
      </c>
      <c r="E709" s="94" t="s">
        <v>34</v>
      </c>
      <c r="F709" s="92">
        <v>2013</v>
      </c>
      <c r="G709" s="225"/>
      <c r="H709" s="95">
        <f>+G709</f>
        <v>0</v>
      </c>
      <c r="I709" s="228"/>
      <c r="J709" s="231"/>
      <c r="K709" s="95" t="s">
        <v>519</v>
      </c>
      <c r="L709" s="96" t="s">
        <v>37</v>
      </c>
      <c r="M709" s="97">
        <v>2.17</v>
      </c>
      <c r="N709" s="97">
        <v>11.2</v>
      </c>
      <c r="O709" s="97"/>
      <c r="P709" s="97">
        <f t="shared" si="58"/>
        <v>11.2</v>
      </c>
      <c r="Q709" s="97">
        <f t="shared" si="57"/>
        <v>24.303999999999998</v>
      </c>
      <c r="R709" s="97">
        <f t="shared" si="59"/>
        <v>0</v>
      </c>
      <c r="S709" s="125">
        <f t="shared" si="56"/>
        <v>24.303999999999998</v>
      </c>
      <c r="U709" s="31">
        <f t="shared" si="55"/>
        <v>22627581.451900017</v>
      </c>
    </row>
    <row r="710" spans="1:22" ht="16.5" customHeight="1" thickBot="1" x14ac:dyDescent="0.35">
      <c r="A710" s="100" t="s">
        <v>153</v>
      </c>
      <c r="B710" s="101" t="s">
        <v>154</v>
      </c>
      <c r="C710" s="102" t="s">
        <v>517</v>
      </c>
      <c r="D710" s="193" t="s">
        <v>33</v>
      </c>
      <c r="E710" s="103" t="s">
        <v>34</v>
      </c>
      <c r="F710" s="101">
        <v>2013</v>
      </c>
      <c r="G710" s="226"/>
      <c r="H710" s="104">
        <f>+G710</f>
        <v>0</v>
      </c>
      <c r="I710" s="229"/>
      <c r="J710" s="232"/>
      <c r="K710" s="104" t="s">
        <v>520</v>
      </c>
      <c r="L710" s="105" t="s">
        <v>61</v>
      </c>
      <c r="M710" s="106">
        <v>0.06</v>
      </c>
      <c r="N710" s="106">
        <v>48750</v>
      </c>
      <c r="O710" s="106"/>
      <c r="P710" s="106">
        <f t="shared" si="58"/>
        <v>48750</v>
      </c>
      <c r="Q710" s="106">
        <f t="shared" si="57"/>
        <v>2925</v>
      </c>
      <c r="R710" s="106">
        <f t="shared" si="59"/>
        <v>0</v>
      </c>
      <c r="S710" s="110">
        <f t="shared" si="56"/>
        <v>2925</v>
      </c>
      <c r="U710" s="31">
        <f t="shared" si="55"/>
        <v>22627581.451900017</v>
      </c>
    </row>
    <row r="711" spans="1:22" ht="16.5" customHeight="1" thickBot="1" x14ac:dyDescent="0.35">
      <c r="A711" s="71" t="s">
        <v>153</v>
      </c>
      <c r="B711" s="72" t="s">
        <v>154</v>
      </c>
      <c r="C711" s="73" t="s">
        <v>506</v>
      </c>
      <c r="D711" s="73" t="s">
        <v>38</v>
      </c>
      <c r="E711" s="74" t="s">
        <v>34</v>
      </c>
      <c r="F711" s="72">
        <v>2013</v>
      </c>
      <c r="G711" s="75" t="s">
        <v>521</v>
      </c>
      <c r="H711" s="76" t="s">
        <v>521</v>
      </c>
      <c r="I711" s="77">
        <v>33.200000000000003</v>
      </c>
      <c r="J711" s="77">
        <v>33.200000000000003</v>
      </c>
      <c r="K711" s="76" t="s">
        <v>450</v>
      </c>
      <c r="L711" s="78" t="s">
        <v>522</v>
      </c>
      <c r="M711" s="79">
        <v>17320.259999999998</v>
      </c>
      <c r="N711" s="79">
        <v>1</v>
      </c>
      <c r="O711" s="79"/>
      <c r="P711" s="79">
        <f t="shared" si="58"/>
        <v>1</v>
      </c>
      <c r="Q711" s="79">
        <f t="shared" si="57"/>
        <v>17320.259999999998</v>
      </c>
      <c r="R711" s="79">
        <f t="shared" si="59"/>
        <v>0</v>
      </c>
      <c r="S711" s="124">
        <f t="shared" si="56"/>
        <v>17320.259999999998</v>
      </c>
      <c r="U711" s="31">
        <f t="shared" si="55"/>
        <v>22627581.451900017</v>
      </c>
      <c r="V711" s="5">
        <v>33.200000000000003</v>
      </c>
    </row>
    <row r="712" spans="1:22" ht="32.25" customHeight="1" thickBot="1" x14ac:dyDescent="0.35">
      <c r="A712" s="71" t="s">
        <v>153</v>
      </c>
      <c r="B712" s="72" t="s">
        <v>154</v>
      </c>
      <c r="C712" s="73" t="s">
        <v>523</v>
      </c>
      <c r="D712" s="73" t="s">
        <v>38</v>
      </c>
      <c r="E712" s="74" t="s">
        <v>39</v>
      </c>
      <c r="F712" s="72">
        <v>2012</v>
      </c>
      <c r="G712" s="75" t="s">
        <v>524</v>
      </c>
      <c r="H712" s="76" t="s">
        <v>524</v>
      </c>
      <c r="I712" s="77">
        <v>8</v>
      </c>
      <c r="J712" s="77">
        <v>8</v>
      </c>
      <c r="K712" s="76" t="s">
        <v>482</v>
      </c>
      <c r="L712" s="78" t="s">
        <v>42</v>
      </c>
      <c r="M712" s="79">
        <v>238333.33</v>
      </c>
      <c r="N712" s="79">
        <v>1</v>
      </c>
      <c r="O712" s="79"/>
      <c r="P712" s="79">
        <f t="shared" si="58"/>
        <v>1</v>
      </c>
      <c r="Q712" s="79">
        <f t="shared" si="57"/>
        <v>238333.33</v>
      </c>
      <c r="R712" s="79">
        <f t="shared" si="59"/>
        <v>0</v>
      </c>
      <c r="S712" s="129">
        <f t="shared" si="56"/>
        <v>238333.33</v>
      </c>
      <c r="U712" s="31">
        <f t="shared" si="55"/>
        <v>22627581.451900017</v>
      </c>
    </row>
    <row r="713" spans="1:22" ht="16.5" customHeight="1" thickBot="1" x14ac:dyDescent="0.35">
      <c r="A713" s="71" t="s">
        <v>153</v>
      </c>
      <c r="B713" s="72" t="s">
        <v>154</v>
      </c>
      <c r="C713" s="73" t="s">
        <v>523</v>
      </c>
      <c r="D713" s="73" t="s">
        <v>33</v>
      </c>
      <c r="E713" s="74" t="s">
        <v>34</v>
      </c>
      <c r="F713" s="72">
        <v>2013</v>
      </c>
      <c r="G713" s="75" t="s">
        <v>525</v>
      </c>
      <c r="H713" s="76" t="s">
        <v>525</v>
      </c>
      <c r="I713" s="77">
        <v>8.33</v>
      </c>
      <c r="J713" s="77">
        <v>8.33</v>
      </c>
      <c r="K713" s="76" t="s">
        <v>526</v>
      </c>
      <c r="L713" s="78" t="s">
        <v>61</v>
      </c>
      <c r="M713" s="79">
        <v>0.2</v>
      </c>
      <c r="N713" s="79">
        <v>50000</v>
      </c>
      <c r="O713" s="79"/>
      <c r="P713" s="79">
        <f t="shared" si="58"/>
        <v>50000</v>
      </c>
      <c r="Q713" s="79">
        <f t="shared" si="57"/>
        <v>10000</v>
      </c>
      <c r="R713" s="79">
        <f t="shared" si="59"/>
        <v>0</v>
      </c>
      <c r="S713" s="124">
        <f t="shared" si="56"/>
        <v>10000</v>
      </c>
      <c r="U713" s="31">
        <f t="shared" si="55"/>
        <v>22627581.451900017</v>
      </c>
      <c r="V713" s="5">
        <v>8.33</v>
      </c>
    </row>
    <row r="714" spans="1:22" ht="17.25" customHeight="1" thickBot="1" x14ac:dyDescent="0.35">
      <c r="A714" s="71" t="s">
        <v>153</v>
      </c>
      <c r="B714" s="72" t="s">
        <v>154</v>
      </c>
      <c r="C714" s="73" t="s">
        <v>523</v>
      </c>
      <c r="D714" s="73" t="s">
        <v>33</v>
      </c>
      <c r="E714" s="74" t="s">
        <v>34</v>
      </c>
      <c r="F714" s="72">
        <v>2013</v>
      </c>
      <c r="G714" s="75" t="s">
        <v>527</v>
      </c>
      <c r="H714" s="76" t="str">
        <f>+G714</f>
        <v xml:space="preserve">Reconformación de las vias en los Barriios  Tumianuma </v>
      </c>
      <c r="I714" s="77">
        <v>6.75</v>
      </c>
      <c r="J714" s="77">
        <v>6.75</v>
      </c>
      <c r="K714" s="194" t="s">
        <v>527</v>
      </c>
      <c r="L714" s="78" t="s">
        <v>61</v>
      </c>
      <c r="M714" s="79">
        <v>0.17</v>
      </c>
      <c r="N714" s="79">
        <v>33750</v>
      </c>
      <c r="O714" s="79"/>
      <c r="P714" s="79">
        <f t="shared" si="58"/>
        <v>33750</v>
      </c>
      <c r="Q714" s="79">
        <f t="shared" si="57"/>
        <v>5737.5</v>
      </c>
      <c r="R714" s="79">
        <f t="shared" si="59"/>
        <v>0</v>
      </c>
      <c r="S714" s="124">
        <f t="shared" si="56"/>
        <v>5737.5</v>
      </c>
      <c r="U714" s="31">
        <f t="shared" si="55"/>
        <v>22627581.451900017</v>
      </c>
    </row>
    <row r="715" spans="1:22" x14ac:dyDescent="0.3">
      <c r="A715" s="82" t="s">
        <v>153</v>
      </c>
      <c r="B715" s="83" t="s">
        <v>154</v>
      </c>
      <c r="C715" s="84" t="s">
        <v>523</v>
      </c>
      <c r="D715" s="84" t="s">
        <v>33</v>
      </c>
      <c r="E715" s="85" t="s">
        <v>34</v>
      </c>
      <c r="F715" s="83">
        <v>2013</v>
      </c>
      <c r="G715" s="224" t="s">
        <v>528</v>
      </c>
      <c r="H715" s="86" t="str">
        <f>+G715</f>
        <v>Reconformación de vías en los Barrios  El Limon y Limon Tumianuma</v>
      </c>
      <c r="I715" s="227">
        <v>9.1</v>
      </c>
      <c r="J715" s="230">
        <v>9.1</v>
      </c>
      <c r="K715" s="195" t="s">
        <v>528</v>
      </c>
      <c r="L715" s="87" t="s">
        <v>61</v>
      </c>
      <c r="M715" s="88">
        <v>0.17</v>
      </c>
      <c r="N715" s="88">
        <v>45500</v>
      </c>
      <c r="O715" s="88"/>
      <c r="P715" s="88">
        <f t="shared" si="58"/>
        <v>45500</v>
      </c>
      <c r="Q715" s="88">
        <f t="shared" si="57"/>
        <v>7735.0000000000009</v>
      </c>
      <c r="R715" s="88">
        <f t="shared" si="59"/>
        <v>0</v>
      </c>
      <c r="S715" s="109">
        <f t="shared" si="56"/>
        <v>7735.0000000000009</v>
      </c>
      <c r="U715" s="31">
        <f t="shared" si="55"/>
        <v>22627581.451900017</v>
      </c>
    </row>
    <row r="716" spans="1:22" ht="27" x14ac:dyDescent="0.3">
      <c r="A716" s="91" t="s">
        <v>153</v>
      </c>
      <c r="B716" s="92" t="s">
        <v>154</v>
      </c>
      <c r="C716" s="93" t="s">
        <v>523</v>
      </c>
      <c r="D716" s="93" t="s">
        <v>33</v>
      </c>
      <c r="E716" s="94" t="s">
        <v>34</v>
      </c>
      <c r="F716" s="92">
        <v>2013</v>
      </c>
      <c r="G716" s="225"/>
      <c r="H716" s="95" t="str">
        <f>H715</f>
        <v>Reconformación de vías en los Barrios  El Limon y Limon Tumianuma</v>
      </c>
      <c r="I716" s="228"/>
      <c r="J716" s="231"/>
      <c r="K716" s="196" t="s">
        <v>529</v>
      </c>
      <c r="L716" s="96" t="s">
        <v>37</v>
      </c>
      <c r="M716" s="97">
        <v>1.26</v>
      </c>
      <c r="N716" s="97">
        <v>33600</v>
      </c>
      <c r="O716" s="97"/>
      <c r="P716" s="97">
        <f t="shared" si="58"/>
        <v>33600</v>
      </c>
      <c r="Q716" s="97">
        <f t="shared" si="57"/>
        <v>42336</v>
      </c>
      <c r="R716" s="97">
        <f t="shared" si="59"/>
        <v>0</v>
      </c>
      <c r="S716" s="125">
        <f t="shared" si="56"/>
        <v>42336</v>
      </c>
      <c r="U716" s="31">
        <f t="shared" si="55"/>
        <v>22627581.451900017</v>
      </c>
    </row>
    <row r="717" spans="1:22" ht="16.5" customHeight="1" thickBot="1" x14ac:dyDescent="0.35">
      <c r="A717" s="100" t="s">
        <v>153</v>
      </c>
      <c r="B717" s="101" t="s">
        <v>154</v>
      </c>
      <c r="C717" s="102" t="s">
        <v>523</v>
      </c>
      <c r="D717" s="102" t="s">
        <v>33</v>
      </c>
      <c r="E717" s="103" t="s">
        <v>34</v>
      </c>
      <c r="F717" s="101">
        <v>2013</v>
      </c>
      <c r="G717" s="226"/>
      <c r="H717" s="104" t="str">
        <f>H716</f>
        <v>Reconformación de vías en los Barrios  El Limon y Limon Tumianuma</v>
      </c>
      <c r="I717" s="229"/>
      <c r="J717" s="232"/>
      <c r="K717" s="197" t="s">
        <v>530</v>
      </c>
      <c r="L717" s="105" t="s">
        <v>531</v>
      </c>
      <c r="M717" s="106">
        <v>0.35</v>
      </c>
      <c r="N717" s="106">
        <v>100800</v>
      </c>
      <c r="O717" s="106"/>
      <c r="P717" s="106">
        <f t="shared" si="58"/>
        <v>100800</v>
      </c>
      <c r="Q717" s="106">
        <f t="shared" si="57"/>
        <v>35280</v>
      </c>
      <c r="R717" s="106">
        <f t="shared" si="59"/>
        <v>0</v>
      </c>
      <c r="S717" s="110">
        <f t="shared" si="56"/>
        <v>35280</v>
      </c>
      <c r="U717" s="31">
        <f t="shared" ref="U717:U785" si="63">$S$964</f>
        <v>22627581.451900017</v>
      </c>
    </row>
    <row r="718" spans="1:22" ht="16.5" customHeight="1" thickBot="1" x14ac:dyDescent="0.35">
      <c r="A718" s="71" t="s">
        <v>153</v>
      </c>
      <c r="B718" s="72" t="s">
        <v>154</v>
      </c>
      <c r="C718" s="73" t="s">
        <v>523</v>
      </c>
      <c r="D718" s="73" t="s">
        <v>101</v>
      </c>
      <c r="E718" s="74" t="s">
        <v>34</v>
      </c>
      <c r="F718" s="72">
        <v>2013</v>
      </c>
      <c r="G718" s="75" t="s">
        <v>532</v>
      </c>
      <c r="H718" s="76" t="s">
        <v>532</v>
      </c>
      <c r="I718" s="77">
        <v>1</v>
      </c>
      <c r="J718" s="77">
        <v>1</v>
      </c>
      <c r="K718" s="76" t="s">
        <v>533</v>
      </c>
      <c r="L718" s="78" t="s">
        <v>61</v>
      </c>
      <c r="M718" s="79">
        <v>0.17</v>
      </c>
      <c r="N718" s="79">
        <v>5900</v>
      </c>
      <c r="O718" s="79"/>
      <c r="P718" s="79">
        <f t="shared" si="58"/>
        <v>5900</v>
      </c>
      <c r="Q718" s="79">
        <f t="shared" si="57"/>
        <v>1003.0000000000001</v>
      </c>
      <c r="R718" s="79">
        <f t="shared" si="59"/>
        <v>0</v>
      </c>
      <c r="S718" s="124">
        <f t="shared" si="56"/>
        <v>1003.0000000000001</v>
      </c>
      <c r="U718" s="31">
        <f t="shared" si="63"/>
        <v>22627581.451900017</v>
      </c>
      <c r="V718" s="5">
        <v>1</v>
      </c>
    </row>
    <row r="719" spans="1:22" ht="16.5" customHeight="1" thickBot="1" x14ac:dyDescent="0.35">
      <c r="A719" s="71" t="s">
        <v>153</v>
      </c>
      <c r="B719" s="72" t="s">
        <v>154</v>
      </c>
      <c r="C719" s="73" t="s">
        <v>523</v>
      </c>
      <c r="D719" s="73" t="s">
        <v>38</v>
      </c>
      <c r="E719" s="74" t="s">
        <v>34</v>
      </c>
      <c r="F719" s="72">
        <v>2013</v>
      </c>
      <c r="G719" s="75" t="s">
        <v>534</v>
      </c>
      <c r="H719" s="76" t="s">
        <v>534</v>
      </c>
      <c r="I719" s="77">
        <v>9.6</v>
      </c>
      <c r="J719" s="77">
        <v>9.6</v>
      </c>
      <c r="K719" s="76" t="s">
        <v>535</v>
      </c>
      <c r="L719" s="78" t="s">
        <v>61</v>
      </c>
      <c r="M719" s="79">
        <v>0.17</v>
      </c>
      <c r="N719" s="79">
        <v>58000</v>
      </c>
      <c r="O719" s="79"/>
      <c r="P719" s="79">
        <f t="shared" si="58"/>
        <v>58000</v>
      </c>
      <c r="Q719" s="79">
        <f t="shared" si="57"/>
        <v>9860</v>
      </c>
      <c r="R719" s="79">
        <f t="shared" si="59"/>
        <v>0</v>
      </c>
      <c r="S719" s="124">
        <f t="shared" si="56"/>
        <v>9860</v>
      </c>
      <c r="U719" s="31">
        <f t="shared" si="63"/>
        <v>22627581.451900017</v>
      </c>
      <c r="V719" s="5">
        <v>9.6</v>
      </c>
    </row>
    <row r="720" spans="1:22" ht="16.5" customHeight="1" thickBot="1" x14ac:dyDescent="0.35">
      <c r="A720" s="71" t="s">
        <v>153</v>
      </c>
      <c r="B720" s="72" t="s">
        <v>154</v>
      </c>
      <c r="C720" s="73" t="s">
        <v>523</v>
      </c>
      <c r="D720" s="73" t="s">
        <v>38</v>
      </c>
      <c r="E720" s="74" t="s">
        <v>34</v>
      </c>
      <c r="F720" s="72">
        <v>2013</v>
      </c>
      <c r="G720" s="75" t="s">
        <v>534</v>
      </c>
      <c r="H720" s="76" t="s">
        <v>534</v>
      </c>
      <c r="I720" s="77">
        <v>2.93</v>
      </c>
      <c r="J720" s="77">
        <v>2.93</v>
      </c>
      <c r="K720" s="76" t="s">
        <v>536</v>
      </c>
      <c r="L720" s="78" t="s">
        <v>61</v>
      </c>
      <c r="M720" s="79">
        <v>0.17</v>
      </c>
      <c r="N720" s="79">
        <v>17300</v>
      </c>
      <c r="O720" s="79"/>
      <c r="P720" s="79">
        <f t="shared" si="58"/>
        <v>17300</v>
      </c>
      <c r="Q720" s="79">
        <f t="shared" si="57"/>
        <v>2941</v>
      </c>
      <c r="R720" s="79">
        <f t="shared" si="59"/>
        <v>0</v>
      </c>
      <c r="S720" s="124">
        <f t="shared" si="56"/>
        <v>2941</v>
      </c>
      <c r="U720" s="31">
        <f t="shared" si="63"/>
        <v>22627581.451900017</v>
      </c>
      <c r="V720" s="5">
        <v>2.93</v>
      </c>
    </row>
    <row r="721" spans="1:22" ht="16.5" customHeight="1" x14ac:dyDescent="0.3">
      <c r="A721" s="82" t="s">
        <v>153</v>
      </c>
      <c r="B721" s="83" t="s">
        <v>154</v>
      </c>
      <c r="C721" s="84" t="s">
        <v>523</v>
      </c>
      <c r="D721" s="84" t="s">
        <v>51</v>
      </c>
      <c r="E721" s="85" t="s">
        <v>52</v>
      </c>
      <c r="F721" s="83">
        <v>2013</v>
      </c>
      <c r="G721" s="224" t="s">
        <v>537</v>
      </c>
      <c r="H721" s="86" t="s">
        <v>537</v>
      </c>
      <c r="I721" s="227">
        <v>10</v>
      </c>
      <c r="J721" s="230">
        <v>10</v>
      </c>
      <c r="K721" s="111" t="s">
        <v>54</v>
      </c>
      <c r="L721" s="112" t="s">
        <v>55</v>
      </c>
      <c r="M721" s="111">
        <v>960.57</v>
      </c>
      <c r="N721" s="88">
        <v>1.1399999999999999</v>
      </c>
      <c r="O721" s="88"/>
      <c r="P721" s="88">
        <f t="shared" si="58"/>
        <v>1.1399999999999999</v>
      </c>
      <c r="Q721" s="88">
        <f t="shared" si="57"/>
        <v>1095.0498</v>
      </c>
      <c r="R721" s="88">
        <f t="shared" si="59"/>
        <v>0</v>
      </c>
      <c r="S721" s="109">
        <f t="shared" si="56"/>
        <v>1095.0498</v>
      </c>
      <c r="U721" s="31">
        <f t="shared" si="63"/>
        <v>22627581.451900017</v>
      </c>
      <c r="V721" s="5">
        <v>10</v>
      </c>
    </row>
    <row r="722" spans="1:22" ht="16.5" customHeight="1" x14ac:dyDescent="0.3">
      <c r="A722" s="91" t="s">
        <v>153</v>
      </c>
      <c r="B722" s="92" t="s">
        <v>154</v>
      </c>
      <c r="C722" s="93" t="s">
        <v>523</v>
      </c>
      <c r="D722" s="93" t="s">
        <v>51</v>
      </c>
      <c r="E722" s="94" t="s">
        <v>52</v>
      </c>
      <c r="F722" s="92">
        <v>2013</v>
      </c>
      <c r="G722" s="225"/>
      <c r="H722" s="95" t="s">
        <v>537</v>
      </c>
      <c r="I722" s="228"/>
      <c r="J722" s="231"/>
      <c r="K722" s="115" t="s">
        <v>56</v>
      </c>
      <c r="L722" s="116" t="s">
        <v>37</v>
      </c>
      <c r="M722" s="115">
        <v>16.57</v>
      </c>
      <c r="N722" s="97">
        <v>0</v>
      </c>
      <c r="O722" s="97"/>
      <c r="P722" s="97">
        <f t="shared" si="58"/>
        <v>0</v>
      </c>
      <c r="Q722" s="97">
        <f t="shared" si="57"/>
        <v>0</v>
      </c>
      <c r="R722" s="97">
        <f t="shared" si="59"/>
        <v>0</v>
      </c>
      <c r="S722" s="125">
        <f t="shared" si="56"/>
        <v>0</v>
      </c>
      <c r="U722" s="31">
        <f t="shared" si="63"/>
        <v>22627581.451900017</v>
      </c>
    </row>
    <row r="723" spans="1:22" ht="16.5" customHeight="1" x14ac:dyDescent="0.3">
      <c r="A723" s="91" t="s">
        <v>153</v>
      </c>
      <c r="B723" s="92" t="s">
        <v>154</v>
      </c>
      <c r="C723" s="93" t="s">
        <v>523</v>
      </c>
      <c r="D723" s="93" t="s">
        <v>51</v>
      </c>
      <c r="E723" s="94" t="s">
        <v>52</v>
      </c>
      <c r="F723" s="92">
        <v>2013</v>
      </c>
      <c r="G723" s="225"/>
      <c r="H723" s="95" t="s">
        <v>537</v>
      </c>
      <c r="I723" s="228"/>
      <c r="J723" s="231"/>
      <c r="K723" s="115" t="s">
        <v>57</v>
      </c>
      <c r="L723" s="116" t="s">
        <v>37</v>
      </c>
      <c r="M723" s="115">
        <v>1.18</v>
      </c>
      <c r="N723" s="97">
        <v>0</v>
      </c>
      <c r="O723" s="97"/>
      <c r="P723" s="97">
        <f t="shared" si="58"/>
        <v>0</v>
      </c>
      <c r="Q723" s="97">
        <f t="shared" si="57"/>
        <v>0</v>
      </c>
      <c r="R723" s="97">
        <f t="shared" si="59"/>
        <v>0</v>
      </c>
      <c r="S723" s="125">
        <f t="shared" si="56"/>
        <v>0</v>
      </c>
      <c r="U723" s="31">
        <f t="shared" si="63"/>
        <v>22627581.451900017</v>
      </c>
    </row>
    <row r="724" spans="1:22" ht="16.5" customHeight="1" x14ac:dyDescent="0.3">
      <c r="A724" s="91" t="s">
        <v>153</v>
      </c>
      <c r="B724" s="92" t="s">
        <v>154</v>
      </c>
      <c r="C724" s="93" t="s">
        <v>523</v>
      </c>
      <c r="D724" s="93" t="s">
        <v>51</v>
      </c>
      <c r="E724" s="94" t="s">
        <v>52</v>
      </c>
      <c r="F724" s="92">
        <v>2013</v>
      </c>
      <c r="G724" s="225"/>
      <c r="H724" s="95" t="s">
        <v>537</v>
      </c>
      <c r="I724" s="228"/>
      <c r="J724" s="231"/>
      <c r="K724" s="115" t="s">
        <v>58</v>
      </c>
      <c r="L724" s="116" t="s">
        <v>59</v>
      </c>
      <c r="M724" s="115">
        <v>0.35</v>
      </c>
      <c r="N724" s="97">
        <v>0</v>
      </c>
      <c r="O724" s="97"/>
      <c r="P724" s="97">
        <f t="shared" si="58"/>
        <v>0</v>
      </c>
      <c r="Q724" s="97">
        <f t="shared" si="57"/>
        <v>0</v>
      </c>
      <c r="R724" s="97">
        <f t="shared" si="59"/>
        <v>0</v>
      </c>
      <c r="S724" s="125">
        <f t="shared" si="56"/>
        <v>0</v>
      </c>
      <c r="U724" s="31">
        <f t="shared" si="63"/>
        <v>22627581.451900017</v>
      </c>
    </row>
    <row r="725" spans="1:22" ht="16.5" customHeight="1" x14ac:dyDescent="0.3">
      <c r="A725" s="91" t="s">
        <v>153</v>
      </c>
      <c r="B725" s="92" t="s">
        <v>154</v>
      </c>
      <c r="C725" s="93" t="s">
        <v>523</v>
      </c>
      <c r="D725" s="93" t="s">
        <v>51</v>
      </c>
      <c r="E725" s="94" t="s">
        <v>52</v>
      </c>
      <c r="F725" s="92">
        <v>2013</v>
      </c>
      <c r="G725" s="225"/>
      <c r="H725" s="95" t="s">
        <v>537</v>
      </c>
      <c r="I725" s="228"/>
      <c r="J725" s="231"/>
      <c r="K725" s="115" t="s">
        <v>60</v>
      </c>
      <c r="L725" s="116" t="s">
        <v>61</v>
      </c>
      <c r="M725" s="115">
        <v>0.34</v>
      </c>
      <c r="N725" s="97">
        <v>29978.73</v>
      </c>
      <c r="O725" s="97"/>
      <c r="P725" s="97">
        <f t="shared" si="58"/>
        <v>29978.73</v>
      </c>
      <c r="Q725" s="97">
        <f t="shared" si="57"/>
        <v>10192.7682</v>
      </c>
      <c r="R725" s="97">
        <f t="shared" si="59"/>
        <v>0</v>
      </c>
      <c r="S725" s="125">
        <f t="shared" si="56"/>
        <v>10192.7682</v>
      </c>
      <c r="U725" s="31">
        <f t="shared" si="63"/>
        <v>22627581.451900017</v>
      </c>
    </row>
    <row r="726" spans="1:22" ht="16.5" customHeight="1" x14ac:dyDescent="0.3">
      <c r="A726" s="91" t="s">
        <v>153</v>
      </c>
      <c r="B726" s="92" t="s">
        <v>154</v>
      </c>
      <c r="C726" s="93" t="s">
        <v>523</v>
      </c>
      <c r="D726" s="93" t="s">
        <v>51</v>
      </c>
      <c r="E726" s="94" t="s">
        <v>52</v>
      </c>
      <c r="F726" s="92">
        <v>2013</v>
      </c>
      <c r="G726" s="225"/>
      <c r="H726" s="95" t="s">
        <v>537</v>
      </c>
      <c r="I726" s="228"/>
      <c r="J726" s="231"/>
      <c r="K726" s="115" t="s">
        <v>62</v>
      </c>
      <c r="L726" s="116" t="s">
        <v>37</v>
      </c>
      <c r="M726" s="115">
        <v>4.43</v>
      </c>
      <c r="N726" s="97">
        <v>4415.33</v>
      </c>
      <c r="O726" s="97"/>
      <c r="P726" s="97">
        <f t="shared" si="58"/>
        <v>4415.33</v>
      </c>
      <c r="Q726" s="97">
        <f t="shared" si="57"/>
        <v>19559.911899999999</v>
      </c>
      <c r="R726" s="97">
        <f t="shared" si="59"/>
        <v>0</v>
      </c>
      <c r="S726" s="125">
        <f t="shared" si="56"/>
        <v>19559.911899999999</v>
      </c>
      <c r="U726" s="31">
        <f t="shared" si="63"/>
        <v>22627581.451900017</v>
      </c>
    </row>
    <row r="727" spans="1:22" ht="16.5" customHeight="1" thickBot="1" x14ac:dyDescent="0.35">
      <c r="A727" s="100" t="s">
        <v>153</v>
      </c>
      <c r="B727" s="101" t="s">
        <v>154</v>
      </c>
      <c r="C727" s="102" t="s">
        <v>523</v>
      </c>
      <c r="D727" s="102" t="s">
        <v>51</v>
      </c>
      <c r="E727" s="103" t="s">
        <v>52</v>
      </c>
      <c r="F727" s="101">
        <v>2013</v>
      </c>
      <c r="G727" s="226"/>
      <c r="H727" s="104" t="s">
        <v>537</v>
      </c>
      <c r="I727" s="229"/>
      <c r="J727" s="232"/>
      <c r="K727" s="119" t="s">
        <v>63</v>
      </c>
      <c r="L727" s="120" t="s">
        <v>59</v>
      </c>
      <c r="M727" s="119">
        <v>0.35</v>
      </c>
      <c r="N727" s="106">
        <v>19222.97</v>
      </c>
      <c r="O727" s="106"/>
      <c r="P727" s="106">
        <f t="shared" si="58"/>
        <v>19222.97</v>
      </c>
      <c r="Q727" s="106">
        <f t="shared" si="57"/>
        <v>6728.0394999999999</v>
      </c>
      <c r="R727" s="106">
        <f t="shared" si="59"/>
        <v>0</v>
      </c>
      <c r="S727" s="110">
        <f t="shared" si="56"/>
        <v>6728.0394999999999</v>
      </c>
      <c r="U727" s="31">
        <f t="shared" si="63"/>
        <v>22627581.451900017</v>
      </c>
    </row>
    <row r="728" spans="1:22" ht="16.5" customHeight="1" x14ac:dyDescent="0.3">
      <c r="A728" s="82" t="s">
        <v>153</v>
      </c>
      <c r="B728" s="83" t="s">
        <v>154</v>
      </c>
      <c r="C728" s="84" t="s">
        <v>523</v>
      </c>
      <c r="D728" s="84" t="s">
        <v>51</v>
      </c>
      <c r="E728" s="85" t="s">
        <v>66</v>
      </c>
      <c r="F728" s="83">
        <v>2013</v>
      </c>
      <c r="G728" s="224" t="s">
        <v>725</v>
      </c>
      <c r="H728" s="86" t="s">
        <v>537</v>
      </c>
      <c r="I728" s="227">
        <v>3</v>
      </c>
      <c r="J728" s="230">
        <v>3</v>
      </c>
      <c r="K728" s="111" t="s">
        <v>64</v>
      </c>
      <c r="L728" s="112" t="s">
        <v>37</v>
      </c>
      <c r="M728" s="111">
        <v>4.99</v>
      </c>
      <c r="N728" s="88">
        <v>359.45</v>
      </c>
      <c r="O728" s="88"/>
      <c r="P728" s="88">
        <f t="shared" si="58"/>
        <v>359.45</v>
      </c>
      <c r="Q728" s="88">
        <f t="shared" si="57"/>
        <v>1793.6555000000001</v>
      </c>
      <c r="R728" s="88">
        <f t="shared" si="59"/>
        <v>0</v>
      </c>
      <c r="S728" s="109">
        <f t="shared" si="56"/>
        <v>1793.6555000000001</v>
      </c>
      <c r="U728" s="31">
        <f t="shared" si="63"/>
        <v>22627581.451900017</v>
      </c>
    </row>
    <row r="729" spans="1:22" ht="16.5" customHeight="1" x14ac:dyDescent="0.3">
      <c r="A729" s="91" t="s">
        <v>153</v>
      </c>
      <c r="B729" s="92" t="s">
        <v>154</v>
      </c>
      <c r="C729" s="93" t="s">
        <v>523</v>
      </c>
      <c r="D729" s="93" t="s">
        <v>51</v>
      </c>
      <c r="E729" s="94" t="s">
        <v>66</v>
      </c>
      <c r="F729" s="92">
        <v>2013</v>
      </c>
      <c r="G729" s="225"/>
      <c r="H729" s="95" t="s">
        <v>537</v>
      </c>
      <c r="I729" s="228"/>
      <c r="J729" s="231"/>
      <c r="K729" s="115" t="s">
        <v>65</v>
      </c>
      <c r="L729" s="116" t="s">
        <v>37</v>
      </c>
      <c r="M729" s="115">
        <v>133.43</v>
      </c>
      <c r="N729" s="97">
        <v>2.1</v>
      </c>
      <c r="O729" s="97"/>
      <c r="P729" s="97">
        <f t="shared" si="58"/>
        <v>2.1</v>
      </c>
      <c r="Q729" s="97">
        <f t="shared" si="57"/>
        <v>280.20300000000003</v>
      </c>
      <c r="R729" s="97">
        <f t="shared" si="59"/>
        <v>0</v>
      </c>
      <c r="S729" s="125">
        <f t="shared" si="56"/>
        <v>280.20300000000003</v>
      </c>
      <c r="U729" s="31">
        <f t="shared" si="63"/>
        <v>22627581.451900017</v>
      </c>
    </row>
    <row r="730" spans="1:22" ht="16.5" customHeight="1" x14ac:dyDescent="0.3">
      <c r="A730" s="91" t="s">
        <v>153</v>
      </c>
      <c r="B730" s="92" t="s">
        <v>154</v>
      </c>
      <c r="C730" s="93" t="s">
        <v>523</v>
      </c>
      <c r="D730" s="93" t="s">
        <v>51</v>
      </c>
      <c r="E730" s="94" t="s">
        <v>66</v>
      </c>
      <c r="F730" s="92">
        <v>2013</v>
      </c>
      <c r="G730" s="225"/>
      <c r="H730" s="95" t="s">
        <v>537</v>
      </c>
      <c r="I730" s="228"/>
      <c r="J730" s="231"/>
      <c r="K730" s="115" t="s">
        <v>67</v>
      </c>
      <c r="L730" s="116" t="s">
        <v>68</v>
      </c>
      <c r="M730" s="115">
        <v>205.55</v>
      </c>
      <c r="N730" s="97">
        <v>25.3</v>
      </c>
      <c r="O730" s="97"/>
      <c r="P730" s="97">
        <f t="shared" si="58"/>
        <v>25.3</v>
      </c>
      <c r="Q730" s="97">
        <f t="shared" si="57"/>
        <v>5200.4150000000009</v>
      </c>
      <c r="R730" s="97">
        <f t="shared" si="59"/>
        <v>0</v>
      </c>
      <c r="S730" s="125">
        <f t="shared" si="56"/>
        <v>5200.4150000000009</v>
      </c>
      <c r="U730" s="31">
        <f t="shared" si="63"/>
        <v>22627581.451900017</v>
      </c>
    </row>
    <row r="731" spans="1:22" ht="16.5" customHeight="1" x14ac:dyDescent="0.3">
      <c r="A731" s="91" t="s">
        <v>153</v>
      </c>
      <c r="B731" s="92" t="s">
        <v>154</v>
      </c>
      <c r="C731" s="93" t="s">
        <v>523</v>
      </c>
      <c r="D731" s="93" t="s">
        <v>51</v>
      </c>
      <c r="E731" s="94" t="s">
        <v>66</v>
      </c>
      <c r="F731" s="92">
        <v>2013</v>
      </c>
      <c r="G731" s="225"/>
      <c r="H731" s="95" t="s">
        <v>537</v>
      </c>
      <c r="I731" s="228"/>
      <c r="J731" s="231"/>
      <c r="K731" s="115" t="s">
        <v>69</v>
      </c>
      <c r="L731" s="116" t="s">
        <v>68</v>
      </c>
      <c r="M731" s="115">
        <v>309.3</v>
      </c>
      <c r="N731" s="97">
        <v>0</v>
      </c>
      <c r="O731" s="97"/>
      <c r="P731" s="97">
        <f t="shared" si="58"/>
        <v>0</v>
      </c>
      <c r="Q731" s="97">
        <f t="shared" si="57"/>
        <v>0</v>
      </c>
      <c r="R731" s="97">
        <f t="shared" si="59"/>
        <v>0</v>
      </c>
      <c r="S731" s="125">
        <f t="shared" si="56"/>
        <v>0</v>
      </c>
      <c r="U731" s="31">
        <f t="shared" si="63"/>
        <v>22627581.451900017</v>
      </c>
    </row>
    <row r="732" spans="1:22" ht="16.5" customHeight="1" thickBot="1" x14ac:dyDescent="0.35">
      <c r="A732" s="100" t="s">
        <v>153</v>
      </c>
      <c r="B732" s="101" t="s">
        <v>154</v>
      </c>
      <c r="C732" s="102" t="s">
        <v>523</v>
      </c>
      <c r="D732" s="102" t="s">
        <v>51</v>
      </c>
      <c r="E732" s="103" t="s">
        <v>66</v>
      </c>
      <c r="F732" s="101">
        <v>2013</v>
      </c>
      <c r="G732" s="226"/>
      <c r="H732" s="104" t="s">
        <v>537</v>
      </c>
      <c r="I732" s="229"/>
      <c r="J732" s="232"/>
      <c r="K732" s="119" t="s">
        <v>70</v>
      </c>
      <c r="L732" s="120" t="s">
        <v>37</v>
      </c>
      <c r="M732" s="119">
        <v>123.61</v>
      </c>
      <c r="N732" s="106">
        <v>93</v>
      </c>
      <c r="O732" s="106"/>
      <c r="P732" s="106">
        <f t="shared" si="58"/>
        <v>93</v>
      </c>
      <c r="Q732" s="106">
        <f t="shared" si="57"/>
        <v>11495.73</v>
      </c>
      <c r="R732" s="106">
        <f t="shared" si="59"/>
        <v>0</v>
      </c>
      <c r="S732" s="110">
        <f t="shared" si="56"/>
        <v>11495.73</v>
      </c>
      <c r="U732" s="31">
        <f t="shared" si="63"/>
        <v>22627581.451900017</v>
      </c>
    </row>
    <row r="733" spans="1:22" ht="16.5" customHeight="1" x14ac:dyDescent="0.3">
      <c r="A733" s="82" t="s">
        <v>153</v>
      </c>
      <c r="B733" s="83" t="s">
        <v>154</v>
      </c>
      <c r="C733" s="84" t="s">
        <v>523</v>
      </c>
      <c r="D733" s="84" t="s">
        <v>33</v>
      </c>
      <c r="E733" s="85" t="s">
        <v>52</v>
      </c>
      <c r="F733" s="83">
        <v>2013</v>
      </c>
      <c r="G733" s="224" t="s">
        <v>538</v>
      </c>
      <c r="H733" s="86" t="str">
        <f>H734</f>
        <v>MANTENIMIENTO DE LA VIA VILCABAMBA - MOLLEPAMBA</v>
      </c>
      <c r="I733" s="227">
        <v>2.1</v>
      </c>
      <c r="J733" s="230">
        <v>2.1</v>
      </c>
      <c r="K733" s="111" t="s">
        <v>296</v>
      </c>
      <c r="L733" s="112" t="s">
        <v>61</v>
      </c>
      <c r="M733" s="111">
        <v>0.25</v>
      </c>
      <c r="N733" s="88">
        <v>2780</v>
      </c>
      <c r="O733" s="88">
        <v>2780</v>
      </c>
      <c r="P733" s="88">
        <f t="shared" si="58"/>
        <v>5560</v>
      </c>
      <c r="Q733" s="88">
        <f t="shared" si="57"/>
        <v>695</v>
      </c>
      <c r="R733" s="88">
        <f t="shared" si="59"/>
        <v>695</v>
      </c>
      <c r="S733" s="109">
        <f t="shared" si="56"/>
        <v>1390</v>
      </c>
      <c r="U733" s="31"/>
    </row>
    <row r="734" spans="1:22" ht="16.5" customHeight="1" x14ac:dyDescent="0.3">
      <c r="A734" s="91" t="s">
        <v>153</v>
      </c>
      <c r="B734" s="92" t="s">
        <v>154</v>
      </c>
      <c r="C734" s="93" t="s">
        <v>523</v>
      </c>
      <c r="D734" s="93" t="s">
        <v>33</v>
      </c>
      <c r="E734" s="94" t="s">
        <v>52</v>
      </c>
      <c r="F734" s="92">
        <v>2013</v>
      </c>
      <c r="G734" s="225"/>
      <c r="H734" s="95" t="str">
        <f>+G733</f>
        <v>MANTENIMIENTO DE LA VIA VILCABAMBA - MOLLEPAMBA</v>
      </c>
      <c r="I734" s="228"/>
      <c r="J734" s="231"/>
      <c r="K734" s="115" t="s">
        <v>477</v>
      </c>
      <c r="L734" s="116" t="s">
        <v>238</v>
      </c>
      <c r="M734" s="115">
        <v>5.2</v>
      </c>
      <c r="N734" s="97">
        <v>6548</v>
      </c>
      <c r="O734" s="97">
        <v>4448</v>
      </c>
      <c r="P734" s="97">
        <f t="shared" si="58"/>
        <v>10996</v>
      </c>
      <c r="Q734" s="97">
        <f t="shared" si="57"/>
        <v>34049.599999999999</v>
      </c>
      <c r="R734" s="97">
        <f t="shared" si="59"/>
        <v>23129.600000000002</v>
      </c>
      <c r="S734" s="125">
        <f t="shared" si="56"/>
        <v>57179.199999999997</v>
      </c>
      <c r="U734" s="31">
        <f t="shared" si="63"/>
        <v>22627581.451900017</v>
      </c>
    </row>
    <row r="735" spans="1:22" ht="21.75" customHeight="1" x14ac:dyDescent="0.3">
      <c r="A735" s="91" t="s">
        <v>153</v>
      </c>
      <c r="B735" s="92" t="s">
        <v>154</v>
      </c>
      <c r="C735" s="93" t="s">
        <v>523</v>
      </c>
      <c r="D735" s="93" t="s">
        <v>33</v>
      </c>
      <c r="E735" s="94" t="s">
        <v>52</v>
      </c>
      <c r="F735" s="92">
        <v>2013</v>
      </c>
      <c r="G735" s="225"/>
      <c r="H735" s="95" t="str">
        <f>H734</f>
        <v>MANTENIMIENTO DE LA VIA VILCABAMBA - MOLLEPAMBA</v>
      </c>
      <c r="I735" s="228"/>
      <c r="J735" s="231"/>
      <c r="K735" s="115" t="s">
        <v>478</v>
      </c>
      <c r="L735" s="116" t="s">
        <v>479</v>
      </c>
      <c r="M735" s="115">
        <v>0.25</v>
      </c>
      <c r="N735" s="97">
        <v>14236</v>
      </c>
      <c r="O735" s="97">
        <v>3516</v>
      </c>
      <c r="P735" s="97">
        <f t="shared" si="58"/>
        <v>17752</v>
      </c>
      <c r="Q735" s="97">
        <f t="shared" si="57"/>
        <v>3559</v>
      </c>
      <c r="R735" s="97">
        <f t="shared" si="59"/>
        <v>879</v>
      </c>
      <c r="S735" s="125">
        <f t="shared" si="56"/>
        <v>4438</v>
      </c>
      <c r="U735" s="31">
        <f t="shared" si="63"/>
        <v>22627581.451900017</v>
      </c>
    </row>
    <row r="736" spans="1:22" ht="18" customHeight="1" x14ac:dyDescent="0.3">
      <c r="A736" s="91" t="s">
        <v>153</v>
      </c>
      <c r="B736" s="92" t="s">
        <v>154</v>
      </c>
      <c r="C736" s="93" t="s">
        <v>523</v>
      </c>
      <c r="D736" s="93" t="s">
        <v>33</v>
      </c>
      <c r="E736" s="94" t="s">
        <v>52</v>
      </c>
      <c r="F736" s="92">
        <v>2013</v>
      </c>
      <c r="G736" s="225"/>
      <c r="H736" s="95" t="str">
        <f>H735</f>
        <v>MANTENIMIENTO DE LA VIA VILCABAMBA - MOLLEPAMBA</v>
      </c>
      <c r="I736" s="228"/>
      <c r="J736" s="231"/>
      <c r="K736" s="115" t="s">
        <v>539</v>
      </c>
      <c r="L736" s="116" t="s">
        <v>479</v>
      </c>
      <c r="M736" s="115">
        <v>0.25</v>
      </c>
      <c r="N736" s="97">
        <v>3900</v>
      </c>
      <c r="O736" s="97">
        <v>0</v>
      </c>
      <c r="P736" s="97">
        <f t="shared" si="58"/>
        <v>3900</v>
      </c>
      <c r="Q736" s="97">
        <f t="shared" si="57"/>
        <v>975</v>
      </c>
      <c r="R736" s="97">
        <f t="shared" si="59"/>
        <v>0</v>
      </c>
      <c r="S736" s="125">
        <f t="shared" si="56"/>
        <v>975</v>
      </c>
      <c r="U736" s="31">
        <f t="shared" si="63"/>
        <v>22627581.451900017</v>
      </c>
    </row>
    <row r="737" spans="1:22" ht="16.5" customHeight="1" thickBot="1" x14ac:dyDescent="0.35">
      <c r="A737" s="100" t="s">
        <v>153</v>
      </c>
      <c r="B737" s="101" t="s">
        <v>154</v>
      </c>
      <c r="C737" s="102" t="s">
        <v>523</v>
      </c>
      <c r="D737" s="102" t="s">
        <v>33</v>
      </c>
      <c r="E737" s="103" t="s">
        <v>52</v>
      </c>
      <c r="F737" s="101">
        <v>2013</v>
      </c>
      <c r="G737" s="226"/>
      <c r="H737" s="104" t="str">
        <f>H736</f>
        <v>MANTENIMIENTO DE LA VIA VILCABAMBA - MOLLEPAMBA</v>
      </c>
      <c r="I737" s="229"/>
      <c r="J737" s="232"/>
      <c r="K737" s="119" t="s">
        <v>509</v>
      </c>
      <c r="L737" s="120" t="s">
        <v>238</v>
      </c>
      <c r="M737" s="119">
        <v>1.45</v>
      </c>
      <c r="N737" s="106">
        <v>7540.6</v>
      </c>
      <c r="O737" s="106">
        <v>4967.8</v>
      </c>
      <c r="P737" s="106">
        <f t="shared" si="58"/>
        <v>12508.400000000001</v>
      </c>
      <c r="Q737" s="106">
        <f t="shared" si="57"/>
        <v>10933.87</v>
      </c>
      <c r="R737" s="106">
        <f t="shared" si="59"/>
        <v>7203.31</v>
      </c>
      <c r="S737" s="110">
        <f t="shared" si="56"/>
        <v>18137.18</v>
      </c>
      <c r="U737" s="31">
        <f t="shared" si="63"/>
        <v>22627581.451900017</v>
      </c>
    </row>
    <row r="738" spans="1:22" ht="16.5" customHeight="1" x14ac:dyDescent="0.3">
      <c r="A738" s="82" t="s">
        <v>153</v>
      </c>
      <c r="B738" s="83" t="s">
        <v>154</v>
      </c>
      <c r="C738" s="84" t="s">
        <v>523</v>
      </c>
      <c r="D738" s="84" t="s">
        <v>33</v>
      </c>
      <c r="E738" s="85" t="s">
        <v>52</v>
      </c>
      <c r="F738" s="83">
        <v>2013</v>
      </c>
      <c r="G738" s="224" t="s">
        <v>941</v>
      </c>
      <c r="H738" s="86" t="str">
        <f>H739</f>
        <v>MANTENIMIENTO DE LA VIA YAMBURARA ALTO - YAMBURARA BAJO</v>
      </c>
      <c r="I738" s="227">
        <v>3.5</v>
      </c>
      <c r="J738" s="230">
        <v>3.5</v>
      </c>
      <c r="K738" s="111" t="s">
        <v>296</v>
      </c>
      <c r="L738" s="112" t="s">
        <v>235</v>
      </c>
      <c r="M738" s="111">
        <v>0.25</v>
      </c>
      <c r="N738" s="88">
        <v>0</v>
      </c>
      <c r="O738" s="88">
        <v>2500</v>
      </c>
      <c r="P738" s="88">
        <f>+N738+O738</f>
        <v>2500</v>
      </c>
      <c r="Q738" s="88">
        <f>+N738*M738</f>
        <v>0</v>
      </c>
      <c r="R738" s="88">
        <f>+O738*M738</f>
        <v>625</v>
      </c>
      <c r="S738" s="109">
        <f t="shared" si="56"/>
        <v>625</v>
      </c>
      <c r="U738" s="31"/>
    </row>
    <row r="739" spans="1:22" ht="16.5" customHeight="1" x14ac:dyDescent="0.3">
      <c r="A739" s="91" t="s">
        <v>153</v>
      </c>
      <c r="B739" s="92" t="s">
        <v>154</v>
      </c>
      <c r="C739" s="93" t="s">
        <v>523</v>
      </c>
      <c r="D739" s="93" t="s">
        <v>33</v>
      </c>
      <c r="E739" s="94" t="s">
        <v>52</v>
      </c>
      <c r="F739" s="92">
        <v>2013</v>
      </c>
      <c r="G739" s="225"/>
      <c r="H739" s="95" t="str">
        <f>+G738</f>
        <v>MANTENIMIENTO DE LA VIA YAMBURARA ALTO - YAMBURARA BAJO</v>
      </c>
      <c r="I739" s="228"/>
      <c r="J739" s="231"/>
      <c r="K739" s="115" t="s">
        <v>477</v>
      </c>
      <c r="L739" s="116" t="s">
        <v>238</v>
      </c>
      <c r="M739" s="115">
        <v>5.2</v>
      </c>
      <c r="N739" s="97">
        <v>0</v>
      </c>
      <c r="O739" s="97">
        <v>3500</v>
      </c>
      <c r="P739" s="97">
        <f>+N739+O739</f>
        <v>3500</v>
      </c>
      <c r="Q739" s="97">
        <f>+N739*M739</f>
        <v>0</v>
      </c>
      <c r="R739" s="97">
        <f>+O739*M739</f>
        <v>18200</v>
      </c>
      <c r="S739" s="125">
        <f t="shared" si="56"/>
        <v>18200</v>
      </c>
      <c r="U739" s="31">
        <f t="shared" si="63"/>
        <v>22627581.451900017</v>
      </c>
    </row>
    <row r="740" spans="1:22" ht="18.75" customHeight="1" x14ac:dyDescent="0.3">
      <c r="A740" s="91" t="s">
        <v>153</v>
      </c>
      <c r="B740" s="92" t="s">
        <v>154</v>
      </c>
      <c r="C740" s="93" t="s">
        <v>523</v>
      </c>
      <c r="D740" s="93" t="s">
        <v>33</v>
      </c>
      <c r="E740" s="94" t="s">
        <v>52</v>
      </c>
      <c r="F740" s="92">
        <v>2013</v>
      </c>
      <c r="G740" s="225"/>
      <c r="H740" s="95" t="str">
        <f>H739</f>
        <v>MANTENIMIENTO DE LA VIA YAMBURARA ALTO - YAMBURARA BAJO</v>
      </c>
      <c r="I740" s="228"/>
      <c r="J740" s="231"/>
      <c r="K740" s="115" t="s">
        <v>478</v>
      </c>
      <c r="L740" s="116" t="s">
        <v>479</v>
      </c>
      <c r="M740" s="115">
        <v>0.25</v>
      </c>
      <c r="N740" s="97">
        <v>0</v>
      </c>
      <c r="O740" s="97">
        <v>2350</v>
      </c>
      <c r="P740" s="97">
        <f>+N740+O740</f>
        <v>2350</v>
      </c>
      <c r="Q740" s="97">
        <f>+N740*M740</f>
        <v>0</v>
      </c>
      <c r="R740" s="97">
        <f>+O740*M740</f>
        <v>587.5</v>
      </c>
      <c r="S740" s="125">
        <f t="shared" si="56"/>
        <v>587.5</v>
      </c>
      <c r="U740" s="31">
        <f t="shared" si="63"/>
        <v>22627581.451900017</v>
      </c>
    </row>
    <row r="741" spans="1:22" ht="18" customHeight="1" x14ac:dyDescent="0.3">
      <c r="A741" s="91" t="s">
        <v>153</v>
      </c>
      <c r="B741" s="92" t="s">
        <v>154</v>
      </c>
      <c r="C741" s="93" t="s">
        <v>523</v>
      </c>
      <c r="D741" s="93" t="s">
        <v>33</v>
      </c>
      <c r="E741" s="94" t="s">
        <v>52</v>
      </c>
      <c r="F741" s="92">
        <v>2013</v>
      </c>
      <c r="G741" s="225"/>
      <c r="H741" s="95" t="str">
        <f>H740</f>
        <v>MANTENIMIENTO DE LA VIA YAMBURARA ALTO - YAMBURARA BAJO</v>
      </c>
      <c r="I741" s="228"/>
      <c r="J741" s="231"/>
      <c r="K741" s="115" t="s">
        <v>539</v>
      </c>
      <c r="L741" s="116" t="s">
        <v>479</v>
      </c>
      <c r="M741" s="115">
        <v>0.25</v>
      </c>
      <c r="N741" s="97">
        <v>0</v>
      </c>
      <c r="O741" s="97">
        <v>1350</v>
      </c>
      <c r="P741" s="97">
        <f>+N741+O741</f>
        <v>1350</v>
      </c>
      <c r="Q741" s="97">
        <f>+N741*M741</f>
        <v>0</v>
      </c>
      <c r="R741" s="97">
        <f>+O741*M741</f>
        <v>337.5</v>
      </c>
      <c r="S741" s="125">
        <f t="shared" si="56"/>
        <v>337.5</v>
      </c>
      <c r="U741" s="31">
        <f t="shared" si="63"/>
        <v>22627581.451900017</v>
      </c>
    </row>
    <row r="742" spans="1:22" ht="16.5" customHeight="1" thickBot="1" x14ac:dyDescent="0.35">
      <c r="A742" s="100" t="s">
        <v>153</v>
      </c>
      <c r="B742" s="101" t="s">
        <v>154</v>
      </c>
      <c r="C742" s="102" t="s">
        <v>523</v>
      </c>
      <c r="D742" s="102" t="s">
        <v>33</v>
      </c>
      <c r="E742" s="103" t="s">
        <v>52</v>
      </c>
      <c r="F742" s="101">
        <v>2013</v>
      </c>
      <c r="G742" s="226"/>
      <c r="H742" s="104" t="str">
        <f>H741</f>
        <v>MANTENIMIENTO DE LA VIA YAMBURARA ALTO - YAMBURARA BAJO</v>
      </c>
      <c r="I742" s="229"/>
      <c r="J742" s="232"/>
      <c r="K742" s="119" t="s">
        <v>509</v>
      </c>
      <c r="L742" s="120" t="s">
        <v>238</v>
      </c>
      <c r="M742" s="119">
        <v>1.452</v>
      </c>
      <c r="N742" s="106">
        <v>0</v>
      </c>
      <c r="O742" s="106">
        <v>2400</v>
      </c>
      <c r="P742" s="106">
        <f>+N742+O742</f>
        <v>2400</v>
      </c>
      <c r="Q742" s="106">
        <f>+N742*M742</f>
        <v>0</v>
      </c>
      <c r="R742" s="106">
        <f>+O742*M742</f>
        <v>3484.7999999999997</v>
      </c>
      <c r="S742" s="110">
        <f t="shared" si="56"/>
        <v>3484.7999999999997</v>
      </c>
      <c r="U742" s="31">
        <f t="shared" si="63"/>
        <v>22627581.451900017</v>
      </c>
    </row>
    <row r="743" spans="1:22" ht="16.5" customHeight="1" thickBot="1" x14ac:dyDescent="0.35">
      <c r="A743" s="71" t="s">
        <v>153</v>
      </c>
      <c r="B743" s="72" t="s">
        <v>154</v>
      </c>
      <c r="C743" s="73" t="s">
        <v>540</v>
      </c>
      <c r="D743" s="73" t="s">
        <v>33</v>
      </c>
      <c r="E743" s="74" t="s">
        <v>34</v>
      </c>
      <c r="F743" s="72">
        <v>2013</v>
      </c>
      <c r="G743" s="75" t="s">
        <v>541</v>
      </c>
      <c r="H743" s="76" t="s">
        <v>541</v>
      </c>
      <c r="I743" s="77">
        <v>3</v>
      </c>
      <c r="J743" s="77">
        <v>3</v>
      </c>
      <c r="K743" s="76" t="s">
        <v>542</v>
      </c>
      <c r="L743" s="78" t="s">
        <v>37</v>
      </c>
      <c r="M743" s="79">
        <v>1.25</v>
      </c>
      <c r="N743" s="79">
        <v>890</v>
      </c>
      <c r="O743" s="79"/>
      <c r="P743" s="79">
        <f t="shared" si="58"/>
        <v>890</v>
      </c>
      <c r="Q743" s="79">
        <f t="shared" si="57"/>
        <v>1112.5</v>
      </c>
      <c r="R743" s="79">
        <f t="shared" si="59"/>
        <v>0</v>
      </c>
      <c r="S743" s="124">
        <f t="shared" si="56"/>
        <v>1112.5</v>
      </c>
      <c r="U743" s="31">
        <f t="shared" si="63"/>
        <v>22627581.451900017</v>
      </c>
      <c r="V743" s="5">
        <v>3</v>
      </c>
    </row>
    <row r="744" spans="1:22" ht="16.5" customHeight="1" thickBot="1" x14ac:dyDescent="0.35">
      <c r="A744" s="71" t="s">
        <v>153</v>
      </c>
      <c r="B744" s="72" t="s">
        <v>154</v>
      </c>
      <c r="C744" s="73" t="s">
        <v>540</v>
      </c>
      <c r="D744" s="73" t="s">
        <v>33</v>
      </c>
      <c r="E744" s="74" t="s">
        <v>34</v>
      </c>
      <c r="F744" s="72">
        <v>2013</v>
      </c>
      <c r="G744" s="75" t="s">
        <v>543</v>
      </c>
      <c r="H744" s="76" t="s">
        <v>543</v>
      </c>
      <c r="I744" s="77">
        <v>14</v>
      </c>
      <c r="J744" s="77">
        <v>14</v>
      </c>
      <c r="K744" s="76" t="s">
        <v>544</v>
      </c>
      <c r="L744" s="78" t="s">
        <v>61</v>
      </c>
      <c r="M744" s="79">
        <v>0.2</v>
      </c>
      <c r="N744" s="79">
        <v>84000</v>
      </c>
      <c r="O744" s="79"/>
      <c r="P744" s="79">
        <f t="shared" si="58"/>
        <v>84000</v>
      </c>
      <c r="Q744" s="79">
        <f t="shared" si="57"/>
        <v>16800</v>
      </c>
      <c r="R744" s="79">
        <f t="shared" si="59"/>
        <v>0</v>
      </c>
      <c r="S744" s="124">
        <f t="shared" si="56"/>
        <v>16800</v>
      </c>
      <c r="U744" s="31">
        <f t="shared" si="63"/>
        <v>22627581.451900017</v>
      </c>
      <c r="V744" s="5">
        <f>+P744/6000</f>
        <v>14</v>
      </c>
    </row>
    <row r="745" spans="1:22" ht="16.5" customHeight="1" thickBot="1" x14ac:dyDescent="0.35">
      <c r="A745" s="71" t="s">
        <v>153</v>
      </c>
      <c r="B745" s="72" t="s">
        <v>154</v>
      </c>
      <c r="C745" s="73" t="s">
        <v>540</v>
      </c>
      <c r="D745" s="73" t="s">
        <v>38</v>
      </c>
      <c r="E745" s="74" t="s">
        <v>117</v>
      </c>
      <c r="F745" s="72">
        <v>2011</v>
      </c>
      <c r="G745" s="137" t="s">
        <v>545</v>
      </c>
      <c r="H745" s="138" t="s">
        <v>545</v>
      </c>
      <c r="I745" s="73">
        <v>45</v>
      </c>
      <c r="J745" s="73">
        <v>45</v>
      </c>
      <c r="K745" s="76" t="s">
        <v>213</v>
      </c>
      <c r="L745" s="78" t="s">
        <v>915</v>
      </c>
      <c r="M745" s="79">
        <v>91893.38</v>
      </c>
      <c r="N745" s="79">
        <v>1</v>
      </c>
      <c r="O745" s="79"/>
      <c r="P745" s="79">
        <f t="shared" si="58"/>
        <v>1</v>
      </c>
      <c r="Q745" s="79">
        <f t="shared" si="57"/>
        <v>91893.38</v>
      </c>
      <c r="R745" s="79">
        <f t="shared" si="59"/>
        <v>0</v>
      </c>
      <c r="S745" s="129">
        <f t="shared" si="56"/>
        <v>91893.38</v>
      </c>
      <c r="U745" s="31">
        <f t="shared" si="63"/>
        <v>22627581.451900017</v>
      </c>
    </row>
    <row r="746" spans="1:22" ht="16.5" customHeight="1" x14ac:dyDescent="0.3">
      <c r="A746" s="82" t="s">
        <v>153</v>
      </c>
      <c r="B746" s="83" t="s">
        <v>154</v>
      </c>
      <c r="C746" s="84" t="s">
        <v>540</v>
      </c>
      <c r="D746" s="84" t="s">
        <v>51</v>
      </c>
      <c r="E746" s="85" t="s">
        <v>52</v>
      </c>
      <c r="F746" s="83">
        <v>2013</v>
      </c>
      <c r="G746" s="224" t="s">
        <v>546</v>
      </c>
      <c r="H746" s="86" t="s">
        <v>546</v>
      </c>
      <c r="I746" s="227">
        <v>7.7</v>
      </c>
      <c r="J746" s="230">
        <v>7.7</v>
      </c>
      <c r="K746" s="111" t="s">
        <v>54</v>
      </c>
      <c r="L746" s="112" t="s">
        <v>55</v>
      </c>
      <c r="M746" s="111">
        <v>960.57</v>
      </c>
      <c r="N746" s="88">
        <v>1.44</v>
      </c>
      <c r="O746" s="88"/>
      <c r="P746" s="88">
        <f t="shared" si="58"/>
        <v>1.44</v>
      </c>
      <c r="Q746" s="88">
        <f>N746*M746</f>
        <v>1383.2208000000001</v>
      </c>
      <c r="R746" s="88">
        <f t="shared" si="59"/>
        <v>0</v>
      </c>
      <c r="S746" s="109">
        <f t="shared" si="56"/>
        <v>1383.2208000000001</v>
      </c>
      <c r="U746" s="31">
        <f t="shared" si="63"/>
        <v>22627581.451900017</v>
      </c>
      <c r="V746" s="5">
        <v>7.7</v>
      </c>
    </row>
    <row r="747" spans="1:22" ht="16.5" customHeight="1" x14ac:dyDescent="0.3">
      <c r="A747" s="91" t="s">
        <v>153</v>
      </c>
      <c r="B747" s="92" t="s">
        <v>154</v>
      </c>
      <c r="C747" s="93" t="s">
        <v>540</v>
      </c>
      <c r="D747" s="93" t="s">
        <v>51</v>
      </c>
      <c r="E747" s="94" t="s">
        <v>52</v>
      </c>
      <c r="F747" s="92">
        <v>2013</v>
      </c>
      <c r="G747" s="225"/>
      <c r="H747" s="95" t="s">
        <v>546</v>
      </c>
      <c r="I747" s="228"/>
      <c r="J747" s="231"/>
      <c r="K747" s="115" t="s">
        <v>56</v>
      </c>
      <c r="L747" s="116" t="s">
        <v>37</v>
      </c>
      <c r="M747" s="115">
        <v>16.57</v>
      </c>
      <c r="N747" s="97">
        <v>0</v>
      </c>
      <c r="O747" s="97"/>
      <c r="P747" s="97">
        <f t="shared" si="58"/>
        <v>0</v>
      </c>
      <c r="Q747" s="97">
        <f t="shared" ref="Q747:Q810" si="64">N747*M747</f>
        <v>0</v>
      </c>
      <c r="R747" s="97">
        <f t="shared" si="59"/>
        <v>0</v>
      </c>
      <c r="S747" s="125">
        <f t="shared" si="56"/>
        <v>0</v>
      </c>
      <c r="U747" s="31">
        <f t="shared" si="63"/>
        <v>22627581.451900017</v>
      </c>
    </row>
    <row r="748" spans="1:22" ht="16.5" customHeight="1" x14ac:dyDescent="0.3">
      <c r="A748" s="91" t="s">
        <v>153</v>
      </c>
      <c r="B748" s="92" t="s">
        <v>154</v>
      </c>
      <c r="C748" s="93" t="s">
        <v>540</v>
      </c>
      <c r="D748" s="93" t="s">
        <v>51</v>
      </c>
      <c r="E748" s="94" t="s">
        <v>52</v>
      </c>
      <c r="F748" s="92">
        <v>2013</v>
      </c>
      <c r="G748" s="225"/>
      <c r="H748" s="95" t="s">
        <v>546</v>
      </c>
      <c r="I748" s="228"/>
      <c r="J748" s="231"/>
      <c r="K748" s="115" t="s">
        <v>57</v>
      </c>
      <c r="L748" s="116" t="s">
        <v>37</v>
      </c>
      <c r="M748" s="115">
        <v>1.18</v>
      </c>
      <c r="N748" s="97">
        <v>0</v>
      </c>
      <c r="O748" s="97"/>
      <c r="P748" s="97">
        <f t="shared" si="58"/>
        <v>0</v>
      </c>
      <c r="Q748" s="97">
        <f t="shared" si="64"/>
        <v>0</v>
      </c>
      <c r="R748" s="97">
        <f t="shared" si="59"/>
        <v>0</v>
      </c>
      <c r="S748" s="125">
        <f t="shared" si="56"/>
        <v>0</v>
      </c>
      <c r="U748" s="31">
        <f t="shared" si="63"/>
        <v>22627581.451900017</v>
      </c>
    </row>
    <row r="749" spans="1:22" ht="16.5" customHeight="1" x14ac:dyDescent="0.3">
      <c r="A749" s="91" t="s">
        <v>153</v>
      </c>
      <c r="B749" s="92" t="s">
        <v>154</v>
      </c>
      <c r="C749" s="93" t="s">
        <v>540</v>
      </c>
      <c r="D749" s="93" t="s">
        <v>51</v>
      </c>
      <c r="E749" s="94" t="s">
        <v>52</v>
      </c>
      <c r="F749" s="92">
        <v>2013</v>
      </c>
      <c r="G749" s="225"/>
      <c r="H749" s="95" t="s">
        <v>546</v>
      </c>
      <c r="I749" s="228"/>
      <c r="J749" s="231"/>
      <c r="K749" s="115" t="s">
        <v>58</v>
      </c>
      <c r="L749" s="116" t="s">
        <v>59</v>
      </c>
      <c r="M749" s="115">
        <v>0.35</v>
      </c>
      <c r="N749" s="97">
        <v>0</v>
      </c>
      <c r="O749" s="97"/>
      <c r="P749" s="97">
        <f t="shared" si="58"/>
        <v>0</v>
      </c>
      <c r="Q749" s="97">
        <f t="shared" si="64"/>
        <v>0</v>
      </c>
      <c r="R749" s="97">
        <f t="shared" si="59"/>
        <v>0</v>
      </c>
      <c r="S749" s="125">
        <f t="shared" si="56"/>
        <v>0</v>
      </c>
      <c r="U749" s="31">
        <f t="shared" si="63"/>
        <v>22627581.451900017</v>
      </c>
    </row>
    <row r="750" spans="1:22" ht="16.5" customHeight="1" x14ac:dyDescent="0.3">
      <c r="A750" s="91" t="s">
        <v>153</v>
      </c>
      <c r="B750" s="92" t="s">
        <v>154</v>
      </c>
      <c r="C750" s="93" t="s">
        <v>540</v>
      </c>
      <c r="D750" s="93" t="s">
        <v>51</v>
      </c>
      <c r="E750" s="94" t="s">
        <v>52</v>
      </c>
      <c r="F750" s="92">
        <v>2013</v>
      </c>
      <c r="G750" s="225"/>
      <c r="H750" s="95" t="s">
        <v>546</v>
      </c>
      <c r="I750" s="228"/>
      <c r="J750" s="231"/>
      <c r="K750" s="115" t="s">
        <v>60</v>
      </c>
      <c r="L750" s="116" t="s">
        <v>61</v>
      </c>
      <c r="M750" s="115">
        <v>0.34</v>
      </c>
      <c r="N750" s="97">
        <v>25701</v>
      </c>
      <c r="O750" s="97"/>
      <c r="P750" s="97">
        <f t="shared" si="58"/>
        <v>25701</v>
      </c>
      <c r="Q750" s="97">
        <f t="shared" si="64"/>
        <v>8738.34</v>
      </c>
      <c r="R750" s="97">
        <f t="shared" si="59"/>
        <v>0</v>
      </c>
      <c r="S750" s="125">
        <f t="shared" si="56"/>
        <v>8738.34</v>
      </c>
      <c r="U750" s="31">
        <f t="shared" si="63"/>
        <v>22627581.451900017</v>
      </c>
    </row>
    <row r="751" spans="1:22" ht="16.5" customHeight="1" x14ac:dyDescent="0.3">
      <c r="A751" s="91" t="s">
        <v>153</v>
      </c>
      <c r="B751" s="92" t="s">
        <v>154</v>
      </c>
      <c r="C751" s="93" t="s">
        <v>540</v>
      </c>
      <c r="D751" s="93" t="s">
        <v>51</v>
      </c>
      <c r="E751" s="94" t="s">
        <v>52</v>
      </c>
      <c r="F751" s="92">
        <v>2013</v>
      </c>
      <c r="G751" s="225"/>
      <c r="H751" s="95" t="s">
        <v>546</v>
      </c>
      <c r="I751" s="228"/>
      <c r="J751" s="231"/>
      <c r="K751" s="115" t="s">
        <v>62</v>
      </c>
      <c r="L751" s="116" t="s">
        <v>37</v>
      </c>
      <c r="M751" s="115">
        <v>4.43</v>
      </c>
      <c r="N751" s="97">
        <v>6255.24</v>
      </c>
      <c r="O751" s="97"/>
      <c r="P751" s="97">
        <f t="shared" ref="P751:P814" si="65">+N751+O751</f>
        <v>6255.24</v>
      </c>
      <c r="Q751" s="97">
        <f t="shared" si="64"/>
        <v>27710.713199999998</v>
      </c>
      <c r="R751" s="97">
        <f t="shared" si="59"/>
        <v>0</v>
      </c>
      <c r="S751" s="125">
        <f t="shared" si="56"/>
        <v>27710.713199999998</v>
      </c>
      <c r="U751" s="31">
        <f t="shared" si="63"/>
        <v>22627581.451900017</v>
      </c>
    </row>
    <row r="752" spans="1:22" ht="16.5" customHeight="1" thickBot="1" x14ac:dyDescent="0.35">
      <c r="A752" s="100" t="s">
        <v>153</v>
      </c>
      <c r="B752" s="101" t="s">
        <v>154</v>
      </c>
      <c r="C752" s="102" t="s">
        <v>540</v>
      </c>
      <c r="D752" s="102" t="s">
        <v>51</v>
      </c>
      <c r="E752" s="103" t="s">
        <v>52</v>
      </c>
      <c r="F752" s="101">
        <v>2013</v>
      </c>
      <c r="G752" s="226"/>
      <c r="H752" s="104" t="s">
        <v>546</v>
      </c>
      <c r="I752" s="229"/>
      <c r="J752" s="232"/>
      <c r="K752" s="119" t="s">
        <v>63</v>
      </c>
      <c r="L752" s="120" t="s">
        <v>59</v>
      </c>
      <c r="M752" s="119">
        <v>0.35</v>
      </c>
      <c r="N752" s="106">
        <v>1063.3900000000001</v>
      </c>
      <c r="O752" s="106"/>
      <c r="P752" s="106">
        <f t="shared" si="65"/>
        <v>1063.3900000000001</v>
      </c>
      <c r="Q752" s="106">
        <f t="shared" si="64"/>
        <v>372.18650000000002</v>
      </c>
      <c r="R752" s="106">
        <f t="shared" si="59"/>
        <v>0</v>
      </c>
      <c r="S752" s="110">
        <f t="shared" si="56"/>
        <v>372.18650000000002</v>
      </c>
      <c r="U752" s="31">
        <f t="shared" si="63"/>
        <v>22627581.451900017</v>
      </c>
    </row>
    <row r="753" spans="1:24" ht="16.5" customHeight="1" x14ac:dyDescent="0.3">
      <c r="A753" s="82" t="s">
        <v>153</v>
      </c>
      <c r="B753" s="83" t="s">
        <v>154</v>
      </c>
      <c r="C753" s="84" t="s">
        <v>540</v>
      </c>
      <c r="D753" s="84" t="s">
        <v>51</v>
      </c>
      <c r="E753" s="85" t="s">
        <v>66</v>
      </c>
      <c r="F753" s="83">
        <v>2013</v>
      </c>
      <c r="G753" s="224" t="s">
        <v>726</v>
      </c>
      <c r="H753" s="86" t="s">
        <v>546</v>
      </c>
      <c r="I753" s="227">
        <v>2</v>
      </c>
      <c r="J753" s="230">
        <v>2</v>
      </c>
      <c r="K753" s="111" t="s">
        <v>64</v>
      </c>
      <c r="L753" s="112" t="s">
        <v>37</v>
      </c>
      <c r="M753" s="111">
        <v>4.99</v>
      </c>
      <c r="N753" s="88">
        <v>321.33999999999997</v>
      </c>
      <c r="O753" s="88"/>
      <c r="P753" s="88">
        <f t="shared" si="65"/>
        <v>321.33999999999997</v>
      </c>
      <c r="Q753" s="88">
        <f t="shared" si="64"/>
        <v>1603.4866</v>
      </c>
      <c r="R753" s="88">
        <f t="shared" si="59"/>
        <v>0</v>
      </c>
      <c r="S753" s="109">
        <f t="shared" si="56"/>
        <v>1603.4866</v>
      </c>
      <c r="U753" s="31">
        <f t="shared" si="63"/>
        <v>22627581.451900017</v>
      </c>
    </row>
    <row r="754" spans="1:24" ht="16.5" customHeight="1" x14ac:dyDescent="0.3">
      <c r="A754" s="91" t="s">
        <v>153</v>
      </c>
      <c r="B754" s="92" t="s">
        <v>154</v>
      </c>
      <c r="C754" s="93" t="s">
        <v>540</v>
      </c>
      <c r="D754" s="93" t="s">
        <v>51</v>
      </c>
      <c r="E754" s="94" t="s">
        <v>66</v>
      </c>
      <c r="F754" s="92">
        <v>2013</v>
      </c>
      <c r="G754" s="225"/>
      <c r="H754" s="95" t="s">
        <v>546</v>
      </c>
      <c r="I754" s="228"/>
      <c r="J754" s="231"/>
      <c r="K754" s="115" t="s">
        <v>65</v>
      </c>
      <c r="L754" s="116" t="s">
        <v>37</v>
      </c>
      <c r="M754" s="115">
        <v>133.43</v>
      </c>
      <c r="N754" s="97">
        <v>1.05</v>
      </c>
      <c r="O754" s="97"/>
      <c r="P754" s="97">
        <f t="shared" si="65"/>
        <v>1.05</v>
      </c>
      <c r="Q754" s="97">
        <f t="shared" si="64"/>
        <v>140.10150000000002</v>
      </c>
      <c r="R754" s="97">
        <f t="shared" si="59"/>
        <v>0</v>
      </c>
      <c r="S754" s="125">
        <f t="shared" si="56"/>
        <v>140.10150000000002</v>
      </c>
      <c r="U754" s="31">
        <f t="shared" si="63"/>
        <v>22627581.451900017</v>
      </c>
    </row>
    <row r="755" spans="1:24" ht="16.5" customHeight="1" x14ac:dyDescent="0.3">
      <c r="A755" s="91" t="s">
        <v>153</v>
      </c>
      <c r="B755" s="92" t="s">
        <v>154</v>
      </c>
      <c r="C755" s="93" t="s">
        <v>540</v>
      </c>
      <c r="D755" s="93" t="s">
        <v>51</v>
      </c>
      <c r="E755" s="94" t="s">
        <v>66</v>
      </c>
      <c r="F755" s="92">
        <v>2013</v>
      </c>
      <c r="G755" s="225"/>
      <c r="H755" s="95" t="s">
        <v>546</v>
      </c>
      <c r="I755" s="228"/>
      <c r="J755" s="231"/>
      <c r="K755" s="115" t="s">
        <v>67</v>
      </c>
      <c r="L755" s="116" t="s">
        <v>68</v>
      </c>
      <c r="M755" s="115">
        <v>205.55</v>
      </c>
      <c r="N755" s="97">
        <v>16.2</v>
      </c>
      <c r="O755" s="97"/>
      <c r="P755" s="97">
        <f t="shared" si="65"/>
        <v>16.2</v>
      </c>
      <c r="Q755" s="97">
        <f t="shared" si="64"/>
        <v>3329.91</v>
      </c>
      <c r="R755" s="97">
        <f t="shared" si="59"/>
        <v>0</v>
      </c>
      <c r="S755" s="125">
        <f t="shared" si="56"/>
        <v>3329.91</v>
      </c>
      <c r="U755" s="31">
        <f t="shared" si="63"/>
        <v>22627581.451900017</v>
      </c>
    </row>
    <row r="756" spans="1:24" ht="16.5" customHeight="1" x14ac:dyDescent="0.3">
      <c r="A756" s="91" t="s">
        <v>153</v>
      </c>
      <c r="B756" s="92" t="s">
        <v>154</v>
      </c>
      <c r="C756" s="93" t="s">
        <v>540</v>
      </c>
      <c r="D756" s="93" t="s">
        <v>51</v>
      </c>
      <c r="E756" s="94" t="s">
        <v>66</v>
      </c>
      <c r="F756" s="92">
        <v>2013</v>
      </c>
      <c r="G756" s="225"/>
      <c r="H756" s="95" t="s">
        <v>546</v>
      </c>
      <c r="I756" s="228"/>
      <c r="J756" s="231"/>
      <c r="K756" s="115" t="s">
        <v>69</v>
      </c>
      <c r="L756" s="116" t="s">
        <v>68</v>
      </c>
      <c r="M756" s="115">
        <v>309.3</v>
      </c>
      <c r="N756" s="97">
        <v>0</v>
      </c>
      <c r="O756" s="97"/>
      <c r="P756" s="97">
        <f t="shared" si="65"/>
        <v>0</v>
      </c>
      <c r="Q756" s="97">
        <f t="shared" si="64"/>
        <v>0</v>
      </c>
      <c r="R756" s="97">
        <f t="shared" si="59"/>
        <v>0</v>
      </c>
      <c r="S756" s="125">
        <f t="shared" si="56"/>
        <v>0</v>
      </c>
      <c r="U756" s="31">
        <f t="shared" si="63"/>
        <v>22627581.451900017</v>
      </c>
    </row>
    <row r="757" spans="1:24" ht="16.5" customHeight="1" thickBot="1" x14ac:dyDescent="0.35">
      <c r="A757" s="100" t="s">
        <v>153</v>
      </c>
      <c r="B757" s="101" t="s">
        <v>154</v>
      </c>
      <c r="C757" s="102" t="s">
        <v>540</v>
      </c>
      <c r="D757" s="102" t="s">
        <v>51</v>
      </c>
      <c r="E757" s="103" t="s">
        <v>66</v>
      </c>
      <c r="F757" s="101">
        <v>2013</v>
      </c>
      <c r="G757" s="226"/>
      <c r="H757" s="104" t="s">
        <v>546</v>
      </c>
      <c r="I757" s="229"/>
      <c r="J757" s="232"/>
      <c r="K757" s="119" t="s">
        <v>70</v>
      </c>
      <c r="L757" s="120" t="s">
        <v>37</v>
      </c>
      <c r="M757" s="119">
        <v>123.61</v>
      </c>
      <c r="N757" s="106">
        <v>83.42</v>
      </c>
      <c r="O757" s="106"/>
      <c r="P757" s="106">
        <f t="shared" si="65"/>
        <v>83.42</v>
      </c>
      <c r="Q757" s="106">
        <f t="shared" si="64"/>
        <v>10311.546200000001</v>
      </c>
      <c r="R757" s="106">
        <f t="shared" si="59"/>
        <v>0</v>
      </c>
      <c r="S757" s="110">
        <f t="shared" si="56"/>
        <v>10311.546200000001</v>
      </c>
      <c r="U757" s="31">
        <f t="shared" si="63"/>
        <v>22627581.451900017</v>
      </c>
    </row>
    <row r="758" spans="1:24" ht="16.5" customHeight="1" thickBot="1" x14ac:dyDescent="0.35">
      <c r="A758" s="71" t="s">
        <v>153</v>
      </c>
      <c r="B758" s="72" t="s">
        <v>154</v>
      </c>
      <c r="C758" s="73" t="s">
        <v>540</v>
      </c>
      <c r="D758" s="73" t="s">
        <v>33</v>
      </c>
      <c r="E758" s="74" t="s">
        <v>34</v>
      </c>
      <c r="F758" s="72">
        <v>2013</v>
      </c>
      <c r="G758" s="75" t="s">
        <v>547</v>
      </c>
      <c r="H758" s="76" t="s">
        <v>547</v>
      </c>
      <c r="I758" s="77">
        <v>3.7</v>
      </c>
      <c r="J758" s="77">
        <v>3.7</v>
      </c>
      <c r="K758" s="76" t="s">
        <v>500</v>
      </c>
      <c r="L758" s="78" t="s">
        <v>499</v>
      </c>
      <c r="M758" s="79">
        <v>0.54</v>
      </c>
      <c r="N758" s="79">
        <v>200</v>
      </c>
      <c r="O758" s="79"/>
      <c r="P758" s="79">
        <f t="shared" si="65"/>
        <v>200</v>
      </c>
      <c r="Q758" s="79">
        <f t="shared" si="64"/>
        <v>108</v>
      </c>
      <c r="R758" s="79">
        <f t="shared" si="59"/>
        <v>0</v>
      </c>
      <c r="S758" s="124">
        <f t="shared" si="56"/>
        <v>108</v>
      </c>
      <c r="U758" s="31">
        <f t="shared" si="63"/>
        <v>22627581.451900017</v>
      </c>
      <c r="V758" s="5">
        <v>3.7</v>
      </c>
      <c r="X758" s="47">
        <f>SUM(S12:S758)</f>
        <v>18090431.935100008</v>
      </c>
    </row>
    <row r="759" spans="1:24" ht="16.5" customHeight="1" x14ac:dyDescent="0.3">
      <c r="A759" s="82" t="s">
        <v>153</v>
      </c>
      <c r="B759" s="83" t="s">
        <v>548</v>
      </c>
      <c r="C759" s="84" t="s">
        <v>549</v>
      </c>
      <c r="D759" s="84" t="s">
        <v>51</v>
      </c>
      <c r="E759" s="85" t="s">
        <v>52</v>
      </c>
      <c r="F759" s="83">
        <v>2013</v>
      </c>
      <c r="G759" s="224" t="s">
        <v>550</v>
      </c>
      <c r="H759" s="86" t="s">
        <v>550</v>
      </c>
      <c r="I759" s="227">
        <v>18</v>
      </c>
      <c r="J759" s="230">
        <v>18</v>
      </c>
      <c r="K759" s="111" t="s">
        <v>54</v>
      </c>
      <c r="L759" s="112" t="s">
        <v>55</v>
      </c>
      <c r="M759" s="111">
        <v>960.57</v>
      </c>
      <c r="N759" s="88">
        <v>0</v>
      </c>
      <c r="O759" s="88"/>
      <c r="P759" s="88">
        <f t="shared" si="65"/>
        <v>0</v>
      </c>
      <c r="Q759" s="88">
        <f t="shared" si="64"/>
        <v>0</v>
      </c>
      <c r="R759" s="88">
        <f t="shared" si="59"/>
        <v>0</v>
      </c>
      <c r="S759" s="109">
        <f t="shared" si="56"/>
        <v>0</v>
      </c>
      <c r="U759" s="31">
        <f t="shared" si="63"/>
        <v>22627581.451900017</v>
      </c>
      <c r="V759" s="5">
        <v>18</v>
      </c>
    </row>
    <row r="760" spans="1:24" ht="16.5" customHeight="1" x14ac:dyDescent="0.3">
      <c r="A760" s="91" t="s">
        <v>153</v>
      </c>
      <c r="B760" s="92" t="s">
        <v>548</v>
      </c>
      <c r="C760" s="93" t="s">
        <v>549</v>
      </c>
      <c r="D760" s="93" t="s">
        <v>51</v>
      </c>
      <c r="E760" s="94" t="s">
        <v>52</v>
      </c>
      <c r="F760" s="92">
        <v>2013</v>
      </c>
      <c r="G760" s="225"/>
      <c r="H760" s="95" t="s">
        <v>550</v>
      </c>
      <c r="I760" s="228"/>
      <c r="J760" s="231"/>
      <c r="K760" s="115" t="s">
        <v>56</v>
      </c>
      <c r="L760" s="116" t="s">
        <v>37</v>
      </c>
      <c r="M760" s="115">
        <v>16.57</v>
      </c>
      <c r="N760" s="97">
        <v>983.39</v>
      </c>
      <c r="O760" s="97"/>
      <c r="P760" s="97">
        <f t="shared" si="65"/>
        <v>983.39</v>
      </c>
      <c r="Q760" s="97">
        <f t="shared" si="64"/>
        <v>16294.772300000001</v>
      </c>
      <c r="R760" s="97">
        <f t="shared" si="59"/>
        <v>0</v>
      </c>
      <c r="S760" s="125">
        <f t="shared" si="56"/>
        <v>16294.772300000001</v>
      </c>
      <c r="U760" s="31">
        <f t="shared" si="63"/>
        <v>22627581.451900017</v>
      </c>
    </row>
    <row r="761" spans="1:24" ht="16.5" customHeight="1" x14ac:dyDescent="0.3">
      <c r="A761" s="91" t="s">
        <v>153</v>
      </c>
      <c r="B761" s="92" t="s">
        <v>548</v>
      </c>
      <c r="C761" s="93" t="s">
        <v>549</v>
      </c>
      <c r="D761" s="93" t="s">
        <v>51</v>
      </c>
      <c r="E761" s="94" t="s">
        <v>52</v>
      </c>
      <c r="F761" s="92">
        <v>2013</v>
      </c>
      <c r="G761" s="225"/>
      <c r="H761" s="95" t="s">
        <v>550</v>
      </c>
      <c r="I761" s="228"/>
      <c r="J761" s="231"/>
      <c r="K761" s="115" t="s">
        <v>57</v>
      </c>
      <c r="L761" s="116" t="s">
        <v>37</v>
      </c>
      <c r="M761" s="115">
        <v>1.18</v>
      </c>
      <c r="N761" s="97">
        <v>1445.4</v>
      </c>
      <c r="O761" s="97"/>
      <c r="P761" s="97">
        <f t="shared" si="65"/>
        <v>1445.4</v>
      </c>
      <c r="Q761" s="97">
        <f t="shared" si="64"/>
        <v>1705.5720000000001</v>
      </c>
      <c r="R761" s="97">
        <f t="shared" si="59"/>
        <v>0</v>
      </c>
      <c r="S761" s="125">
        <f t="shared" ref="S761:S824" si="66">+R761+Q761</f>
        <v>1705.5720000000001</v>
      </c>
      <c r="U761" s="31">
        <f t="shared" si="63"/>
        <v>22627581.451900017</v>
      </c>
    </row>
    <row r="762" spans="1:24" ht="16.5" customHeight="1" x14ac:dyDescent="0.3">
      <c r="A762" s="91" t="s">
        <v>153</v>
      </c>
      <c r="B762" s="92" t="s">
        <v>548</v>
      </c>
      <c r="C762" s="93" t="s">
        <v>549</v>
      </c>
      <c r="D762" s="93" t="s">
        <v>51</v>
      </c>
      <c r="E762" s="94" t="s">
        <v>52</v>
      </c>
      <c r="F762" s="92">
        <v>2013</v>
      </c>
      <c r="G762" s="225"/>
      <c r="H762" s="95" t="s">
        <v>550</v>
      </c>
      <c r="I762" s="228"/>
      <c r="J762" s="231"/>
      <c r="K762" s="115" t="s">
        <v>58</v>
      </c>
      <c r="L762" s="116" t="s">
        <v>59</v>
      </c>
      <c r="M762" s="115">
        <v>0.35</v>
      </c>
      <c r="N762" s="97">
        <v>0</v>
      </c>
      <c r="O762" s="97"/>
      <c r="P762" s="97">
        <f t="shared" si="65"/>
        <v>0</v>
      </c>
      <c r="Q762" s="97">
        <f t="shared" si="64"/>
        <v>0</v>
      </c>
      <c r="R762" s="97">
        <f t="shared" si="59"/>
        <v>0</v>
      </c>
      <c r="S762" s="125">
        <f t="shared" si="66"/>
        <v>0</v>
      </c>
      <c r="U762" s="31">
        <f t="shared" si="63"/>
        <v>22627581.451900017</v>
      </c>
    </row>
    <row r="763" spans="1:24" ht="16.5" customHeight="1" x14ac:dyDescent="0.3">
      <c r="A763" s="91" t="s">
        <v>153</v>
      </c>
      <c r="B763" s="92" t="s">
        <v>548</v>
      </c>
      <c r="C763" s="93" t="s">
        <v>549</v>
      </c>
      <c r="D763" s="93" t="s">
        <v>51</v>
      </c>
      <c r="E763" s="94" t="s">
        <v>52</v>
      </c>
      <c r="F763" s="92">
        <v>2013</v>
      </c>
      <c r="G763" s="225"/>
      <c r="H763" s="95" t="s">
        <v>550</v>
      </c>
      <c r="I763" s="228"/>
      <c r="J763" s="231"/>
      <c r="K763" s="115" t="s">
        <v>60</v>
      </c>
      <c r="L763" s="116" t="s">
        <v>61</v>
      </c>
      <c r="M763" s="115">
        <v>0.34</v>
      </c>
      <c r="N763" s="97">
        <v>288092.76</v>
      </c>
      <c r="O763" s="97"/>
      <c r="P763" s="97">
        <f t="shared" si="65"/>
        <v>288092.76</v>
      </c>
      <c r="Q763" s="97">
        <f t="shared" si="64"/>
        <v>97951.538400000005</v>
      </c>
      <c r="R763" s="97">
        <f t="shared" si="59"/>
        <v>0</v>
      </c>
      <c r="S763" s="125">
        <f t="shared" si="66"/>
        <v>97951.538400000005</v>
      </c>
      <c r="U763" s="31">
        <f t="shared" si="63"/>
        <v>22627581.451900017</v>
      </c>
    </row>
    <row r="764" spans="1:24" ht="16.5" customHeight="1" x14ac:dyDescent="0.3">
      <c r="A764" s="91" t="s">
        <v>153</v>
      </c>
      <c r="B764" s="92" t="s">
        <v>548</v>
      </c>
      <c r="C764" s="93" t="s">
        <v>549</v>
      </c>
      <c r="D764" s="93" t="s">
        <v>51</v>
      </c>
      <c r="E764" s="94" t="s">
        <v>52</v>
      </c>
      <c r="F764" s="92">
        <v>2013</v>
      </c>
      <c r="G764" s="225"/>
      <c r="H764" s="95" t="s">
        <v>550</v>
      </c>
      <c r="I764" s="228"/>
      <c r="J764" s="231"/>
      <c r="K764" s="115" t="s">
        <v>62</v>
      </c>
      <c r="L764" s="116" t="s">
        <v>37</v>
      </c>
      <c r="M764" s="115">
        <v>4.43</v>
      </c>
      <c r="N764" s="97">
        <v>8035</v>
      </c>
      <c r="O764" s="97"/>
      <c r="P764" s="97">
        <f t="shared" si="65"/>
        <v>8035</v>
      </c>
      <c r="Q764" s="97">
        <f t="shared" si="64"/>
        <v>35595.049999999996</v>
      </c>
      <c r="R764" s="97">
        <f t="shared" si="59"/>
        <v>0</v>
      </c>
      <c r="S764" s="125">
        <f t="shared" si="66"/>
        <v>35595.049999999996</v>
      </c>
      <c r="U764" s="31">
        <f t="shared" si="63"/>
        <v>22627581.451900017</v>
      </c>
    </row>
    <row r="765" spans="1:24" ht="16.5" customHeight="1" thickBot="1" x14ac:dyDescent="0.35">
      <c r="A765" s="100" t="s">
        <v>153</v>
      </c>
      <c r="B765" s="101" t="s">
        <v>548</v>
      </c>
      <c r="C765" s="102" t="s">
        <v>549</v>
      </c>
      <c r="D765" s="102" t="s">
        <v>51</v>
      </c>
      <c r="E765" s="103" t="s">
        <v>52</v>
      </c>
      <c r="F765" s="101">
        <v>2013</v>
      </c>
      <c r="G765" s="226"/>
      <c r="H765" s="104" t="s">
        <v>550</v>
      </c>
      <c r="I765" s="229"/>
      <c r="J765" s="232"/>
      <c r="K765" s="119" t="s">
        <v>63</v>
      </c>
      <c r="L765" s="120" t="s">
        <v>59</v>
      </c>
      <c r="M765" s="119">
        <v>0.35</v>
      </c>
      <c r="N765" s="106">
        <v>109330.9</v>
      </c>
      <c r="O765" s="106"/>
      <c r="P765" s="106">
        <f t="shared" si="65"/>
        <v>109330.9</v>
      </c>
      <c r="Q765" s="106">
        <f t="shared" si="64"/>
        <v>38265.814999999995</v>
      </c>
      <c r="R765" s="106">
        <f t="shared" si="59"/>
        <v>0</v>
      </c>
      <c r="S765" s="110">
        <f t="shared" si="66"/>
        <v>38265.814999999995</v>
      </c>
      <c r="U765" s="31">
        <f t="shared" si="63"/>
        <v>22627581.451900017</v>
      </c>
    </row>
    <row r="766" spans="1:24" ht="16.5" customHeight="1" x14ac:dyDescent="0.3">
      <c r="A766" s="82" t="s">
        <v>153</v>
      </c>
      <c r="B766" s="83" t="s">
        <v>548</v>
      </c>
      <c r="C766" s="84" t="s">
        <v>549</v>
      </c>
      <c r="D766" s="84" t="s">
        <v>51</v>
      </c>
      <c r="E766" s="85" t="s">
        <v>66</v>
      </c>
      <c r="F766" s="83">
        <v>2013</v>
      </c>
      <c r="G766" s="224" t="s">
        <v>727</v>
      </c>
      <c r="H766" s="86" t="s">
        <v>550</v>
      </c>
      <c r="I766" s="227">
        <v>5</v>
      </c>
      <c r="J766" s="230">
        <v>5</v>
      </c>
      <c r="K766" s="111" t="s">
        <v>64</v>
      </c>
      <c r="L766" s="112" t="s">
        <v>37</v>
      </c>
      <c r="M766" s="111">
        <v>4.99</v>
      </c>
      <c r="N766" s="88">
        <v>505.68</v>
      </c>
      <c r="O766" s="88"/>
      <c r="P766" s="88">
        <f t="shared" si="65"/>
        <v>505.68</v>
      </c>
      <c r="Q766" s="88">
        <f t="shared" si="64"/>
        <v>2523.3432000000003</v>
      </c>
      <c r="R766" s="88">
        <f t="shared" si="59"/>
        <v>0</v>
      </c>
      <c r="S766" s="109">
        <f t="shared" si="66"/>
        <v>2523.3432000000003</v>
      </c>
      <c r="U766" s="31">
        <f t="shared" si="63"/>
        <v>22627581.451900017</v>
      </c>
    </row>
    <row r="767" spans="1:24" ht="16.5" customHeight="1" x14ac:dyDescent="0.3">
      <c r="A767" s="91" t="s">
        <v>153</v>
      </c>
      <c r="B767" s="92" t="s">
        <v>548</v>
      </c>
      <c r="C767" s="93" t="s">
        <v>549</v>
      </c>
      <c r="D767" s="93" t="s">
        <v>51</v>
      </c>
      <c r="E767" s="94" t="s">
        <v>66</v>
      </c>
      <c r="F767" s="92">
        <v>2013</v>
      </c>
      <c r="G767" s="225"/>
      <c r="H767" s="95" t="s">
        <v>550</v>
      </c>
      <c r="I767" s="228"/>
      <c r="J767" s="231"/>
      <c r="K767" s="115" t="s">
        <v>65</v>
      </c>
      <c r="L767" s="116" t="s">
        <v>37</v>
      </c>
      <c r="M767" s="115">
        <v>133.43</v>
      </c>
      <c r="N767" s="97">
        <v>3.26</v>
      </c>
      <c r="O767" s="97"/>
      <c r="P767" s="97">
        <f t="shared" si="65"/>
        <v>3.26</v>
      </c>
      <c r="Q767" s="97">
        <f t="shared" si="64"/>
        <v>434.98180000000002</v>
      </c>
      <c r="R767" s="97">
        <f t="shared" ref="R767:R830" si="67">+O767*M767</f>
        <v>0</v>
      </c>
      <c r="S767" s="125">
        <f t="shared" si="66"/>
        <v>434.98180000000002</v>
      </c>
      <c r="U767" s="31">
        <f t="shared" si="63"/>
        <v>22627581.451900017</v>
      </c>
    </row>
    <row r="768" spans="1:24" ht="16.5" customHeight="1" x14ac:dyDescent="0.3">
      <c r="A768" s="91" t="s">
        <v>153</v>
      </c>
      <c r="B768" s="92" t="s">
        <v>548</v>
      </c>
      <c r="C768" s="93" t="s">
        <v>549</v>
      </c>
      <c r="D768" s="93" t="s">
        <v>51</v>
      </c>
      <c r="E768" s="94" t="s">
        <v>66</v>
      </c>
      <c r="F768" s="92">
        <v>2013</v>
      </c>
      <c r="G768" s="225"/>
      <c r="H768" s="95" t="s">
        <v>550</v>
      </c>
      <c r="I768" s="228"/>
      <c r="J768" s="231"/>
      <c r="K768" s="115" t="s">
        <v>67</v>
      </c>
      <c r="L768" s="116" t="s">
        <v>68</v>
      </c>
      <c r="M768" s="115">
        <v>205.55</v>
      </c>
      <c r="N768" s="97">
        <v>36.1</v>
      </c>
      <c r="O768" s="97"/>
      <c r="P768" s="97">
        <f t="shared" si="65"/>
        <v>36.1</v>
      </c>
      <c r="Q768" s="97">
        <f t="shared" si="64"/>
        <v>7420.3550000000005</v>
      </c>
      <c r="R768" s="97">
        <f t="shared" si="67"/>
        <v>0</v>
      </c>
      <c r="S768" s="125">
        <f t="shared" si="66"/>
        <v>7420.3550000000005</v>
      </c>
      <c r="U768" s="31">
        <f t="shared" si="63"/>
        <v>22627581.451900017</v>
      </c>
    </row>
    <row r="769" spans="1:22" ht="16.5" customHeight="1" x14ac:dyDescent="0.3">
      <c r="A769" s="91" t="s">
        <v>153</v>
      </c>
      <c r="B769" s="92" t="s">
        <v>548</v>
      </c>
      <c r="C769" s="93" t="s">
        <v>549</v>
      </c>
      <c r="D769" s="93" t="s">
        <v>51</v>
      </c>
      <c r="E769" s="94" t="s">
        <v>66</v>
      </c>
      <c r="F769" s="92">
        <v>2013</v>
      </c>
      <c r="G769" s="225"/>
      <c r="H769" s="95" t="s">
        <v>550</v>
      </c>
      <c r="I769" s="228"/>
      <c r="J769" s="231"/>
      <c r="K769" s="115" t="s">
        <v>69</v>
      </c>
      <c r="L769" s="116" t="s">
        <v>68</v>
      </c>
      <c r="M769" s="115">
        <v>309.3</v>
      </c>
      <c r="N769" s="97">
        <v>0</v>
      </c>
      <c r="O769" s="97"/>
      <c r="P769" s="97">
        <f t="shared" si="65"/>
        <v>0</v>
      </c>
      <c r="Q769" s="97">
        <f t="shared" si="64"/>
        <v>0</v>
      </c>
      <c r="R769" s="97">
        <f t="shared" si="67"/>
        <v>0</v>
      </c>
      <c r="S769" s="125">
        <f t="shared" si="66"/>
        <v>0</v>
      </c>
      <c r="U769" s="31">
        <f t="shared" si="63"/>
        <v>22627581.451900017</v>
      </c>
    </row>
    <row r="770" spans="1:22" ht="16.5" customHeight="1" thickBot="1" x14ac:dyDescent="0.35">
      <c r="A770" s="100" t="s">
        <v>153</v>
      </c>
      <c r="B770" s="101" t="s">
        <v>548</v>
      </c>
      <c r="C770" s="102" t="s">
        <v>549</v>
      </c>
      <c r="D770" s="102" t="s">
        <v>51</v>
      </c>
      <c r="E770" s="103" t="s">
        <v>66</v>
      </c>
      <c r="F770" s="101">
        <v>2013</v>
      </c>
      <c r="G770" s="226"/>
      <c r="H770" s="104" t="s">
        <v>550</v>
      </c>
      <c r="I770" s="229"/>
      <c r="J770" s="232"/>
      <c r="K770" s="119" t="s">
        <v>70</v>
      </c>
      <c r="L770" s="120" t="s">
        <v>37</v>
      </c>
      <c r="M770" s="119">
        <v>123.61</v>
      </c>
      <c r="N770" s="106">
        <v>136.51</v>
      </c>
      <c r="O770" s="106"/>
      <c r="P770" s="106">
        <f t="shared" si="65"/>
        <v>136.51</v>
      </c>
      <c r="Q770" s="106">
        <f t="shared" si="64"/>
        <v>16874.001099999998</v>
      </c>
      <c r="R770" s="106">
        <f t="shared" si="67"/>
        <v>0</v>
      </c>
      <c r="S770" s="110">
        <f t="shared" si="66"/>
        <v>16874.001099999998</v>
      </c>
      <c r="U770" s="31">
        <f t="shared" si="63"/>
        <v>22627581.451900017</v>
      </c>
    </row>
    <row r="771" spans="1:22" ht="16.5" customHeight="1" x14ac:dyDescent="0.3">
      <c r="A771" s="82" t="s">
        <v>153</v>
      </c>
      <c r="B771" s="83" t="s">
        <v>548</v>
      </c>
      <c r="C771" s="84" t="s">
        <v>551</v>
      </c>
      <c r="D771" s="84" t="s">
        <v>33</v>
      </c>
      <c r="E771" s="85" t="s">
        <v>52</v>
      </c>
      <c r="F771" s="83">
        <v>2013</v>
      </c>
      <c r="G771" s="224" t="s">
        <v>552</v>
      </c>
      <c r="H771" s="86" t="s">
        <v>552</v>
      </c>
      <c r="I771" s="227">
        <v>28.9</v>
      </c>
      <c r="J771" s="230">
        <v>28.9</v>
      </c>
      <c r="K771" s="86" t="s">
        <v>553</v>
      </c>
      <c r="L771" s="87" t="s">
        <v>37</v>
      </c>
      <c r="M771" s="198">
        <v>2.0299999999999998</v>
      </c>
      <c r="N771" s="88">
        <v>19210</v>
      </c>
      <c r="O771" s="199"/>
      <c r="P771" s="88">
        <f t="shared" si="65"/>
        <v>19210</v>
      </c>
      <c r="Q771" s="88">
        <f t="shared" si="64"/>
        <v>38996.299999999996</v>
      </c>
      <c r="R771" s="88">
        <f t="shared" si="67"/>
        <v>0</v>
      </c>
      <c r="S771" s="109">
        <f t="shared" si="66"/>
        <v>38996.299999999996</v>
      </c>
      <c r="U771" s="31">
        <f t="shared" si="63"/>
        <v>22627581.451900017</v>
      </c>
      <c r="V771" s="5">
        <v>28.9</v>
      </c>
    </row>
    <row r="772" spans="1:22" ht="16.5" customHeight="1" x14ac:dyDescent="0.3">
      <c r="A772" s="91" t="s">
        <v>153</v>
      </c>
      <c r="B772" s="92" t="s">
        <v>548</v>
      </c>
      <c r="C772" s="93" t="s">
        <v>551</v>
      </c>
      <c r="D772" s="93" t="s">
        <v>33</v>
      </c>
      <c r="E772" s="94" t="s">
        <v>52</v>
      </c>
      <c r="F772" s="92">
        <v>2013</v>
      </c>
      <c r="G772" s="225"/>
      <c r="H772" s="95" t="s">
        <v>552</v>
      </c>
      <c r="I772" s="228"/>
      <c r="J772" s="231"/>
      <c r="K772" s="95" t="s">
        <v>554</v>
      </c>
      <c r="L772" s="96" t="s">
        <v>37</v>
      </c>
      <c r="M772" s="200">
        <v>1.25</v>
      </c>
      <c r="N772" s="97">
        <v>18300</v>
      </c>
      <c r="O772" s="201"/>
      <c r="P772" s="97">
        <f t="shared" si="65"/>
        <v>18300</v>
      </c>
      <c r="Q772" s="97">
        <f t="shared" si="64"/>
        <v>22875</v>
      </c>
      <c r="R772" s="97">
        <f t="shared" si="67"/>
        <v>0</v>
      </c>
      <c r="S772" s="125">
        <f t="shared" si="66"/>
        <v>22875</v>
      </c>
      <c r="U772" s="31">
        <f t="shared" si="63"/>
        <v>22627581.451900017</v>
      </c>
      <c r="V772" s="5">
        <v>28.9</v>
      </c>
    </row>
    <row r="773" spans="1:22" ht="16.5" customHeight="1" x14ac:dyDescent="0.3">
      <c r="A773" s="91" t="s">
        <v>153</v>
      </c>
      <c r="B773" s="92" t="s">
        <v>548</v>
      </c>
      <c r="C773" s="93" t="s">
        <v>551</v>
      </c>
      <c r="D773" s="93" t="s">
        <v>33</v>
      </c>
      <c r="E773" s="94" t="s">
        <v>52</v>
      </c>
      <c r="F773" s="92">
        <v>2013</v>
      </c>
      <c r="G773" s="225"/>
      <c r="H773" s="95" t="s">
        <v>552</v>
      </c>
      <c r="I773" s="228"/>
      <c r="J773" s="231"/>
      <c r="K773" s="95" t="s">
        <v>555</v>
      </c>
      <c r="L773" s="96" t="s">
        <v>499</v>
      </c>
      <c r="M773" s="200">
        <v>0.28000000000000003</v>
      </c>
      <c r="N773" s="97">
        <v>56710</v>
      </c>
      <c r="O773" s="201"/>
      <c r="P773" s="97">
        <f t="shared" si="65"/>
        <v>56710</v>
      </c>
      <c r="Q773" s="97">
        <f t="shared" si="64"/>
        <v>15878.800000000001</v>
      </c>
      <c r="R773" s="97">
        <f t="shared" si="67"/>
        <v>0</v>
      </c>
      <c r="S773" s="125">
        <f t="shared" si="66"/>
        <v>15878.800000000001</v>
      </c>
      <c r="U773" s="31">
        <f t="shared" si="63"/>
        <v>22627581.451900017</v>
      </c>
      <c r="V773" s="5">
        <v>28.9</v>
      </c>
    </row>
    <row r="774" spans="1:22" ht="16.5" customHeight="1" x14ac:dyDescent="0.3">
      <c r="A774" s="91" t="s">
        <v>153</v>
      </c>
      <c r="B774" s="92" t="s">
        <v>548</v>
      </c>
      <c r="C774" s="93" t="s">
        <v>551</v>
      </c>
      <c r="D774" s="93" t="s">
        <v>33</v>
      </c>
      <c r="E774" s="94" t="s">
        <v>52</v>
      </c>
      <c r="F774" s="92">
        <v>2013</v>
      </c>
      <c r="G774" s="225"/>
      <c r="H774" s="95" t="s">
        <v>552</v>
      </c>
      <c r="I774" s="228"/>
      <c r="J774" s="231"/>
      <c r="K774" s="95" t="s">
        <v>556</v>
      </c>
      <c r="L774" s="96" t="s">
        <v>61</v>
      </c>
      <c r="M774" s="200">
        <v>0.17</v>
      </c>
      <c r="N774" s="97">
        <v>173500</v>
      </c>
      <c r="O774" s="201"/>
      <c r="P774" s="97">
        <f t="shared" si="65"/>
        <v>173500</v>
      </c>
      <c r="Q774" s="97">
        <f t="shared" si="64"/>
        <v>29495.000000000004</v>
      </c>
      <c r="R774" s="97">
        <f t="shared" si="67"/>
        <v>0</v>
      </c>
      <c r="S774" s="125">
        <f t="shared" si="66"/>
        <v>29495.000000000004</v>
      </c>
      <c r="U774" s="31">
        <f t="shared" si="63"/>
        <v>22627581.451900017</v>
      </c>
      <c r="V774" s="5">
        <v>28.9</v>
      </c>
    </row>
    <row r="775" spans="1:22" ht="16.5" customHeight="1" thickBot="1" x14ac:dyDescent="0.35">
      <c r="A775" s="100" t="s">
        <v>153</v>
      </c>
      <c r="B775" s="101" t="s">
        <v>548</v>
      </c>
      <c r="C775" s="102" t="s">
        <v>551</v>
      </c>
      <c r="D775" s="102" t="s">
        <v>33</v>
      </c>
      <c r="E775" s="103" t="s">
        <v>52</v>
      </c>
      <c r="F775" s="101">
        <v>2013</v>
      </c>
      <c r="G775" s="226"/>
      <c r="H775" s="104" t="s">
        <v>552</v>
      </c>
      <c r="I775" s="229"/>
      <c r="J775" s="232"/>
      <c r="K775" s="104" t="s">
        <v>557</v>
      </c>
      <c r="L775" s="105" t="s">
        <v>61</v>
      </c>
      <c r="M775" s="106">
        <v>0.2</v>
      </c>
      <c r="N775" s="106">
        <v>72000</v>
      </c>
      <c r="O775" s="106"/>
      <c r="P775" s="106">
        <f t="shared" si="65"/>
        <v>72000</v>
      </c>
      <c r="Q775" s="106">
        <f t="shared" si="64"/>
        <v>14400</v>
      </c>
      <c r="R775" s="106">
        <f t="shared" si="67"/>
        <v>0</v>
      </c>
      <c r="S775" s="110">
        <f t="shared" si="66"/>
        <v>14400</v>
      </c>
      <c r="U775" s="31">
        <f t="shared" si="63"/>
        <v>22627581.451900017</v>
      </c>
      <c r="V775" s="5">
        <v>28.9</v>
      </c>
    </row>
    <row r="776" spans="1:22" ht="16.5" customHeight="1" x14ac:dyDescent="0.3">
      <c r="A776" s="82" t="s">
        <v>153</v>
      </c>
      <c r="B776" s="83" t="s">
        <v>548</v>
      </c>
      <c r="C776" s="84" t="s">
        <v>558</v>
      </c>
      <c r="D776" s="84" t="s">
        <v>33</v>
      </c>
      <c r="E776" s="85" t="s">
        <v>34</v>
      </c>
      <c r="F776" s="83">
        <v>2013</v>
      </c>
      <c r="G776" s="224" t="s">
        <v>559</v>
      </c>
      <c r="H776" s="86" t="str">
        <f>G776</f>
        <v>MANTENIMIENTO DE LAS VÍAS DE LA PARROQUIA SAN ANTONIO DE CUMBE</v>
      </c>
      <c r="I776" s="227">
        <v>41</v>
      </c>
      <c r="J776" s="230">
        <f>+I776</f>
        <v>41</v>
      </c>
      <c r="K776" s="86" t="s">
        <v>561</v>
      </c>
      <c r="L776" s="87" t="s">
        <v>238</v>
      </c>
      <c r="M776" s="88">
        <v>1.18</v>
      </c>
      <c r="N776" s="88">
        <v>2025</v>
      </c>
      <c r="O776" s="88"/>
      <c r="P776" s="88">
        <f t="shared" si="65"/>
        <v>2025</v>
      </c>
      <c r="Q776" s="88">
        <f t="shared" si="64"/>
        <v>2389.5</v>
      </c>
      <c r="R776" s="88">
        <f t="shared" si="67"/>
        <v>0</v>
      </c>
      <c r="S776" s="109">
        <f t="shared" si="66"/>
        <v>2389.5</v>
      </c>
      <c r="U776" s="31">
        <f t="shared" si="63"/>
        <v>22627581.451900017</v>
      </c>
    </row>
    <row r="777" spans="1:22" ht="16.5" customHeight="1" x14ac:dyDescent="0.3">
      <c r="A777" s="91" t="s">
        <v>153</v>
      </c>
      <c r="B777" s="92" t="s">
        <v>548</v>
      </c>
      <c r="C777" s="93" t="s">
        <v>558</v>
      </c>
      <c r="D777" s="93" t="s">
        <v>33</v>
      </c>
      <c r="E777" s="94" t="s">
        <v>34</v>
      </c>
      <c r="F777" s="92">
        <v>2013</v>
      </c>
      <c r="G777" s="225"/>
      <c r="H777" s="95" t="str">
        <f>H776</f>
        <v>MANTENIMIENTO DE LAS VÍAS DE LA PARROQUIA SAN ANTONIO DE CUMBE</v>
      </c>
      <c r="I777" s="228"/>
      <c r="J777" s="231"/>
      <c r="K777" s="95" t="s">
        <v>562</v>
      </c>
      <c r="L777" s="96" t="s">
        <v>531</v>
      </c>
      <c r="M777" s="97">
        <v>0.35</v>
      </c>
      <c r="N777" s="97">
        <v>14175</v>
      </c>
      <c r="O777" s="97"/>
      <c r="P777" s="97">
        <f t="shared" si="65"/>
        <v>14175</v>
      </c>
      <c r="Q777" s="97">
        <f t="shared" si="64"/>
        <v>4961.25</v>
      </c>
      <c r="R777" s="97">
        <f t="shared" si="67"/>
        <v>0</v>
      </c>
      <c r="S777" s="125">
        <f t="shared" si="66"/>
        <v>4961.25</v>
      </c>
      <c r="U777" s="31">
        <f t="shared" si="63"/>
        <v>22627581.451900017</v>
      </c>
    </row>
    <row r="778" spans="1:22" ht="16.5" customHeight="1" x14ac:dyDescent="0.3">
      <c r="A778" s="91" t="s">
        <v>153</v>
      </c>
      <c r="B778" s="92" t="s">
        <v>548</v>
      </c>
      <c r="C778" s="93" t="s">
        <v>558</v>
      </c>
      <c r="D778" s="93" t="s">
        <v>33</v>
      </c>
      <c r="E778" s="94" t="s">
        <v>34</v>
      </c>
      <c r="F778" s="92">
        <v>2013</v>
      </c>
      <c r="G778" s="225"/>
      <c r="H778" s="95" t="str">
        <f>H777</f>
        <v>MANTENIMIENTO DE LAS VÍAS DE LA PARROQUIA SAN ANTONIO DE CUMBE</v>
      </c>
      <c r="I778" s="228"/>
      <c r="J778" s="231"/>
      <c r="K778" s="95" t="s">
        <v>563</v>
      </c>
      <c r="L778" s="96" t="s">
        <v>235</v>
      </c>
      <c r="M778" s="97">
        <v>0.34</v>
      </c>
      <c r="N778" s="97">
        <v>31440</v>
      </c>
      <c r="O778" s="97"/>
      <c r="P778" s="97">
        <f t="shared" si="65"/>
        <v>31440</v>
      </c>
      <c r="Q778" s="97">
        <f t="shared" si="64"/>
        <v>10689.6</v>
      </c>
      <c r="R778" s="97">
        <f t="shared" si="67"/>
        <v>0</v>
      </c>
      <c r="S778" s="125">
        <f t="shared" si="66"/>
        <v>10689.6</v>
      </c>
      <c r="U778" s="31">
        <f t="shared" si="63"/>
        <v>22627581.451900017</v>
      </c>
    </row>
    <row r="779" spans="1:22" ht="16.5" customHeight="1" x14ac:dyDescent="0.3">
      <c r="A779" s="91" t="s">
        <v>153</v>
      </c>
      <c r="B779" s="92" t="s">
        <v>548</v>
      </c>
      <c r="C779" s="93" t="s">
        <v>558</v>
      </c>
      <c r="D779" s="93" t="s">
        <v>33</v>
      </c>
      <c r="E779" s="94" t="s">
        <v>34</v>
      </c>
      <c r="F779" s="92">
        <v>2013</v>
      </c>
      <c r="G779" s="225"/>
      <c r="H779" s="95" t="str">
        <f>H778</f>
        <v>MANTENIMIENTO DE LAS VÍAS DE LA PARROQUIA SAN ANTONIO DE CUMBE</v>
      </c>
      <c r="I779" s="228"/>
      <c r="J779" s="231"/>
      <c r="K779" s="95" t="s">
        <v>564</v>
      </c>
      <c r="L779" s="96" t="s">
        <v>238</v>
      </c>
      <c r="M779" s="97">
        <v>4.43</v>
      </c>
      <c r="N779" s="97">
        <v>6288</v>
      </c>
      <c r="O779" s="97"/>
      <c r="P779" s="97">
        <f t="shared" si="65"/>
        <v>6288</v>
      </c>
      <c r="Q779" s="97">
        <f t="shared" si="64"/>
        <v>27855.839999999997</v>
      </c>
      <c r="R779" s="97">
        <f t="shared" si="67"/>
        <v>0</v>
      </c>
      <c r="S779" s="125">
        <f t="shared" si="66"/>
        <v>27855.839999999997</v>
      </c>
      <c r="U779" s="31">
        <f t="shared" si="63"/>
        <v>22627581.451900017</v>
      </c>
    </row>
    <row r="780" spans="1:22" ht="16.5" customHeight="1" thickBot="1" x14ac:dyDescent="0.35">
      <c r="A780" s="100" t="s">
        <v>153</v>
      </c>
      <c r="B780" s="101" t="s">
        <v>548</v>
      </c>
      <c r="C780" s="102" t="s">
        <v>558</v>
      </c>
      <c r="D780" s="102" t="s">
        <v>33</v>
      </c>
      <c r="E780" s="103" t="s">
        <v>34</v>
      </c>
      <c r="F780" s="101">
        <v>2013</v>
      </c>
      <c r="G780" s="226"/>
      <c r="H780" s="104" t="s">
        <v>560</v>
      </c>
      <c r="I780" s="229"/>
      <c r="J780" s="232"/>
      <c r="K780" s="104" t="s">
        <v>565</v>
      </c>
      <c r="L780" s="105" t="s">
        <v>531</v>
      </c>
      <c r="M780" s="106">
        <v>0.35</v>
      </c>
      <c r="N780" s="106">
        <v>50304</v>
      </c>
      <c r="O780" s="106"/>
      <c r="P780" s="106">
        <f t="shared" si="65"/>
        <v>50304</v>
      </c>
      <c r="Q780" s="106">
        <f t="shared" si="64"/>
        <v>17606.399999999998</v>
      </c>
      <c r="R780" s="106">
        <f t="shared" si="67"/>
        <v>0</v>
      </c>
      <c r="S780" s="110">
        <f t="shared" si="66"/>
        <v>17606.399999999998</v>
      </c>
      <c r="U780" s="31">
        <f t="shared" si="63"/>
        <v>22627581.451900017</v>
      </c>
    </row>
    <row r="781" spans="1:22" ht="16.5" customHeight="1" x14ac:dyDescent="0.3">
      <c r="A781" s="82" t="s">
        <v>153</v>
      </c>
      <c r="B781" s="83" t="s">
        <v>548</v>
      </c>
      <c r="C781" s="84" t="s">
        <v>566</v>
      </c>
      <c r="D781" s="84" t="s">
        <v>33</v>
      </c>
      <c r="E781" s="85" t="s">
        <v>52</v>
      </c>
      <c r="F781" s="83">
        <v>2013</v>
      </c>
      <c r="G781" s="224" t="s">
        <v>560</v>
      </c>
      <c r="H781" s="86" t="s">
        <v>560</v>
      </c>
      <c r="I781" s="227">
        <v>4.2</v>
      </c>
      <c r="J781" s="230">
        <f>+I781</f>
        <v>4.2</v>
      </c>
      <c r="K781" s="86" t="s">
        <v>446</v>
      </c>
      <c r="L781" s="87" t="s">
        <v>61</v>
      </c>
      <c r="M781" s="88">
        <v>0.34</v>
      </c>
      <c r="N781" s="88">
        <v>21000</v>
      </c>
      <c r="O781" s="88"/>
      <c r="P781" s="88">
        <f t="shared" si="65"/>
        <v>21000</v>
      </c>
      <c r="Q781" s="88">
        <f t="shared" si="64"/>
        <v>7140.0000000000009</v>
      </c>
      <c r="R781" s="88">
        <f t="shared" si="67"/>
        <v>0</v>
      </c>
      <c r="S781" s="109">
        <f t="shared" si="66"/>
        <v>7140.0000000000009</v>
      </c>
      <c r="U781" s="31">
        <f t="shared" si="63"/>
        <v>22627581.451900017</v>
      </c>
      <c r="V781" s="5">
        <f>+P781/6000</f>
        <v>3.5</v>
      </c>
    </row>
    <row r="782" spans="1:22" ht="16.5" customHeight="1" x14ac:dyDescent="0.3">
      <c r="A782" s="91" t="s">
        <v>153</v>
      </c>
      <c r="B782" s="92" t="s">
        <v>548</v>
      </c>
      <c r="C782" s="93" t="s">
        <v>566</v>
      </c>
      <c r="D782" s="93" t="s">
        <v>33</v>
      </c>
      <c r="E782" s="94" t="s">
        <v>52</v>
      </c>
      <c r="F782" s="92">
        <v>2013</v>
      </c>
      <c r="G782" s="225"/>
      <c r="H782" s="95" t="s">
        <v>560</v>
      </c>
      <c r="I782" s="228"/>
      <c r="J782" s="231"/>
      <c r="K782" s="95" t="s">
        <v>447</v>
      </c>
      <c r="L782" s="96" t="s">
        <v>37</v>
      </c>
      <c r="M782" s="97">
        <v>1.4</v>
      </c>
      <c r="N782" s="97">
        <v>4200</v>
      </c>
      <c r="O782" s="97"/>
      <c r="P782" s="97">
        <f t="shared" si="65"/>
        <v>4200</v>
      </c>
      <c r="Q782" s="97">
        <f t="shared" si="64"/>
        <v>5880</v>
      </c>
      <c r="R782" s="97">
        <f t="shared" si="67"/>
        <v>0</v>
      </c>
      <c r="S782" s="125">
        <f t="shared" si="66"/>
        <v>5880</v>
      </c>
      <c r="U782" s="31">
        <f t="shared" si="63"/>
        <v>22627581.451900017</v>
      </c>
      <c r="V782" s="5">
        <v>3.5</v>
      </c>
    </row>
    <row r="783" spans="1:22" ht="16.5" customHeight="1" x14ac:dyDescent="0.3">
      <c r="A783" s="91" t="s">
        <v>153</v>
      </c>
      <c r="B783" s="92" t="s">
        <v>548</v>
      </c>
      <c r="C783" s="93" t="s">
        <v>566</v>
      </c>
      <c r="D783" s="93" t="s">
        <v>33</v>
      </c>
      <c r="E783" s="94" t="s">
        <v>52</v>
      </c>
      <c r="F783" s="92">
        <v>2013</v>
      </c>
      <c r="G783" s="225"/>
      <c r="H783" s="95" t="s">
        <v>560</v>
      </c>
      <c r="I783" s="228"/>
      <c r="J783" s="231"/>
      <c r="K783" s="95" t="s">
        <v>63</v>
      </c>
      <c r="L783" s="96" t="s">
        <v>77</v>
      </c>
      <c r="M783" s="97">
        <v>0.35</v>
      </c>
      <c r="N783" s="97">
        <v>92400</v>
      </c>
      <c r="O783" s="97"/>
      <c r="P783" s="97">
        <f t="shared" si="65"/>
        <v>92400</v>
      </c>
      <c r="Q783" s="97">
        <f t="shared" si="64"/>
        <v>32339.999999999996</v>
      </c>
      <c r="R783" s="97">
        <f t="shared" si="67"/>
        <v>0</v>
      </c>
      <c r="S783" s="125">
        <f t="shared" si="66"/>
        <v>32339.999999999996</v>
      </c>
      <c r="U783" s="31">
        <f t="shared" si="63"/>
        <v>22627581.451900017</v>
      </c>
      <c r="V783" s="5">
        <v>3.5</v>
      </c>
    </row>
    <row r="784" spans="1:22" ht="16.5" customHeight="1" thickBot="1" x14ac:dyDescent="0.35">
      <c r="A784" s="100" t="s">
        <v>153</v>
      </c>
      <c r="B784" s="101" t="s">
        <v>548</v>
      </c>
      <c r="C784" s="102" t="s">
        <v>566</v>
      </c>
      <c r="D784" s="102" t="s">
        <v>33</v>
      </c>
      <c r="E784" s="103" t="s">
        <v>52</v>
      </c>
      <c r="F784" s="101">
        <v>2013</v>
      </c>
      <c r="G784" s="226"/>
      <c r="H784" s="104" t="s">
        <v>560</v>
      </c>
      <c r="I784" s="229"/>
      <c r="J784" s="232"/>
      <c r="K784" s="104" t="s">
        <v>62</v>
      </c>
      <c r="L784" s="105" t="s">
        <v>37</v>
      </c>
      <c r="M784" s="106">
        <v>4.43</v>
      </c>
      <c r="N784" s="106">
        <v>4500</v>
      </c>
      <c r="O784" s="106"/>
      <c r="P784" s="106">
        <f t="shared" si="65"/>
        <v>4500</v>
      </c>
      <c r="Q784" s="106">
        <f t="shared" si="64"/>
        <v>19935</v>
      </c>
      <c r="R784" s="106">
        <f t="shared" si="67"/>
        <v>0</v>
      </c>
      <c r="S784" s="110">
        <f t="shared" si="66"/>
        <v>19935</v>
      </c>
      <c r="U784" s="31">
        <f t="shared" si="63"/>
        <v>22627581.451900017</v>
      </c>
      <c r="V784" s="5">
        <f>+P784/0.15/6000</f>
        <v>5</v>
      </c>
    </row>
    <row r="785" spans="1:22" ht="16.5" customHeight="1" x14ac:dyDescent="0.3">
      <c r="A785" s="82" t="s">
        <v>153</v>
      </c>
      <c r="B785" s="83" t="s">
        <v>548</v>
      </c>
      <c r="C785" s="84" t="s">
        <v>566</v>
      </c>
      <c r="D785" s="84" t="s">
        <v>51</v>
      </c>
      <c r="E785" s="85" t="s">
        <v>52</v>
      </c>
      <c r="F785" s="83">
        <v>2013</v>
      </c>
      <c r="G785" s="224" t="s">
        <v>567</v>
      </c>
      <c r="H785" s="86" t="s">
        <v>567</v>
      </c>
      <c r="I785" s="227">
        <v>49.5</v>
      </c>
      <c r="J785" s="230">
        <v>49.5</v>
      </c>
      <c r="K785" s="111" t="s">
        <v>54</v>
      </c>
      <c r="L785" s="112" t="s">
        <v>55</v>
      </c>
      <c r="M785" s="111">
        <v>960.57</v>
      </c>
      <c r="N785" s="88">
        <v>0</v>
      </c>
      <c r="O785" s="88"/>
      <c r="P785" s="88">
        <f t="shared" si="65"/>
        <v>0</v>
      </c>
      <c r="Q785" s="88">
        <f t="shared" si="64"/>
        <v>0</v>
      </c>
      <c r="R785" s="88">
        <f t="shared" si="67"/>
        <v>0</v>
      </c>
      <c r="S785" s="109">
        <f t="shared" si="66"/>
        <v>0</v>
      </c>
      <c r="U785" s="31">
        <f t="shared" si="63"/>
        <v>22627581.451900017</v>
      </c>
      <c r="V785" s="5">
        <v>49.5</v>
      </c>
    </row>
    <row r="786" spans="1:22" ht="16.5" customHeight="1" x14ac:dyDescent="0.3">
      <c r="A786" s="91" t="s">
        <v>153</v>
      </c>
      <c r="B786" s="92" t="s">
        <v>548</v>
      </c>
      <c r="C786" s="93" t="s">
        <v>566</v>
      </c>
      <c r="D786" s="93" t="s">
        <v>51</v>
      </c>
      <c r="E786" s="94" t="s">
        <v>52</v>
      </c>
      <c r="F786" s="92">
        <v>2013</v>
      </c>
      <c r="G786" s="225"/>
      <c r="H786" s="95" t="s">
        <v>567</v>
      </c>
      <c r="I786" s="228"/>
      <c r="J786" s="231"/>
      <c r="K786" s="115" t="s">
        <v>56</v>
      </c>
      <c r="L786" s="116" t="s">
        <v>37</v>
      </c>
      <c r="M786" s="115">
        <v>16.57</v>
      </c>
      <c r="N786" s="97">
        <v>1042.96</v>
      </c>
      <c r="O786" s="97"/>
      <c r="P786" s="97">
        <f t="shared" si="65"/>
        <v>1042.96</v>
      </c>
      <c r="Q786" s="97">
        <f t="shared" si="64"/>
        <v>17281.8472</v>
      </c>
      <c r="R786" s="97">
        <f t="shared" si="67"/>
        <v>0</v>
      </c>
      <c r="S786" s="125">
        <f t="shared" si="66"/>
        <v>17281.8472</v>
      </c>
      <c r="U786" s="31">
        <f t="shared" ref="U786:U849" si="68">$S$964</f>
        <v>22627581.451900017</v>
      </c>
    </row>
    <row r="787" spans="1:22" ht="16.5" customHeight="1" x14ac:dyDescent="0.3">
      <c r="A787" s="91" t="s">
        <v>153</v>
      </c>
      <c r="B787" s="92" t="s">
        <v>548</v>
      </c>
      <c r="C787" s="93" t="s">
        <v>566</v>
      </c>
      <c r="D787" s="93" t="s">
        <v>51</v>
      </c>
      <c r="E787" s="94" t="s">
        <v>52</v>
      </c>
      <c r="F787" s="92">
        <v>2013</v>
      </c>
      <c r="G787" s="225"/>
      <c r="H787" s="95" t="s">
        <v>567</v>
      </c>
      <c r="I787" s="228"/>
      <c r="J787" s="231"/>
      <c r="K787" s="115" t="s">
        <v>57</v>
      </c>
      <c r="L787" s="116" t="s">
        <v>37</v>
      </c>
      <c r="M787" s="115">
        <v>1.18</v>
      </c>
      <c r="N787" s="97">
        <v>559.79999999999995</v>
      </c>
      <c r="O787" s="97"/>
      <c r="P787" s="97">
        <f t="shared" si="65"/>
        <v>559.79999999999995</v>
      </c>
      <c r="Q787" s="97">
        <f t="shared" si="64"/>
        <v>660.56399999999996</v>
      </c>
      <c r="R787" s="97">
        <f t="shared" si="67"/>
        <v>0</v>
      </c>
      <c r="S787" s="125">
        <f t="shared" si="66"/>
        <v>660.56399999999996</v>
      </c>
      <c r="U787" s="31">
        <f t="shared" si="68"/>
        <v>22627581.451900017</v>
      </c>
    </row>
    <row r="788" spans="1:22" ht="16.5" customHeight="1" x14ac:dyDescent="0.3">
      <c r="A788" s="91" t="s">
        <v>153</v>
      </c>
      <c r="B788" s="92" t="s">
        <v>548</v>
      </c>
      <c r="C788" s="93" t="s">
        <v>566</v>
      </c>
      <c r="D788" s="93" t="s">
        <v>51</v>
      </c>
      <c r="E788" s="94" t="s">
        <v>52</v>
      </c>
      <c r="F788" s="92">
        <v>2013</v>
      </c>
      <c r="G788" s="225"/>
      <c r="H788" s="95" t="s">
        <v>567</v>
      </c>
      <c r="I788" s="228"/>
      <c r="J788" s="231"/>
      <c r="K788" s="115" t="s">
        <v>58</v>
      </c>
      <c r="L788" s="116" t="s">
        <v>59</v>
      </c>
      <c r="M788" s="115">
        <v>0.35</v>
      </c>
      <c r="N788" s="97">
        <v>0</v>
      </c>
      <c r="O788" s="97"/>
      <c r="P788" s="97">
        <f t="shared" si="65"/>
        <v>0</v>
      </c>
      <c r="Q788" s="97">
        <f t="shared" si="64"/>
        <v>0</v>
      </c>
      <c r="R788" s="97">
        <f t="shared" si="67"/>
        <v>0</v>
      </c>
      <c r="S788" s="125">
        <f t="shared" si="66"/>
        <v>0</v>
      </c>
      <c r="U788" s="31">
        <f t="shared" si="68"/>
        <v>22627581.451900017</v>
      </c>
    </row>
    <row r="789" spans="1:22" ht="16.5" customHeight="1" x14ac:dyDescent="0.3">
      <c r="A789" s="91" t="s">
        <v>153</v>
      </c>
      <c r="B789" s="92" t="s">
        <v>548</v>
      </c>
      <c r="C789" s="93" t="s">
        <v>566</v>
      </c>
      <c r="D789" s="93" t="s">
        <v>51</v>
      </c>
      <c r="E789" s="94" t="s">
        <v>52</v>
      </c>
      <c r="F789" s="92">
        <v>2013</v>
      </c>
      <c r="G789" s="225"/>
      <c r="H789" s="95" t="s">
        <v>567</v>
      </c>
      <c r="I789" s="228"/>
      <c r="J789" s="231"/>
      <c r="K789" s="115" t="s">
        <v>60</v>
      </c>
      <c r="L789" s="116" t="s">
        <v>61</v>
      </c>
      <c r="M789" s="115">
        <v>0.34</v>
      </c>
      <c r="N789" s="97">
        <v>260354.2</v>
      </c>
      <c r="O789" s="97"/>
      <c r="P789" s="97">
        <f t="shared" si="65"/>
        <v>260354.2</v>
      </c>
      <c r="Q789" s="97">
        <f t="shared" si="64"/>
        <v>88520.428000000014</v>
      </c>
      <c r="R789" s="97">
        <f t="shared" si="67"/>
        <v>0</v>
      </c>
      <c r="S789" s="125">
        <f t="shared" si="66"/>
        <v>88520.428000000014</v>
      </c>
      <c r="U789" s="31">
        <f t="shared" si="68"/>
        <v>22627581.451900017</v>
      </c>
    </row>
    <row r="790" spans="1:22" ht="16.5" customHeight="1" x14ac:dyDescent="0.3">
      <c r="A790" s="91" t="s">
        <v>153</v>
      </c>
      <c r="B790" s="92" t="s">
        <v>548</v>
      </c>
      <c r="C790" s="93" t="s">
        <v>566</v>
      </c>
      <c r="D790" s="93" t="s">
        <v>51</v>
      </c>
      <c r="E790" s="94" t="s">
        <v>52</v>
      </c>
      <c r="F790" s="92">
        <v>2013</v>
      </c>
      <c r="G790" s="225"/>
      <c r="H790" s="95" t="s">
        <v>567</v>
      </c>
      <c r="I790" s="228"/>
      <c r="J790" s="231"/>
      <c r="K790" s="115" t="s">
        <v>62</v>
      </c>
      <c r="L790" s="116" t="s">
        <v>37</v>
      </c>
      <c r="M790" s="115">
        <v>4.43</v>
      </c>
      <c r="N790" s="97">
        <v>10883</v>
      </c>
      <c r="O790" s="97"/>
      <c r="P790" s="97">
        <f t="shared" si="65"/>
        <v>10883</v>
      </c>
      <c r="Q790" s="97">
        <f t="shared" si="64"/>
        <v>48211.689999999995</v>
      </c>
      <c r="R790" s="97">
        <f t="shared" si="67"/>
        <v>0</v>
      </c>
      <c r="S790" s="125">
        <f t="shared" si="66"/>
        <v>48211.689999999995</v>
      </c>
      <c r="U790" s="31">
        <f t="shared" si="68"/>
        <v>22627581.451900017</v>
      </c>
    </row>
    <row r="791" spans="1:22" ht="16.5" customHeight="1" thickBot="1" x14ac:dyDescent="0.35">
      <c r="A791" s="100" t="s">
        <v>153</v>
      </c>
      <c r="B791" s="101" t="s">
        <v>548</v>
      </c>
      <c r="C791" s="102" t="s">
        <v>566</v>
      </c>
      <c r="D791" s="102" t="s">
        <v>51</v>
      </c>
      <c r="E791" s="103" t="s">
        <v>52</v>
      </c>
      <c r="F791" s="101">
        <v>2013</v>
      </c>
      <c r="G791" s="226"/>
      <c r="H791" s="104" t="s">
        <v>567</v>
      </c>
      <c r="I791" s="229"/>
      <c r="J791" s="232"/>
      <c r="K791" s="119" t="s">
        <v>63</v>
      </c>
      <c r="L791" s="120" t="s">
        <v>59</v>
      </c>
      <c r="M791" s="119">
        <v>0.35</v>
      </c>
      <c r="N791" s="106">
        <v>128780.14</v>
      </c>
      <c r="O791" s="106"/>
      <c r="P791" s="106">
        <f t="shared" si="65"/>
        <v>128780.14</v>
      </c>
      <c r="Q791" s="106">
        <f t="shared" si="64"/>
        <v>45073.048999999999</v>
      </c>
      <c r="R791" s="106">
        <f t="shared" si="67"/>
        <v>0</v>
      </c>
      <c r="S791" s="110">
        <f t="shared" si="66"/>
        <v>45073.048999999999</v>
      </c>
      <c r="U791" s="31">
        <f t="shared" si="68"/>
        <v>22627581.451900017</v>
      </c>
    </row>
    <row r="792" spans="1:22" ht="16.5" customHeight="1" x14ac:dyDescent="0.3">
      <c r="A792" s="82" t="s">
        <v>153</v>
      </c>
      <c r="B792" s="83" t="s">
        <v>548</v>
      </c>
      <c r="C792" s="84" t="s">
        <v>566</v>
      </c>
      <c r="D792" s="84" t="s">
        <v>51</v>
      </c>
      <c r="E792" s="85" t="s">
        <v>66</v>
      </c>
      <c r="F792" s="83">
        <v>2013</v>
      </c>
      <c r="G792" s="224" t="s">
        <v>728</v>
      </c>
      <c r="H792" s="86" t="s">
        <v>567</v>
      </c>
      <c r="I792" s="227">
        <v>12</v>
      </c>
      <c r="J792" s="230">
        <v>12</v>
      </c>
      <c r="K792" s="111" t="s">
        <v>64</v>
      </c>
      <c r="L792" s="112" t="s">
        <v>37</v>
      </c>
      <c r="M792" s="111">
        <v>4.99</v>
      </c>
      <c r="N792" s="88">
        <v>1052.2</v>
      </c>
      <c r="O792" s="88"/>
      <c r="P792" s="88">
        <f t="shared" si="65"/>
        <v>1052.2</v>
      </c>
      <c r="Q792" s="88">
        <f t="shared" si="64"/>
        <v>5250.4780000000001</v>
      </c>
      <c r="R792" s="88">
        <f t="shared" si="67"/>
        <v>0</v>
      </c>
      <c r="S792" s="109">
        <f t="shared" si="66"/>
        <v>5250.4780000000001</v>
      </c>
      <c r="U792" s="31">
        <f t="shared" si="68"/>
        <v>22627581.451900017</v>
      </c>
    </row>
    <row r="793" spans="1:22" ht="27" customHeight="1" x14ac:dyDescent="0.3">
      <c r="A793" s="91" t="s">
        <v>153</v>
      </c>
      <c r="B793" s="92" t="s">
        <v>548</v>
      </c>
      <c r="C793" s="93" t="s">
        <v>566</v>
      </c>
      <c r="D793" s="93" t="s">
        <v>51</v>
      </c>
      <c r="E793" s="94" t="s">
        <v>66</v>
      </c>
      <c r="F793" s="92">
        <v>2013</v>
      </c>
      <c r="G793" s="225"/>
      <c r="H793" s="95" t="s">
        <v>567</v>
      </c>
      <c r="I793" s="228"/>
      <c r="J793" s="231"/>
      <c r="K793" s="115" t="s">
        <v>65</v>
      </c>
      <c r="L793" s="116" t="s">
        <v>37</v>
      </c>
      <c r="M793" s="115">
        <v>133.43</v>
      </c>
      <c r="N793" s="97">
        <v>10.44</v>
      </c>
      <c r="O793" s="97"/>
      <c r="P793" s="97">
        <f t="shared" si="65"/>
        <v>10.44</v>
      </c>
      <c r="Q793" s="97">
        <f t="shared" si="64"/>
        <v>1393.0092</v>
      </c>
      <c r="R793" s="97">
        <f t="shared" si="67"/>
        <v>0</v>
      </c>
      <c r="S793" s="125">
        <f t="shared" si="66"/>
        <v>1393.0092</v>
      </c>
      <c r="U793" s="31">
        <f t="shared" si="68"/>
        <v>22627581.451900017</v>
      </c>
    </row>
    <row r="794" spans="1:22" ht="27" customHeight="1" x14ac:dyDescent="0.3">
      <c r="A794" s="91" t="s">
        <v>153</v>
      </c>
      <c r="B794" s="92" t="s">
        <v>548</v>
      </c>
      <c r="C794" s="93" t="s">
        <v>566</v>
      </c>
      <c r="D794" s="93" t="s">
        <v>51</v>
      </c>
      <c r="E794" s="94" t="s">
        <v>66</v>
      </c>
      <c r="F794" s="92">
        <v>2013</v>
      </c>
      <c r="G794" s="225"/>
      <c r="H794" s="95" t="s">
        <v>567</v>
      </c>
      <c r="I794" s="228"/>
      <c r="J794" s="231"/>
      <c r="K794" s="115" t="s">
        <v>67</v>
      </c>
      <c r="L794" s="116" t="s">
        <v>68</v>
      </c>
      <c r="M794" s="115">
        <v>205.55</v>
      </c>
      <c r="N794" s="97">
        <v>79.680000000000007</v>
      </c>
      <c r="O794" s="97"/>
      <c r="P794" s="97">
        <f t="shared" si="65"/>
        <v>79.680000000000007</v>
      </c>
      <c r="Q794" s="97">
        <f t="shared" si="64"/>
        <v>16378.224000000002</v>
      </c>
      <c r="R794" s="97">
        <f t="shared" si="67"/>
        <v>0</v>
      </c>
      <c r="S794" s="125">
        <f t="shared" si="66"/>
        <v>16378.224000000002</v>
      </c>
      <c r="U794" s="31">
        <f t="shared" si="68"/>
        <v>22627581.451900017</v>
      </c>
    </row>
    <row r="795" spans="1:22" ht="27" customHeight="1" x14ac:dyDescent="0.3">
      <c r="A795" s="91" t="s">
        <v>153</v>
      </c>
      <c r="B795" s="92" t="s">
        <v>548</v>
      </c>
      <c r="C795" s="93" t="s">
        <v>566</v>
      </c>
      <c r="D795" s="93" t="s">
        <v>51</v>
      </c>
      <c r="E795" s="94" t="s">
        <v>66</v>
      </c>
      <c r="F795" s="92">
        <v>2013</v>
      </c>
      <c r="G795" s="225"/>
      <c r="H795" s="95" t="s">
        <v>567</v>
      </c>
      <c r="I795" s="228"/>
      <c r="J795" s="231"/>
      <c r="K795" s="115" t="s">
        <v>69</v>
      </c>
      <c r="L795" s="116" t="s">
        <v>68</v>
      </c>
      <c r="M795" s="115">
        <v>309.3</v>
      </c>
      <c r="N795" s="97">
        <v>17.3</v>
      </c>
      <c r="O795" s="97"/>
      <c r="P795" s="97">
        <f t="shared" si="65"/>
        <v>17.3</v>
      </c>
      <c r="Q795" s="97">
        <f t="shared" si="64"/>
        <v>5350.89</v>
      </c>
      <c r="R795" s="97">
        <f t="shared" si="67"/>
        <v>0</v>
      </c>
      <c r="S795" s="125">
        <f t="shared" si="66"/>
        <v>5350.89</v>
      </c>
      <c r="U795" s="31">
        <f t="shared" si="68"/>
        <v>22627581.451900017</v>
      </c>
    </row>
    <row r="796" spans="1:22" ht="27" customHeight="1" thickBot="1" x14ac:dyDescent="0.35">
      <c r="A796" s="100" t="s">
        <v>153</v>
      </c>
      <c r="B796" s="101" t="s">
        <v>548</v>
      </c>
      <c r="C796" s="102" t="s">
        <v>566</v>
      </c>
      <c r="D796" s="102" t="s">
        <v>51</v>
      </c>
      <c r="E796" s="103" t="s">
        <v>66</v>
      </c>
      <c r="F796" s="101">
        <v>2013</v>
      </c>
      <c r="G796" s="226"/>
      <c r="H796" s="104" t="s">
        <v>567</v>
      </c>
      <c r="I796" s="229"/>
      <c r="J796" s="232"/>
      <c r="K796" s="119" t="s">
        <v>70</v>
      </c>
      <c r="L796" s="120" t="s">
        <v>37</v>
      </c>
      <c r="M796" s="119">
        <v>123.61</v>
      </c>
      <c r="N796" s="106">
        <v>205.68</v>
      </c>
      <c r="O796" s="106"/>
      <c r="P796" s="106">
        <f t="shared" si="65"/>
        <v>205.68</v>
      </c>
      <c r="Q796" s="106">
        <f t="shared" si="64"/>
        <v>25424.104800000001</v>
      </c>
      <c r="R796" s="106">
        <f t="shared" si="67"/>
        <v>0</v>
      </c>
      <c r="S796" s="110">
        <f t="shared" si="66"/>
        <v>25424.104800000001</v>
      </c>
      <c r="U796" s="31">
        <f t="shared" si="68"/>
        <v>22627581.451900017</v>
      </c>
    </row>
    <row r="797" spans="1:22" ht="17.25" customHeight="1" x14ac:dyDescent="0.3">
      <c r="A797" s="82" t="s">
        <v>153</v>
      </c>
      <c r="B797" s="83" t="s">
        <v>548</v>
      </c>
      <c r="C797" s="84" t="s">
        <v>568</v>
      </c>
      <c r="D797" s="84" t="s">
        <v>38</v>
      </c>
      <c r="E797" s="85" t="s">
        <v>39</v>
      </c>
      <c r="F797" s="83">
        <v>2013</v>
      </c>
      <c r="G797" s="224" t="s">
        <v>569</v>
      </c>
      <c r="H797" s="86" t="s">
        <v>569</v>
      </c>
      <c r="I797" s="227">
        <v>6</v>
      </c>
      <c r="J797" s="230">
        <v>6</v>
      </c>
      <c r="K797" s="86" t="s">
        <v>570</v>
      </c>
      <c r="L797" s="87" t="s">
        <v>354</v>
      </c>
      <c r="M797" s="88">
        <v>1744.8</v>
      </c>
      <c r="N797" s="88">
        <v>0.93</v>
      </c>
      <c r="O797" s="88"/>
      <c r="P797" s="88">
        <f t="shared" si="65"/>
        <v>0.93</v>
      </c>
      <c r="Q797" s="88">
        <f t="shared" si="64"/>
        <v>1622.664</v>
      </c>
      <c r="R797" s="88">
        <f t="shared" si="67"/>
        <v>0</v>
      </c>
      <c r="S797" s="109">
        <f t="shared" si="66"/>
        <v>1622.664</v>
      </c>
      <c r="U797" s="31">
        <f t="shared" si="68"/>
        <v>22627581.451900017</v>
      </c>
    </row>
    <row r="798" spans="1:22" ht="17.25" customHeight="1" x14ac:dyDescent="0.3">
      <c r="A798" s="91" t="s">
        <v>153</v>
      </c>
      <c r="B798" s="92" t="s">
        <v>548</v>
      </c>
      <c r="C798" s="93" t="s">
        <v>568</v>
      </c>
      <c r="D798" s="93" t="s">
        <v>38</v>
      </c>
      <c r="E798" s="94" t="s">
        <v>39</v>
      </c>
      <c r="F798" s="92">
        <v>2013</v>
      </c>
      <c r="G798" s="225"/>
      <c r="H798" s="95" t="s">
        <v>569</v>
      </c>
      <c r="I798" s="228"/>
      <c r="J798" s="231"/>
      <c r="K798" s="95" t="s">
        <v>571</v>
      </c>
      <c r="L798" s="96" t="s">
        <v>238</v>
      </c>
      <c r="M798" s="97">
        <v>1.58</v>
      </c>
      <c r="N798" s="97">
        <v>8428.14</v>
      </c>
      <c r="O798" s="97"/>
      <c r="P798" s="97">
        <f t="shared" si="65"/>
        <v>8428.14</v>
      </c>
      <c r="Q798" s="97">
        <f t="shared" si="64"/>
        <v>13316.4612</v>
      </c>
      <c r="R798" s="97">
        <f t="shared" si="67"/>
        <v>0</v>
      </c>
      <c r="S798" s="125">
        <f t="shared" si="66"/>
        <v>13316.4612</v>
      </c>
      <c r="U798" s="31">
        <f t="shared" si="68"/>
        <v>22627581.451900017</v>
      </c>
    </row>
    <row r="799" spans="1:22" ht="17.25" customHeight="1" x14ac:dyDescent="0.3">
      <c r="A799" s="91" t="s">
        <v>153</v>
      </c>
      <c r="B799" s="92" t="s">
        <v>548</v>
      </c>
      <c r="C799" s="93" t="s">
        <v>568</v>
      </c>
      <c r="D799" s="93" t="s">
        <v>38</v>
      </c>
      <c r="E799" s="94" t="s">
        <v>39</v>
      </c>
      <c r="F799" s="92">
        <v>2013</v>
      </c>
      <c r="G799" s="225"/>
      <c r="H799" s="95" t="s">
        <v>569</v>
      </c>
      <c r="I799" s="228"/>
      <c r="J799" s="231"/>
      <c r="K799" s="95" t="s">
        <v>572</v>
      </c>
      <c r="L799" s="96" t="s">
        <v>238</v>
      </c>
      <c r="M799" s="97">
        <v>1.45</v>
      </c>
      <c r="N799" s="97">
        <v>77.42</v>
      </c>
      <c r="O799" s="97"/>
      <c r="P799" s="97">
        <f t="shared" si="65"/>
        <v>77.42</v>
      </c>
      <c r="Q799" s="97">
        <f t="shared" si="64"/>
        <v>112.259</v>
      </c>
      <c r="R799" s="97">
        <f t="shared" si="67"/>
        <v>0</v>
      </c>
      <c r="S799" s="125">
        <f t="shared" si="66"/>
        <v>112.259</v>
      </c>
      <c r="T799" s="5">
        <v>112.26</v>
      </c>
      <c r="U799" s="31">
        <f t="shared" si="68"/>
        <v>22627581.451900017</v>
      </c>
    </row>
    <row r="800" spans="1:22" ht="17.25" customHeight="1" x14ac:dyDescent="0.3">
      <c r="A800" s="91" t="s">
        <v>153</v>
      </c>
      <c r="B800" s="92" t="s">
        <v>548</v>
      </c>
      <c r="C800" s="93" t="s">
        <v>568</v>
      </c>
      <c r="D800" s="93" t="s">
        <v>38</v>
      </c>
      <c r="E800" s="94" t="s">
        <v>39</v>
      </c>
      <c r="F800" s="92">
        <v>2013</v>
      </c>
      <c r="G800" s="225"/>
      <c r="H800" s="95" t="s">
        <v>569</v>
      </c>
      <c r="I800" s="228"/>
      <c r="J800" s="231"/>
      <c r="K800" s="95" t="s">
        <v>573</v>
      </c>
      <c r="L800" s="96" t="s">
        <v>531</v>
      </c>
      <c r="M800" s="97">
        <v>0.3</v>
      </c>
      <c r="N800" s="97">
        <v>10628.1</v>
      </c>
      <c r="O800" s="97"/>
      <c r="P800" s="97">
        <f t="shared" si="65"/>
        <v>10628.1</v>
      </c>
      <c r="Q800" s="97">
        <f t="shared" si="64"/>
        <v>3188.43</v>
      </c>
      <c r="R800" s="97">
        <f t="shared" si="67"/>
        <v>0</v>
      </c>
      <c r="S800" s="125">
        <f t="shared" si="66"/>
        <v>3188.43</v>
      </c>
      <c r="U800" s="31">
        <f t="shared" si="68"/>
        <v>22627581.451900017</v>
      </c>
    </row>
    <row r="801" spans="1:22" ht="17.25" customHeight="1" x14ac:dyDescent="0.3">
      <c r="A801" s="91" t="s">
        <v>153</v>
      </c>
      <c r="B801" s="92" t="s">
        <v>548</v>
      </c>
      <c r="C801" s="93" t="s">
        <v>568</v>
      </c>
      <c r="D801" s="93" t="s">
        <v>38</v>
      </c>
      <c r="E801" s="94" t="s">
        <v>39</v>
      </c>
      <c r="F801" s="92">
        <v>2013</v>
      </c>
      <c r="G801" s="225"/>
      <c r="H801" s="95" t="s">
        <v>569</v>
      </c>
      <c r="I801" s="228"/>
      <c r="J801" s="231"/>
      <c r="K801" s="95" t="s">
        <v>574</v>
      </c>
      <c r="L801" s="96" t="s">
        <v>575</v>
      </c>
      <c r="M801" s="97">
        <v>175.16</v>
      </c>
      <c r="N801" s="97">
        <v>10</v>
      </c>
      <c r="O801" s="97"/>
      <c r="P801" s="97">
        <f t="shared" si="65"/>
        <v>10</v>
      </c>
      <c r="Q801" s="97">
        <f t="shared" si="64"/>
        <v>1751.6</v>
      </c>
      <c r="R801" s="97">
        <f t="shared" si="67"/>
        <v>0</v>
      </c>
      <c r="S801" s="125">
        <f t="shared" si="66"/>
        <v>1751.6</v>
      </c>
      <c r="U801" s="31">
        <f t="shared" si="68"/>
        <v>22627581.451900017</v>
      </c>
    </row>
    <row r="802" spans="1:22" ht="17.25" customHeight="1" x14ac:dyDescent="0.3">
      <c r="A802" s="91" t="s">
        <v>153</v>
      </c>
      <c r="B802" s="92" t="s">
        <v>548</v>
      </c>
      <c r="C802" s="93" t="s">
        <v>568</v>
      </c>
      <c r="D802" s="93" t="s">
        <v>38</v>
      </c>
      <c r="E802" s="94" t="s">
        <v>39</v>
      </c>
      <c r="F802" s="92">
        <v>2013</v>
      </c>
      <c r="G802" s="225"/>
      <c r="H802" s="95" t="s">
        <v>569</v>
      </c>
      <c r="I802" s="228"/>
      <c r="J802" s="231"/>
      <c r="K802" s="95" t="s">
        <v>576</v>
      </c>
      <c r="L802" s="96" t="s">
        <v>575</v>
      </c>
      <c r="M802" s="97">
        <v>1040.57</v>
      </c>
      <c r="N802" s="97">
        <v>1</v>
      </c>
      <c r="O802" s="97"/>
      <c r="P802" s="97">
        <f t="shared" si="65"/>
        <v>1</v>
      </c>
      <c r="Q802" s="97">
        <f t="shared" si="64"/>
        <v>1040.57</v>
      </c>
      <c r="R802" s="97">
        <f t="shared" si="67"/>
        <v>0</v>
      </c>
      <c r="S802" s="125">
        <f t="shared" si="66"/>
        <v>1040.57</v>
      </c>
      <c r="U802" s="31">
        <f t="shared" si="68"/>
        <v>22627581.451900017</v>
      </c>
    </row>
    <row r="803" spans="1:22" ht="17.25" customHeight="1" x14ac:dyDescent="0.3">
      <c r="A803" s="91" t="s">
        <v>153</v>
      </c>
      <c r="B803" s="92" t="s">
        <v>548</v>
      </c>
      <c r="C803" s="93" t="s">
        <v>568</v>
      </c>
      <c r="D803" s="93" t="s">
        <v>38</v>
      </c>
      <c r="E803" s="94" t="s">
        <v>39</v>
      </c>
      <c r="F803" s="92">
        <v>2013</v>
      </c>
      <c r="G803" s="225"/>
      <c r="H803" s="95" t="s">
        <v>569</v>
      </c>
      <c r="I803" s="228"/>
      <c r="J803" s="231"/>
      <c r="K803" s="95" t="s">
        <v>577</v>
      </c>
      <c r="L803" s="96" t="s">
        <v>575</v>
      </c>
      <c r="M803" s="97">
        <v>664.56</v>
      </c>
      <c r="N803" s="97">
        <v>2</v>
      </c>
      <c r="O803" s="97"/>
      <c r="P803" s="97">
        <f t="shared" si="65"/>
        <v>2</v>
      </c>
      <c r="Q803" s="97">
        <f t="shared" si="64"/>
        <v>1329.12</v>
      </c>
      <c r="R803" s="97">
        <f t="shared" si="67"/>
        <v>0</v>
      </c>
      <c r="S803" s="125">
        <f t="shared" si="66"/>
        <v>1329.12</v>
      </c>
      <c r="U803" s="31">
        <f t="shared" si="68"/>
        <v>22627581.451900017</v>
      </c>
    </row>
    <row r="804" spans="1:22" ht="17.25" customHeight="1" x14ac:dyDescent="0.3">
      <c r="A804" s="91" t="s">
        <v>153</v>
      </c>
      <c r="B804" s="92" t="s">
        <v>548</v>
      </c>
      <c r="C804" s="93" t="s">
        <v>568</v>
      </c>
      <c r="D804" s="93" t="s">
        <v>38</v>
      </c>
      <c r="E804" s="94" t="s">
        <v>39</v>
      </c>
      <c r="F804" s="92">
        <v>2013</v>
      </c>
      <c r="G804" s="225"/>
      <c r="H804" s="95" t="s">
        <v>569</v>
      </c>
      <c r="I804" s="228"/>
      <c r="J804" s="231"/>
      <c r="K804" s="95" t="s">
        <v>578</v>
      </c>
      <c r="L804" s="96" t="s">
        <v>238</v>
      </c>
      <c r="M804" s="97">
        <v>0.42</v>
      </c>
      <c r="N804" s="97">
        <v>1917.93</v>
      </c>
      <c r="O804" s="97"/>
      <c r="P804" s="97">
        <f t="shared" si="65"/>
        <v>1917.93</v>
      </c>
      <c r="Q804" s="97">
        <f t="shared" si="64"/>
        <v>805.53060000000005</v>
      </c>
      <c r="R804" s="97">
        <f t="shared" si="67"/>
        <v>0</v>
      </c>
      <c r="S804" s="125">
        <f t="shared" si="66"/>
        <v>805.53060000000005</v>
      </c>
      <c r="U804" s="31">
        <f t="shared" si="68"/>
        <v>22627581.451900017</v>
      </c>
    </row>
    <row r="805" spans="1:22" ht="17.25" customHeight="1" thickBot="1" x14ac:dyDescent="0.35">
      <c r="A805" s="100" t="s">
        <v>153</v>
      </c>
      <c r="B805" s="101" t="s">
        <v>548</v>
      </c>
      <c r="C805" s="102" t="s">
        <v>568</v>
      </c>
      <c r="D805" s="102" t="s">
        <v>38</v>
      </c>
      <c r="E805" s="103" t="s">
        <v>39</v>
      </c>
      <c r="F805" s="101">
        <v>2013</v>
      </c>
      <c r="G805" s="226"/>
      <c r="H805" s="104" t="s">
        <v>569</v>
      </c>
      <c r="I805" s="229"/>
      <c r="J805" s="232"/>
      <c r="K805" s="104" t="s">
        <v>579</v>
      </c>
      <c r="L805" s="105" t="s">
        <v>575</v>
      </c>
      <c r="M805" s="106">
        <v>300</v>
      </c>
      <c r="N805" s="106">
        <v>11</v>
      </c>
      <c r="O805" s="106"/>
      <c r="P805" s="106">
        <f t="shared" si="65"/>
        <v>11</v>
      </c>
      <c r="Q805" s="106">
        <f t="shared" si="64"/>
        <v>3300</v>
      </c>
      <c r="R805" s="106">
        <f t="shared" si="67"/>
        <v>0</v>
      </c>
      <c r="S805" s="110">
        <f t="shared" si="66"/>
        <v>3300</v>
      </c>
      <c r="U805" s="31">
        <f t="shared" si="68"/>
        <v>22627581.451900017</v>
      </c>
    </row>
    <row r="806" spans="1:22" ht="16.5" customHeight="1" thickBot="1" x14ac:dyDescent="0.35">
      <c r="A806" s="71" t="s">
        <v>153</v>
      </c>
      <c r="B806" s="72" t="s">
        <v>548</v>
      </c>
      <c r="C806" s="73" t="s">
        <v>568</v>
      </c>
      <c r="D806" s="73" t="s">
        <v>38</v>
      </c>
      <c r="E806" s="74" t="s">
        <v>45</v>
      </c>
      <c r="F806" s="72">
        <v>2013</v>
      </c>
      <c r="G806" s="75" t="s">
        <v>580</v>
      </c>
      <c r="H806" s="76" t="s">
        <v>580</v>
      </c>
      <c r="I806" s="77">
        <v>6</v>
      </c>
      <c r="J806" s="77">
        <v>6</v>
      </c>
      <c r="K806" s="76" t="s">
        <v>256</v>
      </c>
      <c r="L806" s="78" t="s">
        <v>42</v>
      </c>
      <c r="M806" s="79">
        <v>9000</v>
      </c>
      <c r="N806" s="79">
        <v>1</v>
      </c>
      <c r="O806" s="79"/>
      <c r="P806" s="79">
        <f t="shared" si="65"/>
        <v>1</v>
      </c>
      <c r="Q806" s="79">
        <f t="shared" si="64"/>
        <v>9000</v>
      </c>
      <c r="R806" s="79">
        <f t="shared" si="67"/>
        <v>0</v>
      </c>
      <c r="S806" s="124">
        <f t="shared" si="66"/>
        <v>9000</v>
      </c>
      <c r="U806" s="31">
        <f t="shared" si="68"/>
        <v>22627581.451900017</v>
      </c>
      <c r="V806" s="5">
        <v>6</v>
      </c>
    </row>
    <row r="807" spans="1:22" ht="16.5" customHeight="1" x14ac:dyDescent="0.3">
      <c r="A807" s="82" t="s">
        <v>153</v>
      </c>
      <c r="B807" s="83" t="s">
        <v>548</v>
      </c>
      <c r="C807" s="84" t="s">
        <v>568</v>
      </c>
      <c r="D807" s="84" t="s">
        <v>33</v>
      </c>
      <c r="E807" s="85" t="s">
        <v>34</v>
      </c>
      <c r="F807" s="83">
        <v>2013</v>
      </c>
      <c r="G807" s="224" t="s">
        <v>583</v>
      </c>
      <c r="H807" s="86" t="str">
        <f>+G807</f>
        <v>MANTENIMIENTO DE LA VIA TENTA - LA PAPAYA - VIVERO - COCHAPAMBA</v>
      </c>
      <c r="I807" s="227">
        <v>16.329999999999998</v>
      </c>
      <c r="J807" s="230">
        <f>+I807</f>
        <v>16.329999999999998</v>
      </c>
      <c r="K807" s="86" t="s">
        <v>508</v>
      </c>
      <c r="L807" s="87" t="s">
        <v>61</v>
      </c>
      <c r="M807" s="88">
        <v>0.17</v>
      </c>
      <c r="N807" s="88">
        <v>98000</v>
      </c>
      <c r="O807" s="88"/>
      <c r="P807" s="88">
        <f t="shared" si="65"/>
        <v>98000</v>
      </c>
      <c r="Q807" s="88">
        <f t="shared" si="64"/>
        <v>16660</v>
      </c>
      <c r="R807" s="88">
        <f t="shared" si="67"/>
        <v>0</v>
      </c>
      <c r="S807" s="109">
        <f t="shared" si="66"/>
        <v>16660</v>
      </c>
      <c r="T807" s="5">
        <v>16660</v>
      </c>
      <c r="U807" s="31">
        <f t="shared" si="68"/>
        <v>22627581.451900017</v>
      </c>
    </row>
    <row r="808" spans="1:22" ht="16.5" customHeight="1" thickBot="1" x14ac:dyDescent="0.35">
      <c r="A808" s="100" t="s">
        <v>153</v>
      </c>
      <c r="B808" s="101" t="s">
        <v>548</v>
      </c>
      <c r="C808" s="102" t="s">
        <v>568</v>
      </c>
      <c r="D808" s="102" t="s">
        <v>33</v>
      </c>
      <c r="E808" s="103" t="s">
        <v>34</v>
      </c>
      <c r="F808" s="101">
        <v>2013</v>
      </c>
      <c r="G808" s="226"/>
      <c r="H808" s="104" t="str">
        <f>+H807</f>
        <v>MANTENIMIENTO DE LA VIA TENTA - LA PAPAYA - VIVERO - COCHAPAMBA</v>
      </c>
      <c r="I808" s="229"/>
      <c r="J808" s="232"/>
      <c r="K808" s="104" t="s">
        <v>584</v>
      </c>
      <c r="L808" s="105" t="s">
        <v>61</v>
      </c>
      <c r="M808" s="106">
        <v>0.06</v>
      </c>
      <c r="N808" s="106">
        <v>154000</v>
      </c>
      <c r="O808" s="106"/>
      <c r="P808" s="106">
        <f t="shared" si="65"/>
        <v>154000</v>
      </c>
      <c r="Q808" s="106">
        <f t="shared" si="64"/>
        <v>9240</v>
      </c>
      <c r="R808" s="106">
        <f t="shared" si="67"/>
        <v>0</v>
      </c>
      <c r="S808" s="110">
        <f t="shared" si="66"/>
        <v>9240</v>
      </c>
      <c r="T808" s="5">
        <v>9240</v>
      </c>
      <c r="U808" s="31">
        <f t="shared" si="68"/>
        <v>22627581.451900017</v>
      </c>
    </row>
    <row r="809" spans="1:22" ht="16.5" customHeight="1" x14ac:dyDescent="0.3">
      <c r="A809" s="82" t="s">
        <v>153</v>
      </c>
      <c r="B809" s="83" t="s">
        <v>548</v>
      </c>
      <c r="C809" s="84" t="s">
        <v>585</v>
      </c>
      <c r="D809" s="84" t="s">
        <v>33</v>
      </c>
      <c r="E809" s="85" t="s">
        <v>52</v>
      </c>
      <c r="F809" s="83">
        <v>2013</v>
      </c>
      <c r="G809" s="239" t="s">
        <v>586</v>
      </c>
      <c r="H809" s="182" t="s">
        <v>587</v>
      </c>
      <c r="I809" s="242">
        <v>23</v>
      </c>
      <c r="J809" s="236">
        <v>23</v>
      </c>
      <c r="K809" s="111" t="s">
        <v>508</v>
      </c>
      <c r="L809" s="84" t="s">
        <v>61</v>
      </c>
      <c r="M809" s="202">
        <v>0.17</v>
      </c>
      <c r="N809" s="88">
        <v>138000</v>
      </c>
      <c r="O809" s="199"/>
      <c r="P809" s="88">
        <f t="shared" si="65"/>
        <v>138000</v>
      </c>
      <c r="Q809" s="88">
        <f t="shared" si="64"/>
        <v>23460</v>
      </c>
      <c r="R809" s="88">
        <f t="shared" si="67"/>
        <v>0</v>
      </c>
      <c r="S809" s="109">
        <f t="shared" si="66"/>
        <v>23460</v>
      </c>
      <c r="U809" s="31">
        <f t="shared" si="68"/>
        <v>22627581.451900017</v>
      </c>
    </row>
    <row r="810" spans="1:22" ht="16.5" customHeight="1" x14ac:dyDescent="0.3">
      <c r="A810" s="91" t="s">
        <v>153</v>
      </c>
      <c r="B810" s="92" t="s">
        <v>548</v>
      </c>
      <c r="C810" s="93" t="s">
        <v>585</v>
      </c>
      <c r="D810" s="93" t="s">
        <v>33</v>
      </c>
      <c r="E810" s="94" t="s">
        <v>52</v>
      </c>
      <c r="F810" s="92">
        <v>2013</v>
      </c>
      <c r="G810" s="240"/>
      <c r="H810" s="183" t="s">
        <v>587</v>
      </c>
      <c r="I810" s="243"/>
      <c r="J810" s="237"/>
      <c r="K810" s="115" t="s">
        <v>509</v>
      </c>
      <c r="L810" s="93" t="s">
        <v>37</v>
      </c>
      <c r="M810" s="203">
        <v>2.0299999999999998</v>
      </c>
      <c r="N810" s="97">
        <v>9800</v>
      </c>
      <c r="O810" s="201"/>
      <c r="P810" s="97">
        <f t="shared" si="65"/>
        <v>9800</v>
      </c>
      <c r="Q810" s="97">
        <f t="shared" si="64"/>
        <v>19893.999999999996</v>
      </c>
      <c r="R810" s="97">
        <f t="shared" si="67"/>
        <v>0</v>
      </c>
      <c r="S810" s="125">
        <f t="shared" si="66"/>
        <v>19893.999999999996</v>
      </c>
      <c r="U810" s="31">
        <f t="shared" si="68"/>
        <v>22627581.451900017</v>
      </c>
    </row>
    <row r="811" spans="1:22" ht="16.5" customHeight="1" x14ac:dyDescent="0.3">
      <c r="A811" s="91" t="s">
        <v>153</v>
      </c>
      <c r="B811" s="92" t="s">
        <v>548</v>
      </c>
      <c r="C811" s="93" t="s">
        <v>585</v>
      </c>
      <c r="D811" s="93" t="s">
        <v>33</v>
      </c>
      <c r="E811" s="94" t="s">
        <v>52</v>
      </c>
      <c r="F811" s="92">
        <v>2013</v>
      </c>
      <c r="G811" s="240"/>
      <c r="H811" s="183" t="s">
        <v>587</v>
      </c>
      <c r="I811" s="243"/>
      <c r="J811" s="237"/>
      <c r="K811" s="115" t="s">
        <v>510</v>
      </c>
      <c r="L811" s="93" t="s">
        <v>77</v>
      </c>
      <c r="M811" s="203">
        <v>0.28000000000000003</v>
      </c>
      <c r="N811" s="97">
        <v>343000</v>
      </c>
      <c r="O811" s="201"/>
      <c r="P811" s="97">
        <f t="shared" si="65"/>
        <v>343000</v>
      </c>
      <c r="Q811" s="97">
        <f t="shared" ref="Q811:Q874" si="69">N811*M811</f>
        <v>96040.000000000015</v>
      </c>
      <c r="R811" s="97">
        <f t="shared" si="67"/>
        <v>0</v>
      </c>
      <c r="S811" s="125">
        <f t="shared" si="66"/>
        <v>96040.000000000015</v>
      </c>
      <c r="U811" s="31">
        <f t="shared" si="68"/>
        <v>22627581.451900017</v>
      </c>
    </row>
    <row r="812" spans="1:22" ht="16.5" customHeight="1" x14ac:dyDescent="0.3">
      <c r="A812" s="91" t="s">
        <v>153</v>
      </c>
      <c r="B812" s="92" t="s">
        <v>548</v>
      </c>
      <c r="C812" s="93" t="s">
        <v>585</v>
      </c>
      <c r="D812" s="93" t="s">
        <v>33</v>
      </c>
      <c r="E812" s="94" t="s">
        <v>52</v>
      </c>
      <c r="F812" s="92">
        <v>2013</v>
      </c>
      <c r="G812" s="240"/>
      <c r="H812" s="183" t="s">
        <v>587</v>
      </c>
      <c r="I812" s="243"/>
      <c r="J812" s="237"/>
      <c r="K812" s="115" t="s">
        <v>79</v>
      </c>
      <c r="L812" s="93" t="s">
        <v>37</v>
      </c>
      <c r="M812" s="203">
        <v>8.6199999999999992</v>
      </c>
      <c r="N812" s="97">
        <v>9800</v>
      </c>
      <c r="O812" s="201"/>
      <c r="P812" s="97">
        <f t="shared" si="65"/>
        <v>9800</v>
      </c>
      <c r="Q812" s="97">
        <f t="shared" si="69"/>
        <v>84475.999999999985</v>
      </c>
      <c r="R812" s="97">
        <f t="shared" si="67"/>
        <v>0</v>
      </c>
      <c r="S812" s="125">
        <f t="shared" si="66"/>
        <v>84475.999999999985</v>
      </c>
      <c r="U812" s="31">
        <f t="shared" si="68"/>
        <v>22627581.451900017</v>
      </c>
    </row>
    <row r="813" spans="1:22" ht="16.5" customHeight="1" thickBot="1" x14ac:dyDescent="0.35">
      <c r="A813" s="100" t="s">
        <v>153</v>
      </c>
      <c r="B813" s="101" t="s">
        <v>548</v>
      </c>
      <c r="C813" s="102" t="s">
        <v>585</v>
      </c>
      <c r="D813" s="102" t="s">
        <v>33</v>
      </c>
      <c r="E813" s="103" t="s">
        <v>52</v>
      </c>
      <c r="F813" s="101">
        <v>2013</v>
      </c>
      <c r="G813" s="241"/>
      <c r="H813" s="204" t="s">
        <v>587</v>
      </c>
      <c r="I813" s="244"/>
      <c r="J813" s="238"/>
      <c r="K813" s="119" t="s">
        <v>584</v>
      </c>
      <c r="L813" s="102" t="s">
        <v>61</v>
      </c>
      <c r="M813" s="205">
        <v>0.06</v>
      </c>
      <c r="N813" s="106">
        <v>1200</v>
      </c>
      <c r="O813" s="206"/>
      <c r="P813" s="106">
        <f t="shared" si="65"/>
        <v>1200</v>
      </c>
      <c r="Q813" s="106">
        <f t="shared" si="69"/>
        <v>72</v>
      </c>
      <c r="R813" s="106">
        <f t="shared" si="67"/>
        <v>0</v>
      </c>
      <c r="S813" s="110">
        <f t="shared" si="66"/>
        <v>72</v>
      </c>
      <c r="U813" s="31">
        <f t="shared" si="68"/>
        <v>22627581.451900017</v>
      </c>
    </row>
    <row r="814" spans="1:22" ht="16.5" customHeight="1" thickBot="1" x14ac:dyDescent="0.35">
      <c r="A814" s="71" t="s">
        <v>153</v>
      </c>
      <c r="B814" s="72" t="s">
        <v>548</v>
      </c>
      <c r="C814" s="73" t="s">
        <v>588</v>
      </c>
      <c r="D814" s="73" t="s">
        <v>38</v>
      </c>
      <c r="E814" s="74" t="s">
        <v>117</v>
      </c>
      <c r="F814" s="72">
        <v>2012</v>
      </c>
      <c r="G814" s="137" t="s">
        <v>589</v>
      </c>
      <c r="H814" s="138" t="s">
        <v>589</v>
      </c>
      <c r="I814" s="73">
        <v>25</v>
      </c>
      <c r="J814" s="73">
        <v>25</v>
      </c>
      <c r="K814" s="76" t="s">
        <v>213</v>
      </c>
      <c r="L814" s="78" t="s">
        <v>915</v>
      </c>
      <c r="M814" s="79">
        <v>76543.350000000006</v>
      </c>
      <c r="N814" s="79">
        <v>1</v>
      </c>
      <c r="O814" s="79"/>
      <c r="P814" s="79">
        <f t="shared" si="65"/>
        <v>1</v>
      </c>
      <c r="Q814" s="79">
        <f t="shared" si="69"/>
        <v>76543.350000000006</v>
      </c>
      <c r="R814" s="79">
        <f t="shared" si="67"/>
        <v>0</v>
      </c>
      <c r="S814" s="129">
        <f t="shared" si="66"/>
        <v>76543.350000000006</v>
      </c>
      <c r="U814" s="31">
        <f t="shared" si="68"/>
        <v>22627581.451900017</v>
      </c>
    </row>
    <row r="815" spans="1:22" ht="16.5" customHeight="1" x14ac:dyDescent="0.3">
      <c r="A815" s="82" t="s">
        <v>153</v>
      </c>
      <c r="B815" s="83" t="s">
        <v>548</v>
      </c>
      <c r="C815" s="84" t="s">
        <v>590</v>
      </c>
      <c r="D815" s="84" t="s">
        <v>33</v>
      </c>
      <c r="E815" s="85" t="s">
        <v>52</v>
      </c>
      <c r="F815" s="83">
        <v>2013</v>
      </c>
      <c r="G815" s="224" t="s">
        <v>591</v>
      </c>
      <c r="H815" s="86" t="s">
        <v>591</v>
      </c>
      <c r="I815" s="227">
        <v>7.5</v>
      </c>
      <c r="J815" s="230">
        <v>7.5</v>
      </c>
      <c r="K815" s="86" t="s">
        <v>446</v>
      </c>
      <c r="L815" s="87" t="s">
        <v>61</v>
      </c>
      <c r="M815" s="88">
        <v>0.35</v>
      </c>
      <c r="N815" s="88">
        <v>45000</v>
      </c>
      <c r="O815" s="88"/>
      <c r="P815" s="88">
        <f t="shared" ref="P815:P876" si="70">+N815+O815</f>
        <v>45000</v>
      </c>
      <c r="Q815" s="88">
        <f t="shared" si="69"/>
        <v>15749.999999999998</v>
      </c>
      <c r="R815" s="88">
        <f t="shared" si="67"/>
        <v>0</v>
      </c>
      <c r="S815" s="109">
        <f t="shared" si="66"/>
        <v>15749.999999999998</v>
      </c>
      <c r="U815" s="31">
        <f t="shared" si="68"/>
        <v>22627581.451900017</v>
      </c>
      <c r="V815" s="5">
        <f>+P815/6000</f>
        <v>7.5</v>
      </c>
    </row>
    <row r="816" spans="1:22" ht="16.5" customHeight="1" x14ac:dyDescent="0.3">
      <c r="A816" s="91" t="s">
        <v>153</v>
      </c>
      <c r="B816" s="92" t="s">
        <v>548</v>
      </c>
      <c r="C816" s="93" t="s">
        <v>590</v>
      </c>
      <c r="D816" s="93" t="s">
        <v>33</v>
      </c>
      <c r="E816" s="94" t="s">
        <v>52</v>
      </c>
      <c r="F816" s="92">
        <v>2013</v>
      </c>
      <c r="G816" s="225"/>
      <c r="H816" s="95" t="s">
        <v>591</v>
      </c>
      <c r="I816" s="228"/>
      <c r="J816" s="231"/>
      <c r="K816" s="95" t="s">
        <v>447</v>
      </c>
      <c r="L816" s="96" t="s">
        <v>37</v>
      </c>
      <c r="M816" s="97">
        <v>2.0299999999999998</v>
      </c>
      <c r="N816" s="97">
        <v>17914</v>
      </c>
      <c r="O816" s="97"/>
      <c r="P816" s="97">
        <f t="shared" si="70"/>
        <v>17914</v>
      </c>
      <c r="Q816" s="97">
        <f t="shared" si="69"/>
        <v>36365.42</v>
      </c>
      <c r="R816" s="97">
        <f t="shared" si="67"/>
        <v>0</v>
      </c>
      <c r="S816" s="125">
        <f t="shared" si="66"/>
        <v>36365.42</v>
      </c>
      <c r="U816" s="31">
        <f t="shared" si="68"/>
        <v>22627581.451900017</v>
      </c>
      <c r="V816" s="5">
        <v>7.5</v>
      </c>
    </row>
    <row r="817" spans="1:22" ht="16.5" customHeight="1" x14ac:dyDescent="0.3">
      <c r="A817" s="91" t="s">
        <v>153</v>
      </c>
      <c r="B817" s="92" t="s">
        <v>548</v>
      </c>
      <c r="C817" s="93" t="s">
        <v>590</v>
      </c>
      <c r="D817" s="93" t="s">
        <v>33</v>
      </c>
      <c r="E817" s="94" t="s">
        <v>52</v>
      </c>
      <c r="F817" s="92">
        <v>2013</v>
      </c>
      <c r="G817" s="225"/>
      <c r="H817" s="95" t="s">
        <v>591</v>
      </c>
      <c r="I817" s="228"/>
      <c r="J817" s="231"/>
      <c r="K817" s="95" t="s">
        <v>63</v>
      </c>
      <c r="L817" s="96" t="s">
        <v>77</v>
      </c>
      <c r="M817" s="97">
        <v>0.28000000000000003</v>
      </c>
      <c r="N817" s="97">
        <v>394108</v>
      </c>
      <c r="O817" s="97"/>
      <c r="P817" s="97">
        <f t="shared" si="70"/>
        <v>394108</v>
      </c>
      <c r="Q817" s="97">
        <f t="shared" si="69"/>
        <v>110350.24</v>
      </c>
      <c r="R817" s="97">
        <f t="shared" si="67"/>
        <v>0</v>
      </c>
      <c r="S817" s="125">
        <f t="shared" si="66"/>
        <v>110350.24</v>
      </c>
      <c r="U817" s="31">
        <f t="shared" si="68"/>
        <v>22627581.451900017</v>
      </c>
      <c r="V817" s="5">
        <v>7.5</v>
      </c>
    </row>
    <row r="818" spans="1:22" ht="16.5" customHeight="1" x14ac:dyDescent="0.3">
      <c r="A818" s="91" t="s">
        <v>153</v>
      </c>
      <c r="B818" s="92" t="s">
        <v>548</v>
      </c>
      <c r="C818" s="93" t="s">
        <v>590</v>
      </c>
      <c r="D818" s="93" t="s">
        <v>33</v>
      </c>
      <c r="E818" s="94" t="s">
        <v>52</v>
      </c>
      <c r="F818" s="92">
        <v>2013</v>
      </c>
      <c r="G818" s="225"/>
      <c r="H818" s="95" t="s">
        <v>591</v>
      </c>
      <c r="I818" s="228"/>
      <c r="J818" s="231"/>
      <c r="K818" s="95" t="s">
        <v>62</v>
      </c>
      <c r="L818" s="96" t="s">
        <v>37</v>
      </c>
      <c r="M818" s="97">
        <v>5.2</v>
      </c>
      <c r="N818" s="97">
        <v>28512.35</v>
      </c>
      <c r="O818" s="97"/>
      <c r="P818" s="97">
        <f t="shared" si="70"/>
        <v>28512.35</v>
      </c>
      <c r="Q818" s="97">
        <f t="shared" si="69"/>
        <v>148264.22</v>
      </c>
      <c r="R818" s="97">
        <f t="shared" si="67"/>
        <v>0</v>
      </c>
      <c r="S818" s="134">
        <f t="shared" si="66"/>
        <v>148264.22</v>
      </c>
      <c r="U818" s="31">
        <f t="shared" si="68"/>
        <v>22627581.451900017</v>
      </c>
      <c r="V818" s="5">
        <v>7.5</v>
      </c>
    </row>
    <row r="819" spans="1:22" ht="16.5" customHeight="1" thickBot="1" x14ac:dyDescent="0.35">
      <c r="A819" s="100" t="s">
        <v>153</v>
      </c>
      <c r="B819" s="101" t="s">
        <v>548</v>
      </c>
      <c r="C819" s="102" t="s">
        <v>590</v>
      </c>
      <c r="D819" s="102" t="s">
        <v>33</v>
      </c>
      <c r="E819" s="103" t="s">
        <v>52</v>
      </c>
      <c r="F819" s="101">
        <v>2013</v>
      </c>
      <c r="G819" s="226"/>
      <c r="H819" s="104" t="s">
        <v>591</v>
      </c>
      <c r="I819" s="229"/>
      <c r="J819" s="232"/>
      <c r="K819" s="104" t="s">
        <v>592</v>
      </c>
      <c r="L819" s="105" t="s">
        <v>61</v>
      </c>
      <c r="M819" s="106">
        <v>0.06</v>
      </c>
      <c r="N819" s="106">
        <v>22200</v>
      </c>
      <c r="O819" s="106"/>
      <c r="P819" s="106">
        <f t="shared" si="70"/>
        <v>22200</v>
      </c>
      <c r="Q819" s="106">
        <f t="shared" si="69"/>
        <v>1332</v>
      </c>
      <c r="R819" s="106">
        <f t="shared" si="67"/>
        <v>0</v>
      </c>
      <c r="S819" s="135">
        <f t="shared" si="66"/>
        <v>1332</v>
      </c>
      <c r="U819" s="31">
        <f t="shared" si="68"/>
        <v>22627581.451900017</v>
      </c>
      <c r="V819" s="5">
        <v>7.5</v>
      </c>
    </row>
    <row r="820" spans="1:22" ht="16.5" customHeight="1" x14ac:dyDescent="0.3">
      <c r="A820" s="82" t="s">
        <v>153</v>
      </c>
      <c r="B820" s="83" t="s">
        <v>548</v>
      </c>
      <c r="C820" s="84" t="s">
        <v>585</v>
      </c>
      <c r="D820" s="84" t="s">
        <v>33</v>
      </c>
      <c r="E820" s="85" t="s">
        <v>34</v>
      </c>
      <c r="F820" s="83">
        <v>2013</v>
      </c>
      <c r="G820" s="239" t="s">
        <v>587</v>
      </c>
      <c r="H820" s="182" t="s">
        <v>587</v>
      </c>
      <c r="I820" s="242">
        <v>10.27</v>
      </c>
      <c r="J820" s="236">
        <v>10.27</v>
      </c>
      <c r="K820" s="111" t="s">
        <v>446</v>
      </c>
      <c r="L820" s="84" t="s">
        <v>61</v>
      </c>
      <c r="M820" s="202">
        <v>0.17</v>
      </c>
      <c r="N820" s="88">
        <v>156300</v>
      </c>
      <c r="O820" s="199"/>
      <c r="P820" s="88">
        <f t="shared" si="70"/>
        <v>156300</v>
      </c>
      <c r="Q820" s="88">
        <f t="shared" si="69"/>
        <v>26571.000000000004</v>
      </c>
      <c r="R820" s="88">
        <f t="shared" si="67"/>
        <v>0</v>
      </c>
      <c r="S820" s="136">
        <f t="shared" si="66"/>
        <v>26571.000000000004</v>
      </c>
      <c r="U820" s="31">
        <f t="shared" si="68"/>
        <v>22627581.451900017</v>
      </c>
      <c r="V820" s="5">
        <f>+P820/5000</f>
        <v>31.26</v>
      </c>
    </row>
    <row r="821" spans="1:22" ht="16.5" customHeight="1" x14ac:dyDescent="0.3">
      <c r="A821" s="91" t="s">
        <v>153</v>
      </c>
      <c r="B821" s="92" t="s">
        <v>548</v>
      </c>
      <c r="C821" s="93" t="s">
        <v>585</v>
      </c>
      <c r="D821" s="93" t="s">
        <v>33</v>
      </c>
      <c r="E821" s="94" t="s">
        <v>34</v>
      </c>
      <c r="F821" s="92">
        <v>2013</v>
      </c>
      <c r="G821" s="240"/>
      <c r="H821" s="183" t="s">
        <v>587</v>
      </c>
      <c r="I821" s="243"/>
      <c r="J821" s="237"/>
      <c r="K821" s="115" t="s">
        <v>447</v>
      </c>
      <c r="L821" s="93" t="s">
        <v>37</v>
      </c>
      <c r="M821" s="203">
        <v>2.0299999999999998</v>
      </c>
      <c r="N821" s="97">
        <v>23445</v>
      </c>
      <c r="O821" s="201"/>
      <c r="P821" s="97">
        <f t="shared" si="70"/>
        <v>23445</v>
      </c>
      <c r="Q821" s="97">
        <f t="shared" si="69"/>
        <v>47593.35</v>
      </c>
      <c r="R821" s="97">
        <f t="shared" si="67"/>
        <v>0</v>
      </c>
      <c r="S821" s="134">
        <f t="shared" si="66"/>
        <v>47593.35</v>
      </c>
      <c r="U821" s="31">
        <f t="shared" si="68"/>
        <v>22627581.451900017</v>
      </c>
      <c r="V821" s="5">
        <v>10.27</v>
      </c>
    </row>
    <row r="822" spans="1:22" ht="27" customHeight="1" x14ac:dyDescent="0.3">
      <c r="A822" s="91" t="s">
        <v>153</v>
      </c>
      <c r="B822" s="92" t="s">
        <v>548</v>
      </c>
      <c r="C822" s="93" t="s">
        <v>585</v>
      </c>
      <c r="D822" s="93" t="s">
        <v>33</v>
      </c>
      <c r="E822" s="94" t="s">
        <v>34</v>
      </c>
      <c r="F822" s="92">
        <v>2013</v>
      </c>
      <c r="G822" s="240"/>
      <c r="H822" s="183" t="s">
        <v>587</v>
      </c>
      <c r="I822" s="243"/>
      <c r="J822" s="237"/>
      <c r="K822" s="115" t="s">
        <v>63</v>
      </c>
      <c r="L822" s="93" t="s">
        <v>77</v>
      </c>
      <c r="M822" s="203">
        <v>0.28000000000000003</v>
      </c>
      <c r="N822" s="97">
        <v>243450</v>
      </c>
      <c r="O822" s="201"/>
      <c r="P822" s="97">
        <f t="shared" si="70"/>
        <v>243450</v>
      </c>
      <c r="Q822" s="97">
        <f t="shared" si="69"/>
        <v>68166</v>
      </c>
      <c r="R822" s="97">
        <f t="shared" si="67"/>
        <v>0</v>
      </c>
      <c r="S822" s="134">
        <f t="shared" si="66"/>
        <v>68166</v>
      </c>
      <c r="U822" s="31">
        <f t="shared" si="68"/>
        <v>22627581.451900017</v>
      </c>
      <c r="V822" s="5">
        <v>10.27</v>
      </c>
    </row>
    <row r="823" spans="1:22" x14ac:dyDescent="0.3">
      <c r="A823" s="91" t="s">
        <v>153</v>
      </c>
      <c r="B823" s="92" t="s">
        <v>548</v>
      </c>
      <c r="C823" s="93" t="s">
        <v>585</v>
      </c>
      <c r="D823" s="93" t="s">
        <v>33</v>
      </c>
      <c r="E823" s="94" t="s">
        <v>34</v>
      </c>
      <c r="F823" s="92">
        <v>2013</v>
      </c>
      <c r="G823" s="240"/>
      <c r="H823" s="183" t="s">
        <v>587</v>
      </c>
      <c r="I823" s="243"/>
      <c r="J823" s="237"/>
      <c r="K823" s="115" t="s">
        <v>62</v>
      </c>
      <c r="L823" s="93" t="s">
        <v>37</v>
      </c>
      <c r="M823" s="203">
        <v>8.6199999999999992</v>
      </c>
      <c r="N823" s="97">
        <v>23445</v>
      </c>
      <c r="O823" s="201"/>
      <c r="P823" s="97">
        <f t="shared" si="70"/>
        <v>23445</v>
      </c>
      <c r="Q823" s="97">
        <f t="shared" si="69"/>
        <v>202095.9</v>
      </c>
      <c r="R823" s="97">
        <f t="shared" si="67"/>
        <v>0</v>
      </c>
      <c r="S823" s="134">
        <f t="shared" si="66"/>
        <v>202095.9</v>
      </c>
      <c r="U823" s="31">
        <f t="shared" si="68"/>
        <v>22627581.451900017</v>
      </c>
      <c r="V823" s="5">
        <v>10.27</v>
      </c>
    </row>
    <row r="824" spans="1:22" ht="17.25" thickBot="1" x14ac:dyDescent="0.35">
      <c r="A824" s="100" t="s">
        <v>153</v>
      </c>
      <c r="B824" s="101" t="s">
        <v>548</v>
      </c>
      <c r="C824" s="102" t="s">
        <v>585</v>
      </c>
      <c r="D824" s="102" t="s">
        <v>33</v>
      </c>
      <c r="E824" s="103" t="s">
        <v>34</v>
      </c>
      <c r="F824" s="101">
        <v>2013</v>
      </c>
      <c r="G824" s="241"/>
      <c r="H824" s="204" t="s">
        <v>587</v>
      </c>
      <c r="I824" s="244"/>
      <c r="J824" s="238"/>
      <c r="K824" s="119" t="s">
        <v>593</v>
      </c>
      <c r="L824" s="102" t="s">
        <v>61</v>
      </c>
      <c r="M824" s="205">
        <v>0.06</v>
      </c>
      <c r="N824" s="106">
        <v>19500</v>
      </c>
      <c r="O824" s="206"/>
      <c r="P824" s="106">
        <f t="shared" si="70"/>
        <v>19500</v>
      </c>
      <c r="Q824" s="106">
        <f t="shared" si="69"/>
        <v>1170</v>
      </c>
      <c r="R824" s="106">
        <f t="shared" si="67"/>
        <v>0</v>
      </c>
      <c r="S824" s="135">
        <f t="shared" si="66"/>
        <v>1170</v>
      </c>
      <c r="U824" s="31">
        <f t="shared" si="68"/>
        <v>22627581.451900017</v>
      </c>
      <c r="V824" s="5">
        <v>10.27</v>
      </c>
    </row>
    <row r="825" spans="1:22" ht="27.75" thickBot="1" x14ac:dyDescent="0.35">
      <c r="A825" s="71" t="s">
        <v>153</v>
      </c>
      <c r="B825" s="72"/>
      <c r="C825" s="73"/>
      <c r="D825" s="73" t="s">
        <v>38</v>
      </c>
      <c r="E825" s="74" t="s">
        <v>45</v>
      </c>
      <c r="F825" s="72">
        <v>2013</v>
      </c>
      <c r="G825" s="75" t="s">
        <v>261</v>
      </c>
      <c r="H825" s="76" t="s">
        <v>262</v>
      </c>
      <c r="I825" s="77">
        <v>1</v>
      </c>
      <c r="J825" s="77">
        <v>1</v>
      </c>
      <c r="K825" s="171" t="s">
        <v>256</v>
      </c>
      <c r="L825" s="78" t="s">
        <v>42</v>
      </c>
      <c r="M825" s="79">
        <v>15859.58</v>
      </c>
      <c r="N825" s="79">
        <v>1</v>
      </c>
      <c r="O825" s="79"/>
      <c r="P825" s="79">
        <f t="shared" si="70"/>
        <v>1</v>
      </c>
      <c r="Q825" s="79">
        <f t="shared" si="69"/>
        <v>15859.58</v>
      </c>
      <c r="R825" s="79">
        <f t="shared" si="67"/>
        <v>0</v>
      </c>
      <c r="S825" s="129">
        <f t="shared" ref="S825:S898" si="71">+R825+Q825</f>
        <v>15859.58</v>
      </c>
      <c r="U825" s="31">
        <f t="shared" si="68"/>
        <v>22627581.451900017</v>
      </c>
    </row>
    <row r="826" spans="1:22" ht="31.5" customHeight="1" thickBot="1" x14ac:dyDescent="0.35">
      <c r="A826" s="71" t="s">
        <v>30</v>
      </c>
      <c r="B826" s="72" t="s">
        <v>31</v>
      </c>
      <c r="C826" s="73" t="s">
        <v>32</v>
      </c>
      <c r="D826" s="73" t="s">
        <v>38</v>
      </c>
      <c r="E826" s="74" t="s">
        <v>66</v>
      </c>
      <c r="F826" s="72">
        <v>2012</v>
      </c>
      <c r="G826" s="75" t="s">
        <v>594</v>
      </c>
      <c r="H826" s="76" t="s">
        <v>594</v>
      </c>
      <c r="I826" s="77">
        <v>7</v>
      </c>
      <c r="J826" s="77">
        <v>7</v>
      </c>
      <c r="K826" s="76" t="s">
        <v>213</v>
      </c>
      <c r="L826" s="78" t="s">
        <v>42</v>
      </c>
      <c r="M826" s="79">
        <v>6000</v>
      </c>
      <c r="N826" s="79">
        <v>1</v>
      </c>
      <c r="O826" s="79"/>
      <c r="P826" s="79">
        <f t="shared" si="70"/>
        <v>1</v>
      </c>
      <c r="Q826" s="79">
        <f t="shared" si="69"/>
        <v>6000</v>
      </c>
      <c r="R826" s="79">
        <f t="shared" si="67"/>
        <v>0</v>
      </c>
      <c r="S826" s="129">
        <f t="shared" si="71"/>
        <v>6000</v>
      </c>
      <c r="U826" s="31">
        <f t="shared" si="68"/>
        <v>22627581.451900017</v>
      </c>
    </row>
    <row r="827" spans="1:22" ht="30" customHeight="1" thickBot="1" x14ac:dyDescent="0.35">
      <c r="A827" s="71" t="s">
        <v>30</v>
      </c>
      <c r="B827" s="72" t="s">
        <v>31</v>
      </c>
      <c r="C827" s="73" t="s">
        <v>130</v>
      </c>
      <c r="D827" s="73" t="s">
        <v>38</v>
      </c>
      <c r="E827" s="74" t="s">
        <v>66</v>
      </c>
      <c r="F827" s="72">
        <v>2012</v>
      </c>
      <c r="G827" s="75" t="s">
        <v>595</v>
      </c>
      <c r="H827" s="76" t="s">
        <v>595</v>
      </c>
      <c r="I827" s="77">
        <v>7</v>
      </c>
      <c r="J827" s="77">
        <v>7</v>
      </c>
      <c r="K827" s="76" t="s">
        <v>522</v>
      </c>
      <c r="L827" s="207" t="s">
        <v>42</v>
      </c>
      <c r="M827" s="79">
        <v>4037.48</v>
      </c>
      <c r="N827" s="79">
        <v>1</v>
      </c>
      <c r="O827" s="79"/>
      <c r="P827" s="79">
        <f t="shared" si="70"/>
        <v>1</v>
      </c>
      <c r="Q827" s="79">
        <f t="shared" si="69"/>
        <v>4037.48</v>
      </c>
      <c r="R827" s="79">
        <f t="shared" si="67"/>
        <v>0</v>
      </c>
      <c r="S827" s="129">
        <f t="shared" si="71"/>
        <v>4037.48</v>
      </c>
      <c r="U827" s="31">
        <f t="shared" si="68"/>
        <v>22627581.451900017</v>
      </c>
    </row>
    <row r="828" spans="1:22" ht="27" customHeight="1" thickBot="1" x14ac:dyDescent="0.35">
      <c r="A828" s="71" t="s">
        <v>30</v>
      </c>
      <c r="B828" s="72" t="s">
        <v>31</v>
      </c>
      <c r="C828" s="73" t="s">
        <v>50</v>
      </c>
      <c r="D828" s="73" t="s">
        <v>38</v>
      </c>
      <c r="E828" s="74" t="s">
        <v>66</v>
      </c>
      <c r="F828" s="72">
        <v>2012</v>
      </c>
      <c r="G828" s="75" t="s">
        <v>596</v>
      </c>
      <c r="H828" s="76" t="s">
        <v>596</v>
      </c>
      <c r="I828" s="77">
        <v>7</v>
      </c>
      <c r="J828" s="77">
        <v>7</v>
      </c>
      <c r="K828" s="76" t="s">
        <v>213</v>
      </c>
      <c r="L828" s="78" t="s">
        <v>42</v>
      </c>
      <c r="M828" s="79">
        <v>4037.48</v>
      </c>
      <c r="N828" s="79">
        <v>1</v>
      </c>
      <c r="O828" s="79"/>
      <c r="P828" s="79">
        <f t="shared" si="70"/>
        <v>1</v>
      </c>
      <c r="Q828" s="79">
        <f t="shared" si="69"/>
        <v>4037.48</v>
      </c>
      <c r="R828" s="79">
        <f t="shared" si="67"/>
        <v>0</v>
      </c>
      <c r="S828" s="129">
        <f t="shared" si="71"/>
        <v>4037.48</v>
      </c>
      <c r="U828" s="31">
        <f t="shared" si="68"/>
        <v>22627581.451900017</v>
      </c>
    </row>
    <row r="829" spans="1:22" ht="27.75" thickBot="1" x14ac:dyDescent="0.35">
      <c r="A829" s="71" t="s">
        <v>30</v>
      </c>
      <c r="B829" s="72" t="s">
        <v>31</v>
      </c>
      <c r="C829" s="73" t="s">
        <v>81</v>
      </c>
      <c r="D829" s="73" t="s">
        <v>38</v>
      </c>
      <c r="E829" s="74" t="s">
        <v>66</v>
      </c>
      <c r="F829" s="72">
        <v>2012</v>
      </c>
      <c r="G829" s="75" t="s">
        <v>597</v>
      </c>
      <c r="H829" s="76" t="s">
        <v>597</v>
      </c>
      <c r="I829" s="77">
        <v>7</v>
      </c>
      <c r="J829" s="77">
        <v>7</v>
      </c>
      <c r="K829" s="76" t="s">
        <v>522</v>
      </c>
      <c r="L829" s="78" t="s">
        <v>42</v>
      </c>
      <c r="M829" s="79">
        <v>4037.48</v>
      </c>
      <c r="N829" s="79">
        <v>1</v>
      </c>
      <c r="O829" s="79"/>
      <c r="P829" s="79">
        <f t="shared" si="70"/>
        <v>1</v>
      </c>
      <c r="Q829" s="79">
        <f t="shared" si="69"/>
        <v>4037.48</v>
      </c>
      <c r="R829" s="79">
        <f t="shared" si="67"/>
        <v>0</v>
      </c>
      <c r="S829" s="129">
        <f t="shared" si="71"/>
        <v>4037.48</v>
      </c>
      <c r="U829" s="31">
        <f t="shared" si="68"/>
        <v>22627581.451900017</v>
      </c>
    </row>
    <row r="830" spans="1:22" ht="27.75" thickBot="1" x14ac:dyDescent="0.35">
      <c r="A830" s="71" t="s">
        <v>30</v>
      </c>
      <c r="B830" s="72" t="s">
        <v>99</v>
      </c>
      <c r="C830" s="73" t="s">
        <v>105</v>
      </c>
      <c r="D830" s="73" t="s">
        <v>598</v>
      </c>
      <c r="E830" s="74" t="s">
        <v>598</v>
      </c>
      <c r="F830" s="72">
        <v>2013</v>
      </c>
      <c r="G830" s="75" t="s">
        <v>599</v>
      </c>
      <c r="H830" s="76" t="s">
        <v>599</v>
      </c>
      <c r="I830" s="77">
        <v>5.94</v>
      </c>
      <c r="J830" s="77">
        <v>5.94</v>
      </c>
      <c r="K830" s="76" t="s">
        <v>600</v>
      </c>
      <c r="L830" s="78" t="s">
        <v>42</v>
      </c>
      <c r="M830" s="79">
        <v>14557.5</v>
      </c>
      <c r="N830" s="79">
        <v>1</v>
      </c>
      <c r="O830" s="79"/>
      <c r="P830" s="79">
        <f t="shared" si="70"/>
        <v>1</v>
      </c>
      <c r="Q830" s="79">
        <f t="shared" si="69"/>
        <v>14557.5</v>
      </c>
      <c r="R830" s="79">
        <f t="shared" si="67"/>
        <v>0</v>
      </c>
      <c r="S830" s="129">
        <f t="shared" si="71"/>
        <v>14557.5</v>
      </c>
      <c r="U830" s="31">
        <f t="shared" si="68"/>
        <v>22627581.451900017</v>
      </c>
      <c r="V830" s="5">
        <v>5.94</v>
      </c>
    </row>
    <row r="831" spans="1:22" ht="17.25" thickBot="1" x14ac:dyDescent="0.35">
      <c r="A831" s="71" t="s">
        <v>30</v>
      </c>
      <c r="B831" s="72" t="s">
        <v>99</v>
      </c>
      <c r="C831" s="73" t="s">
        <v>105</v>
      </c>
      <c r="D831" s="73" t="s">
        <v>33</v>
      </c>
      <c r="E831" s="74" t="s">
        <v>34</v>
      </c>
      <c r="F831" s="72">
        <v>2012</v>
      </c>
      <c r="G831" s="75" t="s">
        <v>107</v>
      </c>
      <c r="H831" s="76" t="s">
        <v>107</v>
      </c>
      <c r="I831" s="77">
        <v>11</v>
      </c>
      <c r="J831" s="77">
        <v>11</v>
      </c>
      <c r="K831" s="76" t="s">
        <v>108</v>
      </c>
      <c r="L831" s="78" t="s">
        <v>37</v>
      </c>
      <c r="M831" s="79">
        <v>1.26</v>
      </c>
      <c r="N831" s="79">
        <v>1500</v>
      </c>
      <c r="O831" s="79"/>
      <c r="P831" s="79">
        <f t="shared" si="70"/>
        <v>1500</v>
      </c>
      <c r="Q831" s="79">
        <f t="shared" si="69"/>
        <v>1890</v>
      </c>
      <c r="R831" s="79">
        <f t="shared" ref="R831:R902" si="72">+O831*M831</f>
        <v>0</v>
      </c>
      <c r="S831" s="129">
        <f t="shared" si="71"/>
        <v>1890</v>
      </c>
      <c r="U831" s="31">
        <f t="shared" si="68"/>
        <v>22627581.451900017</v>
      </c>
      <c r="V831" s="5">
        <v>11</v>
      </c>
    </row>
    <row r="832" spans="1:22" x14ac:dyDescent="0.3">
      <c r="A832" s="82" t="s">
        <v>30</v>
      </c>
      <c r="B832" s="83" t="s">
        <v>99</v>
      </c>
      <c r="C832" s="84" t="s">
        <v>105</v>
      </c>
      <c r="D832" s="84" t="s">
        <v>33</v>
      </c>
      <c r="E832" s="85" t="s">
        <v>34</v>
      </c>
      <c r="F832" s="83">
        <v>2013</v>
      </c>
      <c r="G832" s="224" t="s">
        <v>601</v>
      </c>
      <c r="H832" s="86" t="str">
        <f>G832</f>
        <v>RECONFORMACIÓN TRAMOS CRITICOS Y REZANTEO VIA AHUACA Y SUS RAMALES (L = 11km)</v>
      </c>
      <c r="I832" s="227">
        <v>11</v>
      </c>
      <c r="J832" s="230">
        <v>11</v>
      </c>
      <c r="K832" s="86" t="s">
        <v>75</v>
      </c>
      <c r="L832" s="87" t="s">
        <v>37</v>
      </c>
      <c r="M832" s="88">
        <v>1.26</v>
      </c>
      <c r="N832" s="88">
        <v>2880</v>
      </c>
      <c r="O832" s="88"/>
      <c r="P832" s="89">
        <f t="shared" si="70"/>
        <v>2880</v>
      </c>
      <c r="Q832" s="89">
        <f t="shared" si="69"/>
        <v>3628.8</v>
      </c>
      <c r="R832" s="88">
        <f t="shared" si="72"/>
        <v>0</v>
      </c>
      <c r="S832" s="126">
        <f t="shared" si="71"/>
        <v>3628.8</v>
      </c>
      <c r="U832" s="31">
        <f t="shared" si="68"/>
        <v>22627581.451900017</v>
      </c>
    </row>
    <row r="833" spans="1:21" x14ac:dyDescent="0.3">
      <c r="A833" s="91" t="s">
        <v>30</v>
      </c>
      <c r="B833" s="92" t="s">
        <v>99</v>
      </c>
      <c r="C833" s="93" t="s">
        <v>105</v>
      </c>
      <c r="D833" s="93" t="s">
        <v>33</v>
      </c>
      <c r="E833" s="94" t="s">
        <v>34</v>
      </c>
      <c r="F833" s="92">
        <v>2013</v>
      </c>
      <c r="G833" s="225"/>
      <c r="H833" s="95" t="str">
        <f>H832</f>
        <v>RECONFORMACIÓN TRAMOS CRITICOS Y REZANTEO VIA AHUACA Y SUS RAMALES (L = 11km)</v>
      </c>
      <c r="I833" s="228"/>
      <c r="J833" s="231"/>
      <c r="K833" s="95" t="s">
        <v>76</v>
      </c>
      <c r="L833" s="96" t="s">
        <v>77</v>
      </c>
      <c r="M833" s="97">
        <v>0.35</v>
      </c>
      <c r="N833" s="97">
        <v>11520</v>
      </c>
      <c r="O833" s="97"/>
      <c r="P833" s="98">
        <f t="shared" si="70"/>
        <v>11520</v>
      </c>
      <c r="Q833" s="98">
        <f t="shared" si="69"/>
        <v>4031.9999999999995</v>
      </c>
      <c r="R833" s="97">
        <f t="shared" si="72"/>
        <v>0</v>
      </c>
      <c r="S833" s="127">
        <f t="shared" si="71"/>
        <v>4031.9999999999995</v>
      </c>
      <c r="U833" s="31">
        <f t="shared" si="68"/>
        <v>22627581.451900017</v>
      </c>
    </row>
    <row r="834" spans="1:21" x14ac:dyDescent="0.3">
      <c r="A834" s="91" t="s">
        <v>30</v>
      </c>
      <c r="B834" s="92" t="s">
        <v>99</v>
      </c>
      <c r="C834" s="93" t="s">
        <v>105</v>
      </c>
      <c r="D834" s="93" t="s">
        <v>33</v>
      </c>
      <c r="E834" s="94" t="s">
        <v>34</v>
      </c>
      <c r="F834" s="92">
        <v>2013</v>
      </c>
      <c r="G834" s="225"/>
      <c r="H834" s="95" t="str">
        <f>H833</f>
        <v>RECONFORMACIÓN TRAMOS CRITICOS Y REZANTEO VIA AHUACA Y SUS RAMALES (L = 11km)</v>
      </c>
      <c r="I834" s="228"/>
      <c r="J834" s="231"/>
      <c r="K834" s="95" t="s">
        <v>78</v>
      </c>
      <c r="L834" s="96" t="s">
        <v>61</v>
      </c>
      <c r="M834" s="97">
        <v>1.26</v>
      </c>
      <c r="N834" s="97">
        <v>36300</v>
      </c>
      <c r="O834" s="97"/>
      <c r="P834" s="98">
        <f t="shared" si="70"/>
        <v>36300</v>
      </c>
      <c r="Q834" s="98">
        <f t="shared" si="69"/>
        <v>45738</v>
      </c>
      <c r="R834" s="97">
        <f t="shared" si="72"/>
        <v>0</v>
      </c>
      <c r="S834" s="127">
        <f t="shared" si="71"/>
        <v>45738</v>
      </c>
      <c r="U834" s="31">
        <f t="shared" si="68"/>
        <v>22627581.451900017</v>
      </c>
    </row>
    <row r="835" spans="1:21" ht="17.25" thickBot="1" x14ac:dyDescent="0.35">
      <c r="A835" s="100" t="s">
        <v>30</v>
      </c>
      <c r="B835" s="101" t="s">
        <v>99</v>
      </c>
      <c r="C835" s="102" t="s">
        <v>105</v>
      </c>
      <c r="D835" s="102" t="s">
        <v>33</v>
      </c>
      <c r="E835" s="103" t="s">
        <v>34</v>
      </c>
      <c r="F835" s="101">
        <v>2013</v>
      </c>
      <c r="G835" s="226"/>
      <c r="H835" s="104" t="str">
        <f>H834</f>
        <v>RECONFORMACIÓN TRAMOS CRITICOS Y REZANTEO VIA AHUACA Y SUS RAMALES (L = 11km)</v>
      </c>
      <c r="I835" s="229"/>
      <c r="J835" s="232"/>
      <c r="K835" s="104" t="s">
        <v>93</v>
      </c>
      <c r="L835" s="105" t="s">
        <v>61</v>
      </c>
      <c r="M835" s="106">
        <v>0.1</v>
      </c>
      <c r="N835" s="106">
        <v>84700</v>
      </c>
      <c r="O835" s="106"/>
      <c r="P835" s="107">
        <f t="shared" si="70"/>
        <v>84700</v>
      </c>
      <c r="Q835" s="107">
        <f t="shared" si="69"/>
        <v>8470</v>
      </c>
      <c r="R835" s="106">
        <f t="shared" si="72"/>
        <v>0</v>
      </c>
      <c r="S835" s="128">
        <f t="shared" si="71"/>
        <v>8470</v>
      </c>
      <c r="U835" s="31">
        <f t="shared" si="68"/>
        <v>22627581.451900017</v>
      </c>
    </row>
    <row r="836" spans="1:21" x14ac:dyDescent="0.3">
      <c r="A836" s="82" t="s">
        <v>30</v>
      </c>
      <c r="B836" s="83" t="s">
        <v>99</v>
      </c>
      <c r="C836" s="84" t="s">
        <v>105</v>
      </c>
      <c r="D836" s="84" t="s">
        <v>33</v>
      </c>
      <c r="E836" s="85" t="s">
        <v>34</v>
      </c>
      <c r="F836" s="83">
        <v>2013</v>
      </c>
      <c r="G836" s="224" t="s">
        <v>602</v>
      </c>
      <c r="H836" s="86" t="str">
        <f>G836</f>
        <v>RECONFORMACIÓN TRAMOS CRITICOS Y REZANTEO VIA A TEJERIA (L = 1,5km)</v>
      </c>
      <c r="I836" s="227">
        <v>1.5</v>
      </c>
      <c r="J836" s="230">
        <v>1.5</v>
      </c>
      <c r="K836" s="86" t="s">
        <v>75</v>
      </c>
      <c r="L836" s="87" t="s">
        <v>37</v>
      </c>
      <c r="M836" s="88">
        <v>1.26</v>
      </c>
      <c r="N836" s="88">
        <v>960</v>
      </c>
      <c r="O836" s="88"/>
      <c r="P836" s="89">
        <f t="shared" si="70"/>
        <v>960</v>
      </c>
      <c r="Q836" s="89">
        <f t="shared" si="69"/>
        <v>1209.5999999999999</v>
      </c>
      <c r="R836" s="88">
        <f t="shared" si="72"/>
        <v>0</v>
      </c>
      <c r="S836" s="126">
        <f t="shared" si="71"/>
        <v>1209.5999999999999</v>
      </c>
      <c r="U836" s="31">
        <f t="shared" si="68"/>
        <v>22627581.451900017</v>
      </c>
    </row>
    <row r="837" spans="1:21" x14ac:dyDescent="0.3">
      <c r="A837" s="91" t="s">
        <v>30</v>
      </c>
      <c r="B837" s="92" t="s">
        <v>99</v>
      </c>
      <c r="C837" s="93" t="s">
        <v>105</v>
      </c>
      <c r="D837" s="93" t="s">
        <v>33</v>
      </c>
      <c r="E837" s="94" t="s">
        <v>34</v>
      </c>
      <c r="F837" s="92">
        <v>2013</v>
      </c>
      <c r="G837" s="225"/>
      <c r="H837" s="95" t="str">
        <f>H836</f>
        <v>RECONFORMACIÓN TRAMOS CRITICOS Y REZANTEO VIA A TEJERIA (L = 1,5km)</v>
      </c>
      <c r="I837" s="228"/>
      <c r="J837" s="231"/>
      <c r="K837" s="95" t="s">
        <v>76</v>
      </c>
      <c r="L837" s="96" t="s">
        <v>77</v>
      </c>
      <c r="M837" s="97">
        <v>0.35</v>
      </c>
      <c r="N837" s="97">
        <v>4800</v>
      </c>
      <c r="O837" s="97"/>
      <c r="P837" s="98">
        <f t="shared" si="70"/>
        <v>4800</v>
      </c>
      <c r="Q837" s="98">
        <f t="shared" si="69"/>
        <v>1680</v>
      </c>
      <c r="R837" s="97">
        <f t="shared" si="72"/>
        <v>0</v>
      </c>
      <c r="S837" s="127">
        <f t="shared" si="71"/>
        <v>1680</v>
      </c>
      <c r="U837" s="31">
        <f t="shared" si="68"/>
        <v>22627581.451900017</v>
      </c>
    </row>
    <row r="838" spans="1:21" x14ac:dyDescent="0.3">
      <c r="A838" s="91" t="s">
        <v>30</v>
      </c>
      <c r="B838" s="92" t="s">
        <v>99</v>
      </c>
      <c r="C838" s="93" t="s">
        <v>105</v>
      </c>
      <c r="D838" s="93" t="s">
        <v>33</v>
      </c>
      <c r="E838" s="94" t="s">
        <v>34</v>
      </c>
      <c r="F838" s="92">
        <v>2013</v>
      </c>
      <c r="G838" s="225"/>
      <c r="H838" s="95" t="str">
        <f>H837</f>
        <v>RECONFORMACIÓN TRAMOS CRITICOS Y REZANTEO VIA A TEJERIA (L = 1,5km)</v>
      </c>
      <c r="I838" s="228"/>
      <c r="J838" s="231"/>
      <c r="K838" s="95" t="s">
        <v>78</v>
      </c>
      <c r="L838" s="96" t="s">
        <v>61</v>
      </c>
      <c r="M838" s="97">
        <v>1.26</v>
      </c>
      <c r="N838" s="97">
        <v>2250</v>
      </c>
      <c r="O838" s="97"/>
      <c r="P838" s="98">
        <f t="shared" si="70"/>
        <v>2250</v>
      </c>
      <c r="Q838" s="98">
        <f t="shared" si="69"/>
        <v>2835</v>
      </c>
      <c r="R838" s="97">
        <f t="shared" si="72"/>
        <v>0</v>
      </c>
      <c r="S838" s="127">
        <f t="shared" si="71"/>
        <v>2835</v>
      </c>
      <c r="U838" s="31">
        <f t="shared" si="68"/>
        <v>22627581.451900017</v>
      </c>
    </row>
    <row r="839" spans="1:21" ht="16.5" customHeight="1" thickBot="1" x14ac:dyDescent="0.35">
      <c r="A839" s="100" t="s">
        <v>30</v>
      </c>
      <c r="B839" s="101" t="s">
        <v>99</v>
      </c>
      <c r="C839" s="102" t="s">
        <v>105</v>
      </c>
      <c r="D839" s="102" t="s">
        <v>33</v>
      </c>
      <c r="E839" s="103" t="s">
        <v>34</v>
      </c>
      <c r="F839" s="101">
        <v>2013</v>
      </c>
      <c r="G839" s="226"/>
      <c r="H839" s="104" t="str">
        <f>H838</f>
        <v>RECONFORMACIÓN TRAMOS CRITICOS Y REZANTEO VIA A TEJERIA (L = 1,5km)</v>
      </c>
      <c r="I839" s="229"/>
      <c r="J839" s="232"/>
      <c r="K839" s="104" t="s">
        <v>93</v>
      </c>
      <c r="L839" s="105" t="s">
        <v>61</v>
      </c>
      <c r="M839" s="106">
        <v>0.1</v>
      </c>
      <c r="N839" s="106">
        <v>5250</v>
      </c>
      <c r="O839" s="106"/>
      <c r="P839" s="107">
        <f t="shared" si="70"/>
        <v>5250</v>
      </c>
      <c r="Q839" s="107">
        <f t="shared" si="69"/>
        <v>525</v>
      </c>
      <c r="R839" s="106">
        <f t="shared" si="72"/>
        <v>0</v>
      </c>
      <c r="S839" s="128">
        <f t="shared" si="71"/>
        <v>525</v>
      </c>
      <c r="U839" s="31">
        <f t="shared" si="68"/>
        <v>22627581.451900017</v>
      </c>
    </row>
    <row r="840" spans="1:21" x14ac:dyDescent="0.3">
      <c r="A840" s="82" t="s">
        <v>30</v>
      </c>
      <c r="B840" s="83" t="s">
        <v>99</v>
      </c>
      <c r="C840" s="84" t="s">
        <v>674</v>
      </c>
      <c r="D840" s="84" t="s">
        <v>33</v>
      </c>
      <c r="E840" s="85" t="s">
        <v>34</v>
      </c>
      <c r="F840" s="83">
        <v>2013</v>
      </c>
      <c r="G840" s="224" t="s">
        <v>603</v>
      </c>
      <c r="H840" s="86" t="str">
        <f>G840</f>
        <v>RECONFORMACIÓN TRAMO CENTRO PARROQUIAL EL INGENIO (L = 0,2km)</v>
      </c>
      <c r="I840" s="227">
        <v>0.2</v>
      </c>
      <c r="J840" s="230">
        <v>0.2</v>
      </c>
      <c r="K840" s="86" t="s">
        <v>75</v>
      </c>
      <c r="L840" s="87" t="s">
        <v>37</v>
      </c>
      <c r="M840" s="88">
        <v>1.26</v>
      </c>
      <c r="N840" s="88">
        <v>64</v>
      </c>
      <c r="O840" s="88"/>
      <c r="P840" s="89">
        <f t="shared" si="70"/>
        <v>64</v>
      </c>
      <c r="Q840" s="89">
        <f t="shared" si="69"/>
        <v>80.64</v>
      </c>
      <c r="R840" s="88">
        <f t="shared" si="72"/>
        <v>0</v>
      </c>
      <c r="S840" s="126">
        <f t="shared" si="71"/>
        <v>80.64</v>
      </c>
      <c r="U840" s="31">
        <f t="shared" si="68"/>
        <v>22627581.451900017</v>
      </c>
    </row>
    <row r="841" spans="1:21" x14ac:dyDescent="0.3">
      <c r="A841" s="91" t="s">
        <v>30</v>
      </c>
      <c r="B841" s="92" t="s">
        <v>99</v>
      </c>
      <c r="C841" s="93" t="s">
        <v>674</v>
      </c>
      <c r="D841" s="93" t="s">
        <v>33</v>
      </c>
      <c r="E841" s="94" t="s">
        <v>34</v>
      </c>
      <c r="F841" s="92">
        <v>2013</v>
      </c>
      <c r="G841" s="225"/>
      <c r="H841" s="95" t="str">
        <f>H840</f>
        <v>RECONFORMACIÓN TRAMO CENTRO PARROQUIAL EL INGENIO (L = 0,2km)</v>
      </c>
      <c r="I841" s="228"/>
      <c r="J841" s="231"/>
      <c r="K841" s="95" t="s">
        <v>76</v>
      </c>
      <c r="L841" s="96" t="s">
        <v>77</v>
      </c>
      <c r="M841" s="97">
        <v>0.35</v>
      </c>
      <c r="N841" s="97">
        <v>192</v>
      </c>
      <c r="O841" s="97"/>
      <c r="P841" s="98">
        <f t="shared" si="70"/>
        <v>192</v>
      </c>
      <c r="Q841" s="98">
        <f t="shared" si="69"/>
        <v>67.199999999999989</v>
      </c>
      <c r="R841" s="97">
        <f t="shared" si="72"/>
        <v>0</v>
      </c>
      <c r="S841" s="127">
        <f t="shared" si="71"/>
        <v>67.199999999999989</v>
      </c>
      <c r="U841" s="31">
        <f t="shared" si="68"/>
        <v>22627581.451900017</v>
      </c>
    </row>
    <row r="842" spans="1:21" ht="17.25" thickBot="1" x14ac:dyDescent="0.35">
      <c r="A842" s="100" t="s">
        <v>30</v>
      </c>
      <c r="B842" s="101" t="s">
        <v>99</v>
      </c>
      <c r="C842" s="102" t="s">
        <v>674</v>
      </c>
      <c r="D842" s="102" t="s">
        <v>33</v>
      </c>
      <c r="E842" s="103" t="s">
        <v>34</v>
      </c>
      <c r="F842" s="101">
        <v>2013</v>
      </c>
      <c r="G842" s="226"/>
      <c r="H842" s="104" t="str">
        <f>H841</f>
        <v>RECONFORMACIÓN TRAMO CENTRO PARROQUIAL EL INGENIO (L = 0,2km)</v>
      </c>
      <c r="I842" s="229"/>
      <c r="J842" s="232"/>
      <c r="K842" s="104" t="s">
        <v>78</v>
      </c>
      <c r="L842" s="105" t="s">
        <v>61</v>
      </c>
      <c r="M842" s="106">
        <v>1.26</v>
      </c>
      <c r="N842" s="106">
        <v>1200</v>
      </c>
      <c r="O842" s="106"/>
      <c r="P842" s="107">
        <f t="shared" si="70"/>
        <v>1200</v>
      </c>
      <c r="Q842" s="107">
        <f t="shared" si="69"/>
        <v>1512</v>
      </c>
      <c r="R842" s="106">
        <f t="shared" si="72"/>
        <v>0</v>
      </c>
      <c r="S842" s="128">
        <f t="shared" si="71"/>
        <v>1512</v>
      </c>
      <c r="U842" s="31">
        <f t="shared" si="68"/>
        <v>22627581.451900017</v>
      </c>
    </row>
    <row r="843" spans="1:21" x14ac:dyDescent="0.3">
      <c r="A843" s="82" t="s">
        <v>30</v>
      </c>
      <c r="B843" s="83" t="s">
        <v>99</v>
      </c>
      <c r="C843" s="84" t="s">
        <v>674</v>
      </c>
      <c r="D843" s="84" t="s">
        <v>33</v>
      </c>
      <c r="E843" s="85" t="s">
        <v>34</v>
      </c>
      <c r="F843" s="83">
        <v>2013</v>
      </c>
      <c r="G843" s="224" t="s">
        <v>604</v>
      </c>
      <c r="H843" s="86" t="str">
        <f>G843</f>
        <v>RECONFORMACIÓN TRAMOS CRITICOS Y REZANTEO VIAS DEL INGENIO Y SUS RAMALES (L = 8,3 km)</v>
      </c>
      <c r="I843" s="227">
        <v>8.3000000000000007</v>
      </c>
      <c r="J843" s="230">
        <v>8.3000000000000007</v>
      </c>
      <c r="K843" s="86" t="s">
        <v>75</v>
      </c>
      <c r="L843" s="87" t="s">
        <v>37</v>
      </c>
      <c r="M843" s="88">
        <v>1.26</v>
      </c>
      <c r="N843" s="88">
        <v>880</v>
      </c>
      <c r="O843" s="88"/>
      <c r="P843" s="89">
        <f t="shared" si="70"/>
        <v>880</v>
      </c>
      <c r="Q843" s="89">
        <f t="shared" si="69"/>
        <v>1108.8</v>
      </c>
      <c r="R843" s="88">
        <f t="shared" si="72"/>
        <v>0</v>
      </c>
      <c r="S843" s="126">
        <f t="shared" si="71"/>
        <v>1108.8</v>
      </c>
      <c r="U843" s="31">
        <f t="shared" si="68"/>
        <v>22627581.451900017</v>
      </c>
    </row>
    <row r="844" spans="1:21" x14ac:dyDescent="0.3">
      <c r="A844" s="91" t="s">
        <v>30</v>
      </c>
      <c r="B844" s="92" t="s">
        <v>99</v>
      </c>
      <c r="C844" s="93" t="s">
        <v>674</v>
      </c>
      <c r="D844" s="93" t="s">
        <v>33</v>
      </c>
      <c r="E844" s="94" t="s">
        <v>34</v>
      </c>
      <c r="F844" s="92">
        <v>2013</v>
      </c>
      <c r="G844" s="225"/>
      <c r="H844" s="95" t="str">
        <f>H843</f>
        <v>RECONFORMACIÓN TRAMOS CRITICOS Y REZANTEO VIAS DEL INGENIO Y SUS RAMALES (L = 8,3 km)</v>
      </c>
      <c r="I844" s="228"/>
      <c r="J844" s="231"/>
      <c r="K844" s="95" t="s">
        <v>76</v>
      </c>
      <c r="L844" s="96" t="s">
        <v>77</v>
      </c>
      <c r="M844" s="97">
        <v>0.35</v>
      </c>
      <c r="N844" s="97">
        <v>3960</v>
      </c>
      <c r="O844" s="97"/>
      <c r="P844" s="98">
        <f t="shared" si="70"/>
        <v>3960</v>
      </c>
      <c r="Q844" s="98">
        <f t="shared" si="69"/>
        <v>1386</v>
      </c>
      <c r="R844" s="97">
        <f t="shared" si="72"/>
        <v>0</v>
      </c>
      <c r="S844" s="127">
        <f t="shared" si="71"/>
        <v>1386</v>
      </c>
      <c r="U844" s="31">
        <f t="shared" si="68"/>
        <v>22627581.451900017</v>
      </c>
    </row>
    <row r="845" spans="1:21" x14ac:dyDescent="0.3">
      <c r="A845" s="91" t="s">
        <v>30</v>
      </c>
      <c r="B845" s="92" t="s">
        <v>99</v>
      </c>
      <c r="C845" s="93" t="s">
        <v>674</v>
      </c>
      <c r="D845" s="93" t="s">
        <v>33</v>
      </c>
      <c r="E845" s="94" t="s">
        <v>34</v>
      </c>
      <c r="F845" s="92">
        <v>2013</v>
      </c>
      <c r="G845" s="225"/>
      <c r="H845" s="95" t="str">
        <f>H844</f>
        <v>RECONFORMACIÓN TRAMOS CRITICOS Y REZANTEO VIAS DEL INGENIO Y SUS RAMALES (L = 8,3 km)</v>
      </c>
      <c r="I845" s="228"/>
      <c r="J845" s="231"/>
      <c r="K845" s="95" t="s">
        <v>78</v>
      </c>
      <c r="L845" s="96" t="s">
        <v>61</v>
      </c>
      <c r="M845" s="97">
        <v>1.26</v>
      </c>
      <c r="N845" s="97">
        <v>49800</v>
      </c>
      <c r="O845" s="97"/>
      <c r="P845" s="98">
        <f t="shared" si="70"/>
        <v>49800</v>
      </c>
      <c r="Q845" s="98">
        <f t="shared" si="69"/>
        <v>62748</v>
      </c>
      <c r="R845" s="97">
        <f t="shared" si="72"/>
        <v>0</v>
      </c>
      <c r="S845" s="127">
        <f t="shared" si="71"/>
        <v>62748</v>
      </c>
      <c r="U845" s="31">
        <f t="shared" si="68"/>
        <v>22627581.451900017</v>
      </c>
    </row>
    <row r="846" spans="1:21" ht="17.25" thickBot="1" x14ac:dyDescent="0.35">
      <c r="A846" s="100" t="s">
        <v>30</v>
      </c>
      <c r="B846" s="101" t="s">
        <v>99</v>
      </c>
      <c r="C846" s="102" t="s">
        <v>674</v>
      </c>
      <c r="D846" s="102" t="s">
        <v>33</v>
      </c>
      <c r="E846" s="103" t="s">
        <v>34</v>
      </c>
      <c r="F846" s="101">
        <v>2013</v>
      </c>
      <c r="G846" s="226"/>
      <c r="H846" s="104" t="str">
        <f>H845</f>
        <v>RECONFORMACIÓN TRAMOS CRITICOS Y REZANTEO VIAS DEL INGENIO Y SUS RAMALES (L = 8,3 km)</v>
      </c>
      <c r="I846" s="229"/>
      <c r="J846" s="232"/>
      <c r="K846" s="104" t="s">
        <v>93</v>
      </c>
      <c r="L846" s="105" t="s">
        <v>61</v>
      </c>
      <c r="M846" s="106">
        <v>0.1</v>
      </c>
      <c r="N846" s="106">
        <v>18600</v>
      </c>
      <c r="O846" s="106"/>
      <c r="P846" s="107">
        <f t="shared" si="70"/>
        <v>18600</v>
      </c>
      <c r="Q846" s="107">
        <f t="shared" si="69"/>
        <v>1860</v>
      </c>
      <c r="R846" s="106">
        <f t="shared" si="72"/>
        <v>0</v>
      </c>
      <c r="S846" s="128">
        <f t="shared" si="71"/>
        <v>1860</v>
      </c>
      <c r="U846" s="31">
        <f t="shared" si="68"/>
        <v>22627581.451900017</v>
      </c>
    </row>
    <row r="847" spans="1:21" ht="27.75" thickBot="1" x14ac:dyDescent="0.35">
      <c r="A847" s="71" t="s">
        <v>30</v>
      </c>
      <c r="B847" s="72" t="s">
        <v>124</v>
      </c>
      <c r="C847" s="73" t="s">
        <v>249</v>
      </c>
      <c r="D847" s="73" t="s">
        <v>38</v>
      </c>
      <c r="E847" s="74" t="s">
        <v>66</v>
      </c>
      <c r="F847" s="72">
        <v>2012</v>
      </c>
      <c r="G847" s="75" t="s">
        <v>608</v>
      </c>
      <c r="H847" s="76" t="s">
        <v>609</v>
      </c>
      <c r="I847" s="77">
        <v>7</v>
      </c>
      <c r="J847" s="77">
        <v>7</v>
      </c>
      <c r="K847" s="76" t="s">
        <v>213</v>
      </c>
      <c r="L847" s="78" t="s">
        <v>42</v>
      </c>
      <c r="M847" s="79">
        <v>3969.95</v>
      </c>
      <c r="N847" s="79">
        <v>1</v>
      </c>
      <c r="O847" s="79"/>
      <c r="P847" s="79">
        <f t="shared" si="70"/>
        <v>1</v>
      </c>
      <c r="Q847" s="79">
        <f t="shared" si="69"/>
        <v>3969.95</v>
      </c>
      <c r="R847" s="79">
        <f t="shared" si="72"/>
        <v>0</v>
      </c>
      <c r="S847" s="129">
        <f t="shared" si="71"/>
        <v>3969.95</v>
      </c>
      <c r="U847" s="31">
        <f t="shared" si="68"/>
        <v>22627581.451900017</v>
      </c>
    </row>
    <row r="848" spans="1:21" ht="16.5" customHeight="1" thickBot="1" x14ac:dyDescent="0.35">
      <c r="A848" s="71" t="s">
        <v>132</v>
      </c>
      <c r="B848" s="72" t="s">
        <v>263</v>
      </c>
      <c r="C848" s="73" t="s">
        <v>610</v>
      </c>
      <c r="D848" s="73" t="s">
        <v>33</v>
      </c>
      <c r="E848" s="74" t="s">
        <v>34</v>
      </c>
      <c r="F848" s="72">
        <v>2012</v>
      </c>
      <c r="G848" s="75" t="s">
        <v>611</v>
      </c>
      <c r="H848" s="76" t="s">
        <v>611</v>
      </c>
      <c r="I848" s="77">
        <v>40</v>
      </c>
      <c r="J848" s="77">
        <v>40</v>
      </c>
      <c r="K848" s="76" t="s">
        <v>213</v>
      </c>
      <c r="L848" s="78" t="s">
        <v>42</v>
      </c>
      <c r="M848" s="79">
        <v>100000</v>
      </c>
      <c r="N848" s="79">
        <v>1</v>
      </c>
      <c r="O848" s="79"/>
      <c r="P848" s="79">
        <f t="shared" si="70"/>
        <v>1</v>
      </c>
      <c r="Q848" s="79">
        <f t="shared" si="69"/>
        <v>100000</v>
      </c>
      <c r="R848" s="79">
        <f t="shared" si="72"/>
        <v>0</v>
      </c>
      <c r="S848" s="129">
        <f t="shared" si="71"/>
        <v>100000</v>
      </c>
      <c r="U848" s="31">
        <f t="shared" si="68"/>
        <v>22627581.451900017</v>
      </c>
    </row>
    <row r="849" spans="1:22" ht="16.5" customHeight="1" x14ac:dyDescent="0.3">
      <c r="A849" s="82" t="s">
        <v>132</v>
      </c>
      <c r="B849" s="83" t="s">
        <v>263</v>
      </c>
      <c r="C849" s="84" t="s">
        <v>612</v>
      </c>
      <c r="D849" s="84" t="s">
        <v>33</v>
      </c>
      <c r="E849" s="85" t="s">
        <v>52</v>
      </c>
      <c r="F849" s="83">
        <v>2012</v>
      </c>
      <c r="G849" s="224" t="s">
        <v>613</v>
      </c>
      <c r="H849" s="86" t="s">
        <v>613</v>
      </c>
      <c r="I849" s="227">
        <v>27.2</v>
      </c>
      <c r="J849" s="230">
        <v>27.2</v>
      </c>
      <c r="K849" s="86" t="s">
        <v>60</v>
      </c>
      <c r="L849" s="87" t="s">
        <v>61</v>
      </c>
      <c r="M849" s="88">
        <v>0.34</v>
      </c>
      <c r="N849" s="88">
        <v>245000</v>
      </c>
      <c r="O849" s="88"/>
      <c r="P849" s="88">
        <f t="shared" si="70"/>
        <v>245000</v>
      </c>
      <c r="Q849" s="88">
        <f t="shared" si="69"/>
        <v>83300</v>
      </c>
      <c r="R849" s="88">
        <f t="shared" si="72"/>
        <v>0</v>
      </c>
      <c r="S849" s="136">
        <f t="shared" si="71"/>
        <v>83300</v>
      </c>
      <c r="U849" s="31">
        <f t="shared" si="68"/>
        <v>22627581.451900017</v>
      </c>
    </row>
    <row r="850" spans="1:22" ht="16.5" customHeight="1" x14ac:dyDescent="0.3">
      <c r="A850" s="91" t="s">
        <v>132</v>
      </c>
      <c r="B850" s="92" t="s">
        <v>263</v>
      </c>
      <c r="C850" s="93" t="s">
        <v>612</v>
      </c>
      <c r="D850" s="93" t="s">
        <v>33</v>
      </c>
      <c r="E850" s="94" t="s">
        <v>52</v>
      </c>
      <c r="F850" s="92">
        <v>2012</v>
      </c>
      <c r="G850" s="225"/>
      <c r="H850" s="95" t="s">
        <v>613</v>
      </c>
      <c r="I850" s="228"/>
      <c r="J850" s="231"/>
      <c r="K850" s="95" t="s">
        <v>62</v>
      </c>
      <c r="L850" s="96" t="s">
        <v>37</v>
      </c>
      <c r="M850" s="97">
        <v>4.43</v>
      </c>
      <c r="N850" s="97">
        <v>24500</v>
      </c>
      <c r="O850" s="97"/>
      <c r="P850" s="97">
        <f t="shared" si="70"/>
        <v>24500</v>
      </c>
      <c r="Q850" s="97">
        <f t="shared" si="69"/>
        <v>108535</v>
      </c>
      <c r="R850" s="97">
        <f t="shared" si="72"/>
        <v>0</v>
      </c>
      <c r="S850" s="134">
        <f t="shared" si="71"/>
        <v>108535</v>
      </c>
      <c r="U850" s="31">
        <f t="shared" ref="U850:U882" si="73">$S$964</f>
        <v>22627581.451900017</v>
      </c>
    </row>
    <row r="851" spans="1:22" ht="16.5" customHeight="1" x14ac:dyDescent="0.3">
      <c r="A851" s="91" t="s">
        <v>132</v>
      </c>
      <c r="B851" s="92" t="s">
        <v>263</v>
      </c>
      <c r="C851" s="93" t="s">
        <v>612</v>
      </c>
      <c r="D851" s="93" t="s">
        <v>33</v>
      </c>
      <c r="E851" s="94" t="s">
        <v>52</v>
      </c>
      <c r="F851" s="92">
        <v>2012</v>
      </c>
      <c r="G851" s="225"/>
      <c r="H851" s="95" t="s">
        <v>613</v>
      </c>
      <c r="I851" s="228"/>
      <c r="J851" s="231"/>
      <c r="K851" s="95" t="s">
        <v>104</v>
      </c>
      <c r="L851" s="96" t="s">
        <v>77</v>
      </c>
      <c r="M851" s="97">
        <v>0.35</v>
      </c>
      <c r="N851" s="97">
        <v>73500</v>
      </c>
      <c r="O851" s="97"/>
      <c r="P851" s="97">
        <f t="shared" si="70"/>
        <v>73500</v>
      </c>
      <c r="Q851" s="97">
        <f t="shared" si="69"/>
        <v>25725</v>
      </c>
      <c r="R851" s="97">
        <f t="shared" si="72"/>
        <v>0</v>
      </c>
      <c r="S851" s="134">
        <f t="shared" si="71"/>
        <v>25725</v>
      </c>
      <c r="U851" s="31">
        <f t="shared" si="73"/>
        <v>22627581.451900017</v>
      </c>
    </row>
    <row r="852" spans="1:22" ht="16.5" customHeight="1" thickBot="1" x14ac:dyDescent="0.35">
      <c r="A852" s="100" t="s">
        <v>132</v>
      </c>
      <c r="B852" s="101" t="s">
        <v>263</v>
      </c>
      <c r="C852" s="102" t="s">
        <v>612</v>
      </c>
      <c r="D852" s="102" t="s">
        <v>33</v>
      </c>
      <c r="E852" s="103" t="s">
        <v>52</v>
      </c>
      <c r="F852" s="101">
        <v>2012</v>
      </c>
      <c r="G852" s="226"/>
      <c r="H852" s="104" t="s">
        <v>613</v>
      </c>
      <c r="I852" s="229"/>
      <c r="J852" s="232"/>
      <c r="K852" s="104" t="s">
        <v>286</v>
      </c>
      <c r="L852" s="105" t="s">
        <v>61</v>
      </c>
      <c r="M852" s="106">
        <v>0.2</v>
      </c>
      <c r="N852" s="106">
        <v>245000</v>
      </c>
      <c r="O852" s="106"/>
      <c r="P852" s="106">
        <f t="shared" si="70"/>
        <v>245000</v>
      </c>
      <c r="Q852" s="106">
        <f t="shared" si="69"/>
        <v>49000</v>
      </c>
      <c r="R852" s="106">
        <f t="shared" si="72"/>
        <v>0</v>
      </c>
      <c r="S852" s="135">
        <f t="shared" si="71"/>
        <v>49000</v>
      </c>
      <c r="U852" s="31">
        <f t="shared" si="73"/>
        <v>22627581.451900017</v>
      </c>
    </row>
    <row r="853" spans="1:22" ht="16.5" customHeight="1" x14ac:dyDescent="0.3">
      <c r="A853" s="82" t="s">
        <v>132</v>
      </c>
      <c r="B853" s="83" t="s">
        <v>263</v>
      </c>
      <c r="C853" s="84" t="s">
        <v>612</v>
      </c>
      <c r="D853" s="84" t="s">
        <v>101</v>
      </c>
      <c r="E853" s="85" t="s">
        <v>34</v>
      </c>
      <c r="F853" s="83">
        <v>2012</v>
      </c>
      <c r="G853" s="224" t="s">
        <v>614</v>
      </c>
      <c r="H853" s="86" t="s">
        <v>614</v>
      </c>
      <c r="I853" s="227">
        <v>7</v>
      </c>
      <c r="J853" s="230">
        <v>7</v>
      </c>
      <c r="K853" s="145" t="s">
        <v>279</v>
      </c>
      <c r="L853" s="146" t="s">
        <v>37</v>
      </c>
      <c r="M853" s="147">
        <v>1.26</v>
      </c>
      <c r="N853" s="147">
        <v>3650</v>
      </c>
      <c r="O853" s="147"/>
      <c r="P853" s="88">
        <f t="shared" si="70"/>
        <v>3650</v>
      </c>
      <c r="Q853" s="88">
        <f t="shared" si="69"/>
        <v>4599</v>
      </c>
      <c r="R853" s="88">
        <f t="shared" si="72"/>
        <v>0</v>
      </c>
      <c r="S853" s="136">
        <f t="shared" si="71"/>
        <v>4599</v>
      </c>
      <c r="U853" s="31">
        <f t="shared" si="73"/>
        <v>22627581.451900017</v>
      </c>
    </row>
    <row r="854" spans="1:22" ht="16.5" customHeight="1" thickBot="1" x14ac:dyDescent="0.35">
      <c r="A854" s="100" t="s">
        <v>132</v>
      </c>
      <c r="B854" s="101" t="s">
        <v>263</v>
      </c>
      <c r="C854" s="102" t="s">
        <v>612</v>
      </c>
      <c r="D854" s="102" t="s">
        <v>101</v>
      </c>
      <c r="E854" s="103" t="s">
        <v>34</v>
      </c>
      <c r="F854" s="101">
        <v>2012</v>
      </c>
      <c r="G854" s="226"/>
      <c r="H854" s="104" t="s">
        <v>614</v>
      </c>
      <c r="I854" s="229"/>
      <c r="J854" s="232"/>
      <c r="K854" s="152" t="s">
        <v>280</v>
      </c>
      <c r="L854" s="153" t="s">
        <v>61</v>
      </c>
      <c r="M854" s="154">
        <v>0.2</v>
      </c>
      <c r="N854" s="154">
        <v>34600</v>
      </c>
      <c r="O854" s="154"/>
      <c r="P854" s="106">
        <f t="shared" si="70"/>
        <v>34600</v>
      </c>
      <c r="Q854" s="106">
        <f t="shared" si="69"/>
        <v>6920</v>
      </c>
      <c r="R854" s="106">
        <f t="shared" si="72"/>
        <v>0</v>
      </c>
      <c r="S854" s="135">
        <f t="shared" si="71"/>
        <v>6920</v>
      </c>
      <c r="U854" s="31">
        <f t="shared" si="73"/>
        <v>22627581.451900017</v>
      </c>
    </row>
    <row r="855" spans="1:22" ht="27" customHeight="1" thickBot="1" x14ac:dyDescent="0.35">
      <c r="A855" s="71" t="s">
        <v>132</v>
      </c>
      <c r="B855" s="72" t="s">
        <v>263</v>
      </c>
      <c r="C855" s="73" t="s">
        <v>615</v>
      </c>
      <c r="D855" s="73" t="s">
        <v>33</v>
      </c>
      <c r="E855" s="74" t="s">
        <v>34</v>
      </c>
      <c r="F855" s="72">
        <v>2012</v>
      </c>
      <c r="G855" s="75" t="s">
        <v>616</v>
      </c>
      <c r="H855" s="76" t="s">
        <v>616</v>
      </c>
      <c r="I855" s="77">
        <v>7</v>
      </c>
      <c r="J855" s="77">
        <v>7</v>
      </c>
      <c r="K855" s="76" t="s">
        <v>213</v>
      </c>
      <c r="L855" s="78" t="s">
        <v>42</v>
      </c>
      <c r="M855" s="79">
        <v>40000</v>
      </c>
      <c r="N855" s="79">
        <v>1</v>
      </c>
      <c r="O855" s="79"/>
      <c r="P855" s="79">
        <f t="shared" si="70"/>
        <v>1</v>
      </c>
      <c r="Q855" s="79">
        <f t="shared" si="69"/>
        <v>40000</v>
      </c>
      <c r="R855" s="79">
        <f t="shared" si="72"/>
        <v>0</v>
      </c>
      <c r="S855" s="129">
        <f t="shared" si="71"/>
        <v>40000</v>
      </c>
      <c r="U855" s="31">
        <f t="shared" si="73"/>
        <v>22627581.451900017</v>
      </c>
    </row>
    <row r="856" spans="1:22" ht="16.5" customHeight="1" x14ac:dyDescent="0.3">
      <c r="A856" s="82" t="s">
        <v>132</v>
      </c>
      <c r="B856" s="83" t="s">
        <v>140</v>
      </c>
      <c r="C856" s="84" t="s">
        <v>335</v>
      </c>
      <c r="D856" s="84" t="s">
        <v>33</v>
      </c>
      <c r="E856" s="85" t="s">
        <v>34</v>
      </c>
      <c r="F856" s="83">
        <v>2012</v>
      </c>
      <c r="G856" s="224" t="s">
        <v>617</v>
      </c>
      <c r="H856" s="86" t="s">
        <v>617</v>
      </c>
      <c r="I856" s="227">
        <v>6.4</v>
      </c>
      <c r="J856" s="230">
        <v>6.4</v>
      </c>
      <c r="K856" s="145" t="s">
        <v>279</v>
      </c>
      <c r="L856" s="146" t="s">
        <v>37</v>
      </c>
      <c r="M856" s="147">
        <v>1.26</v>
      </c>
      <c r="N856" s="147">
        <v>3150</v>
      </c>
      <c r="O856" s="147"/>
      <c r="P856" s="88">
        <f t="shared" si="70"/>
        <v>3150</v>
      </c>
      <c r="Q856" s="147">
        <f t="shared" si="69"/>
        <v>3969</v>
      </c>
      <c r="R856" s="88">
        <f t="shared" si="72"/>
        <v>0</v>
      </c>
      <c r="S856" s="136">
        <f t="shared" si="71"/>
        <v>3969</v>
      </c>
      <c r="U856" s="31">
        <f t="shared" si="73"/>
        <v>22627581.451900017</v>
      </c>
    </row>
    <row r="857" spans="1:22" ht="16.5" customHeight="1" thickBot="1" x14ac:dyDescent="0.35">
      <c r="A857" s="100" t="s">
        <v>132</v>
      </c>
      <c r="B857" s="101" t="s">
        <v>140</v>
      </c>
      <c r="C857" s="102" t="s">
        <v>335</v>
      </c>
      <c r="D857" s="102" t="s">
        <v>33</v>
      </c>
      <c r="E857" s="103" t="s">
        <v>34</v>
      </c>
      <c r="F857" s="101">
        <v>2012</v>
      </c>
      <c r="G857" s="226"/>
      <c r="H857" s="104" t="s">
        <v>617</v>
      </c>
      <c r="I857" s="229"/>
      <c r="J857" s="232"/>
      <c r="K857" s="152" t="s">
        <v>280</v>
      </c>
      <c r="L857" s="153" t="s">
        <v>61</v>
      </c>
      <c r="M857" s="154">
        <v>0.2</v>
      </c>
      <c r="N857" s="154">
        <v>55600</v>
      </c>
      <c r="O857" s="154"/>
      <c r="P857" s="106">
        <f t="shared" si="70"/>
        <v>55600</v>
      </c>
      <c r="Q857" s="154">
        <f t="shared" si="69"/>
        <v>11120</v>
      </c>
      <c r="R857" s="106">
        <f t="shared" si="72"/>
        <v>0</v>
      </c>
      <c r="S857" s="135">
        <f t="shared" si="71"/>
        <v>11120</v>
      </c>
      <c r="U857" s="31">
        <f t="shared" si="73"/>
        <v>22627581.451900017</v>
      </c>
    </row>
    <row r="858" spans="1:22" ht="82.5" customHeight="1" thickBot="1" x14ac:dyDescent="0.35">
      <c r="A858" s="71" t="s">
        <v>132</v>
      </c>
      <c r="B858" s="72" t="s">
        <v>137</v>
      </c>
      <c r="C858" s="73" t="s">
        <v>138</v>
      </c>
      <c r="D858" s="73" t="s">
        <v>598</v>
      </c>
      <c r="E858" s="74" t="s">
        <v>598</v>
      </c>
      <c r="F858" s="72">
        <v>2013</v>
      </c>
      <c r="G858" s="75" t="s">
        <v>618</v>
      </c>
      <c r="H858" s="76" t="s">
        <v>618</v>
      </c>
      <c r="I858" s="77">
        <v>10.76</v>
      </c>
      <c r="J858" s="77">
        <v>10.76</v>
      </c>
      <c r="K858" s="171" t="s">
        <v>619</v>
      </c>
      <c r="L858" s="78" t="s">
        <v>42</v>
      </c>
      <c r="M858" s="79">
        <v>45000</v>
      </c>
      <c r="N858" s="79">
        <v>1</v>
      </c>
      <c r="O858" s="79"/>
      <c r="P858" s="79">
        <f t="shared" si="70"/>
        <v>1</v>
      </c>
      <c r="Q858" s="79">
        <f t="shared" si="69"/>
        <v>45000</v>
      </c>
      <c r="R858" s="79">
        <f t="shared" si="72"/>
        <v>0</v>
      </c>
      <c r="S858" s="124">
        <f t="shared" si="71"/>
        <v>45000</v>
      </c>
      <c r="U858" s="31">
        <f t="shared" si="73"/>
        <v>22627581.451900017</v>
      </c>
      <c r="V858" s="5">
        <v>10.762</v>
      </c>
    </row>
    <row r="859" spans="1:22" ht="27" customHeight="1" thickBot="1" x14ac:dyDescent="0.35">
      <c r="A859" s="71" t="s">
        <v>132</v>
      </c>
      <c r="B859" s="72" t="s">
        <v>263</v>
      </c>
      <c r="C859" s="73" t="s">
        <v>321</v>
      </c>
      <c r="D859" s="73" t="s">
        <v>598</v>
      </c>
      <c r="E859" s="74" t="s">
        <v>598</v>
      </c>
      <c r="F859" s="72">
        <v>2013</v>
      </c>
      <c r="G859" s="75" t="s">
        <v>620</v>
      </c>
      <c r="H859" s="76" t="s">
        <v>620</v>
      </c>
      <c r="I859" s="77">
        <v>5</v>
      </c>
      <c r="J859" s="77">
        <v>5</v>
      </c>
      <c r="K859" s="76" t="s">
        <v>600</v>
      </c>
      <c r="L859" s="78" t="s">
        <v>42</v>
      </c>
      <c r="M859" s="79">
        <v>12889.25</v>
      </c>
      <c r="N859" s="79">
        <v>1</v>
      </c>
      <c r="O859" s="79"/>
      <c r="P859" s="79">
        <f t="shared" si="70"/>
        <v>1</v>
      </c>
      <c r="Q859" s="79">
        <f t="shared" si="69"/>
        <v>12889.25</v>
      </c>
      <c r="R859" s="79">
        <f t="shared" si="72"/>
        <v>0</v>
      </c>
      <c r="S859" s="124">
        <f t="shared" si="71"/>
        <v>12889.25</v>
      </c>
      <c r="U859" s="31">
        <f t="shared" si="73"/>
        <v>22627581.451900017</v>
      </c>
      <c r="V859" s="5">
        <v>5</v>
      </c>
    </row>
    <row r="860" spans="1:22" ht="30" customHeight="1" thickBot="1" x14ac:dyDescent="0.35">
      <c r="A860" s="71" t="s">
        <v>149</v>
      </c>
      <c r="B860" s="72" t="s">
        <v>344</v>
      </c>
      <c r="C860" s="73" t="s">
        <v>345</v>
      </c>
      <c r="D860" s="73" t="s">
        <v>38</v>
      </c>
      <c r="E860" s="74" t="s">
        <v>66</v>
      </c>
      <c r="F860" s="72">
        <v>2013</v>
      </c>
      <c r="G860" s="75" t="s">
        <v>621</v>
      </c>
      <c r="H860" s="76" t="s">
        <v>621</v>
      </c>
      <c r="I860" s="77">
        <v>7</v>
      </c>
      <c r="J860" s="77">
        <v>7</v>
      </c>
      <c r="K860" s="76" t="s">
        <v>213</v>
      </c>
      <c r="L860" s="78" t="s">
        <v>42</v>
      </c>
      <c r="M860" s="79">
        <v>4373.4279999999999</v>
      </c>
      <c r="N860" s="79">
        <v>1</v>
      </c>
      <c r="O860" s="79"/>
      <c r="P860" s="79">
        <f t="shared" si="70"/>
        <v>1</v>
      </c>
      <c r="Q860" s="79">
        <f t="shared" si="69"/>
        <v>4373.4279999999999</v>
      </c>
      <c r="R860" s="79">
        <f t="shared" si="72"/>
        <v>0</v>
      </c>
      <c r="S860" s="129">
        <f t="shared" si="71"/>
        <v>4373.4279999999999</v>
      </c>
      <c r="U860" s="31">
        <f t="shared" si="73"/>
        <v>22627581.451900017</v>
      </c>
    </row>
    <row r="861" spans="1:22" ht="30" customHeight="1" thickBot="1" x14ac:dyDescent="0.35">
      <c r="A861" s="71" t="s">
        <v>149</v>
      </c>
      <c r="B861" s="72" t="s">
        <v>344</v>
      </c>
      <c r="C861" s="73" t="s">
        <v>360</v>
      </c>
      <c r="D861" s="73" t="s">
        <v>38</v>
      </c>
      <c r="E861" s="74" t="s">
        <v>66</v>
      </c>
      <c r="F861" s="72">
        <v>2013</v>
      </c>
      <c r="G861" s="75" t="s">
        <v>622</v>
      </c>
      <c r="H861" s="76" t="s">
        <v>622</v>
      </c>
      <c r="I861" s="77">
        <v>7</v>
      </c>
      <c r="J861" s="77">
        <v>7</v>
      </c>
      <c r="K861" s="76" t="s">
        <v>213</v>
      </c>
      <c r="L861" s="78" t="s">
        <v>42</v>
      </c>
      <c r="M861" s="79">
        <v>4373.4279999999999</v>
      </c>
      <c r="N861" s="79">
        <v>1</v>
      </c>
      <c r="O861" s="79"/>
      <c r="P861" s="79">
        <f t="shared" si="70"/>
        <v>1</v>
      </c>
      <c r="Q861" s="79">
        <f t="shared" si="69"/>
        <v>4373.4279999999999</v>
      </c>
      <c r="R861" s="79">
        <f t="shared" si="72"/>
        <v>0</v>
      </c>
      <c r="S861" s="129">
        <f t="shared" si="71"/>
        <v>4373.4279999999999</v>
      </c>
      <c r="U861" s="31">
        <f t="shared" si="73"/>
        <v>22627581.451900017</v>
      </c>
    </row>
    <row r="862" spans="1:22" ht="30" customHeight="1" thickBot="1" x14ac:dyDescent="0.35">
      <c r="A862" s="71" t="s">
        <v>149</v>
      </c>
      <c r="B862" s="72" t="s">
        <v>344</v>
      </c>
      <c r="C862" s="73" t="s">
        <v>357</v>
      </c>
      <c r="D862" s="73" t="s">
        <v>38</v>
      </c>
      <c r="E862" s="74" t="s">
        <v>66</v>
      </c>
      <c r="F862" s="72">
        <v>2013</v>
      </c>
      <c r="G862" s="75" t="s">
        <v>623</v>
      </c>
      <c r="H862" s="76" t="s">
        <v>623</v>
      </c>
      <c r="I862" s="77">
        <v>7</v>
      </c>
      <c r="J862" s="77">
        <v>7</v>
      </c>
      <c r="K862" s="76" t="s">
        <v>213</v>
      </c>
      <c r="L862" s="78" t="s">
        <v>42</v>
      </c>
      <c r="M862" s="79">
        <v>4373.4279999999999</v>
      </c>
      <c r="N862" s="79">
        <v>1</v>
      </c>
      <c r="O862" s="79"/>
      <c r="P862" s="79">
        <f t="shared" si="70"/>
        <v>1</v>
      </c>
      <c r="Q862" s="79">
        <f t="shared" si="69"/>
        <v>4373.4279999999999</v>
      </c>
      <c r="R862" s="79">
        <f t="shared" si="72"/>
        <v>0</v>
      </c>
      <c r="S862" s="129">
        <f t="shared" si="71"/>
        <v>4373.4279999999999</v>
      </c>
      <c r="U862" s="31">
        <f t="shared" si="73"/>
        <v>22627581.451900017</v>
      </c>
    </row>
    <row r="863" spans="1:22" ht="30" customHeight="1" thickBot="1" x14ac:dyDescent="0.35">
      <c r="A863" s="71" t="s">
        <v>149</v>
      </c>
      <c r="B863" s="72" t="s">
        <v>344</v>
      </c>
      <c r="C863" s="73" t="s">
        <v>345</v>
      </c>
      <c r="D863" s="73" t="s">
        <v>38</v>
      </c>
      <c r="E863" s="74" t="s">
        <v>66</v>
      </c>
      <c r="F863" s="72">
        <v>2012</v>
      </c>
      <c r="G863" s="75" t="s">
        <v>624</v>
      </c>
      <c r="H863" s="76" t="s">
        <v>624</v>
      </c>
      <c r="I863" s="77">
        <v>7</v>
      </c>
      <c r="J863" s="77">
        <v>7</v>
      </c>
      <c r="K863" s="76" t="s">
        <v>625</v>
      </c>
      <c r="L863" s="78" t="s">
        <v>37</v>
      </c>
      <c r="M863" s="79">
        <v>1.26</v>
      </c>
      <c r="N863" s="79">
        <v>1053</v>
      </c>
      <c r="O863" s="79"/>
      <c r="P863" s="79">
        <f t="shared" si="70"/>
        <v>1053</v>
      </c>
      <c r="Q863" s="79">
        <f t="shared" si="69"/>
        <v>1326.78</v>
      </c>
      <c r="R863" s="79">
        <f t="shared" si="72"/>
        <v>0</v>
      </c>
      <c r="S863" s="129">
        <f t="shared" si="71"/>
        <v>1326.78</v>
      </c>
      <c r="U863" s="31">
        <f t="shared" si="73"/>
        <v>22627581.451900017</v>
      </c>
    </row>
    <row r="864" spans="1:22" ht="30" customHeight="1" thickBot="1" x14ac:dyDescent="0.35">
      <c r="A864" s="71" t="s">
        <v>149</v>
      </c>
      <c r="B864" s="72" t="s">
        <v>344</v>
      </c>
      <c r="C864" s="73" t="s">
        <v>364</v>
      </c>
      <c r="D864" s="73" t="s">
        <v>38</v>
      </c>
      <c r="E864" s="74" t="s">
        <v>66</v>
      </c>
      <c r="F864" s="72">
        <v>2013</v>
      </c>
      <c r="G864" s="75" t="s">
        <v>626</v>
      </c>
      <c r="H864" s="76" t="s">
        <v>626</v>
      </c>
      <c r="I864" s="77">
        <v>7</v>
      </c>
      <c r="J864" s="77">
        <v>7</v>
      </c>
      <c r="K864" s="76" t="s">
        <v>213</v>
      </c>
      <c r="L864" s="78" t="s">
        <v>42</v>
      </c>
      <c r="M864" s="79">
        <v>4373.4279999999999</v>
      </c>
      <c r="N864" s="79">
        <v>1</v>
      </c>
      <c r="O864" s="79"/>
      <c r="P864" s="79">
        <f t="shared" si="70"/>
        <v>1</v>
      </c>
      <c r="Q864" s="79">
        <f t="shared" si="69"/>
        <v>4373.4279999999999</v>
      </c>
      <c r="R864" s="79">
        <f t="shared" si="72"/>
        <v>0</v>
      </c>
      <c r="S864" s="129">
        <f t="shared" si="71"/>
        <v>4373.4279999999999</v>
      </c>
      <c r="U864" s="31">
        <f t="shared" si="73"/>
        <v>22627581.451900017</v>
      </c>
    </row>
    <row r="865" spans="1:22" ht="30" customHeight="1" thickBot="1" x14ac:dyDescent="0.35">
      <c r="A865" s="71" t="s">
        <v>149</v>
      </c>
      <c r="B865" s="72" t="s">
        <v>344</v>
      </c>
      <c r="C865" s="73" t="s">
        <v>364</v>
      </c>
      <c r="D865" s="73" t="s">
        <v>38</v>
      </c>
      <c r="E865" s="74" t="s">
        <v>66</v>
      </c>
      <c r="F865" s="72">
        <v>2013</v>
      </c>
      <c r="G865" s="75" t="s">
        <v>627</v>
      </c>
      <c r="H865" s="76" t="s">
        <v>627</v>
      </c>
      <c r="I865" s="77">
        <v>7</v>
      </c>
      <c r="J865" s="77">
        <v>7</v>
      </c>
      <c r="K865" s="76" t="s">
        <v>213</v>
      </c>
      <c r="L865" s="78" t="s">
        <v>42</v>
      </c>
      <c r="M865" s="79">
        <v>4373.4279999999999</v>
      </c>
      <c r="N865" s="79">
        <v>1</v>
      </c>
      <c r="O865" s="79"/>
      <c r="P865" s="79">
        <f t="shared" si="70"/>
        <v>1</v>
      </c>
      <c r="Q865" s="79">
        <f t="shared" si="69"/>
        <v>4373.4279999999999</v>
      </c>
      <c r="R865" s="79">
        <f t="shared" si="72"/>
        <v>0</v>
      </c>
      <c r="S865" s="129">
        <f t="shared" si="71"/>
        <v>4373.4279999999999</v>
      </c>
      <c r="U865" s="31">
        <f t="shared" si="73"/>
        <v>22627581.451900017</v>
      </c>
    </row>
    <row r="866" spans="1:22" ht="16.5" customHeight="1" x14ac:dyDescent="0.3">
      <c r="A866" s="82" t="s">
        <v>149</v>
      </c>
      <c r="B866" s="83" t="s">
        <v>344</v>
      </c>
      <c r="C866" s="84" t="s">
        <v>364</v>
      </c>
      <c r="D866" s="84" t="s">
        <v>38</v>
      </c>
      <c r="E866" s="85" t="s">
        <v>34</v>
      </c>
      <c r="F866" s="83">
        <v>2012</v>
      </c>
      <c r="G866" s="224" t="s">
        <v>628</v>
      </c>
      <c r="H866" s="86" t="s">
        <v>628</v>
      </c>
      <c r="I866" s="227">
        <v>10</v>
      </c>
      <c r="J866" s="230">
        <v>10</v>
      </c>
      <c r="K866" s="86" t="s">
        <v>629</v>
      </c>
      <c r="L866" s="87" t="s">
        <v>37</v>
      </c>
      <c r="M866" s="88">
        <v>1.26</v>
      </c>
      <c r="N866" s="88">
        <v>907.2</v>
      </c>
      <c r="O866" s="88"/>
      <c r="P866" s="88">
        <f t="shared" si="70"/>
        <v>907.2</v>
      </c>
      <c r="Q866" s="88">
        <f t="shared" si="69"/>
        <v>1143.0720000000001</v>
      </c>
      <c r="R866" s="88">
        <f t="shared" si="72"/>
        <v>0</v>
      </c>
      <c r="S866" s="136">
        <f t="shared" si="71"/>
        <v>1143.0720000000001</v>
      </c>
      <c r="U866" s="31">
        <f t="shared" si="73"/>
        <v>22627581.451900017</v>
      </c>
    </row>
    <row r="867" spans="1:22" ht="16.5" customHeight="1" x14ac:dyDescent="0.3">
      <c r="A867" s="91" t="s">
        <v>149</v>
      </c>
      <c r="B867" s="92" t="s">
        <v>344</v>
      </c>
      <c r="C867" s="93" t="s">
        <v>364</v>
      </c>
      <c r="D867" s="93" t="s">
        <v>38</v>
      </c>
      <c r="E867" s="94" t="s">
        <v>34</v>
      </c>
      <c r="F867" s="92">
        <v>2012</v>
      </c>
      <c r="G867" s="225"/>
      <c r="H867" s="95" t="s">
        <v>628</v>
      </c>
      <c r="I867" s="228"/>
      <c r="J867" s="231"/>
      <c r="K867" s="95" t="s">
        <v>103</v>
      </c>
      <c r="L867" s="96" t="s">
        <v>37</v>
      </c>
      <c r="M867" s="97">
        <v>1.26</v>
      </c>
      <c r="N867" s="97">
        <v>108</v>
      </c>
      <c r="O867" s="97"/>
      <c r="P867" s="97">
        <f t="shared" si="70"/>
        <v>108</v>
      </c>
      <c r="Q867" s="97">
        <f t="shared" si="69"/>
        <v>136.08000000000001</v>
      </c>
      <c r="R867" s="97">
        <f t="shared" si="72"/>
        <v>0</v>
      </c>
      <c r="S867" s="134">
        <f t="shared" si="71"/>
        <v>136.08000000000001</v>
      </c>
      <c r="U867" s="31">
        <f t="shared" si="73"/>
        <v>22627581.451900017</v>
      </c>
    </row>
    <row r="868" spans="1:22" ht="16.5" customHeight="1" x14ac:dyDescent="0.3">
      <c r="A868" s="91" t="s">
        <v>149</v>
      </c>
      <c r="B868" s="92" t="s">
        <v>344</v>
      </c>
      <c r="C868" s="93" t="s">
        <v>364</v>
      </c>
      <c r="D868" s="93" t="s">
        <v>38</v>
      </c>
      <c r="E868" s="94" t="s">
        <v>34</v>
      </c>
      <c r="F868" s="92">
        <v>2012</v>
      </c>
      <c r="G868" s="225"/>
      <c r="H868" s="95" t="s">
        <v>628</v>
      </c>
      <c r="I868" s="228"/>
      <c r="J868" s="231"/>
      <c r="K868" s="95" t="s">
        <v>279</v>
      </c>
      <c r="L868" s="96" t="s">
        <v>37</v>
      </c>
      <c r="M868" s="97">
        <v>1.26</v>
      </c>
      <c r="N868" s="97">
        <v>2661.6</v>
      </c>
      <c r="O868" s="97"/>
      <c r="P868" s="97">
        <f t="shared" si="70"/>
        <v>2661.6</v>
      </c>
      <c r="Q868" s="97">
        <f t="shared" si="69"/>
        <v>3353.616</v>
      </c>
      <c r="R868" s="97">
        <f t="shared" si="72"/>
        <v>0</v>
      </c>
      <c r="S868" s="134">
        <f t="shared" si="71"/>
        <v>3353.616</v>
      </c>
      <c r="U868" s="31">
        <f t="shared" si="73"/>
        <v>22627581.451900017</v>
      </c>
    </row>
    <row r="869" spans="1:22" ht="16.5" customHeight="1" x14ac:dyDescent="0.3">
      <c r="A869" s="91" t="s">
        <v>149</v>
      </c>
      <c r="B869" s="92" t="s">
        <v>344</v>
      </c>
      <c r="C869" s="93" t="s">
        <v>364</v>
      </c>
      <c r="D869" s="93" t="s">
        <v>38</v>
      </c>
      <c r="E869" s="94" t="s">
        <v>34</v>
      </c>
      <c r="F869" s="92">
        <v>2012</v>
      </c>
      <c r="G869" s="225"/>
      <c r="H869" s="95" t="s">
        <v>628</v>
      </c>
      <c r="I869" s="228"/>
      <c r="J869" s="231"/>
      <c r="K869" s="95" t="s">
        <v>373</v>
      </c>
      <c r="L869" s="96" t="s">
        <v>37</v>
      </c>
      <c r="M869" s="97">
        <v>1.26</v>
      </c>
      <c r="N869" s="97">
        <v>870</v>
      </c>
      <c r="O869" s="97"/>
      <c r="P869" s="97">
        <f t="shared" si="70"/>
        <v>870</v>
      </c>
      <c r="Q869" s="97">
        <f t="shared" si="69"/>
        <v>1096.2</v>
      </c>
      <c r="R869" s="97">
        <f t="shared" si="72"/>
        <v>0</v>
      </c>
      <c r="S869" s="134">
        <f t="shared" si="71"/>
        <v>1096.2</v>
      </c>
      <c r="U869" s="31">
        <f t="shared" si="73"/>
        <v>22627581.451900017</v>
      </c>
    </row>
    <row r="870" spans="1:22" ht="16.5" customHeight="1" x14ac:dyDescent="0.3">
      <c r="A870" s="91" t="s">
        <v>149</v>
      </c>
      <c r="B870" s="92" t="s">
        <v>344</v>
      </c>
      <c r="C870" s="93" t="s">
        <v>364</v>
      </c>
      <c r="D870" s="93" t="s">
        <v>38</v>
      </c>
      <c r="E870" s="94" t="s">
        <v>34</v>
      </c>
      <c r="F870" s="92">
        <v>2012</v>
      </c>
      <c r="G870" s="225"/>
      <c r="H870" s="95" t="s">
        <v>628</v>
      </c>
      <c r="I870" s="228"/>
      <c r="J870" s="231"/>
      <c r="K870" s="95" t="s">
        <v>285</v>
      </c>
      <c r="L870" s="96" t="s">
        <v>77</v>
      </c>
      <c r="M870" s="97">
        <v>0.35</v>
      </c>
      <c r="N870" s="97">
        <v>3900.96</v>
      </c>
      <c r="O870" s="97"/>
      <c r="P870" s="97">
        <f t="shared" si="70"/>
        <v>3900.96</v>
      </c>
      <c r="Q870" s="97">
        <f t="shared" si="69"/>
        <v>1365.336</v>
      </c>
      <c r="R870" s="97">
        <f t="shared" si="72"/>
        <v>0</v>
      </c>
      <c r="S870" s="134">
        <f t="shared" si="71"/>
        <v>1365.336</v>
      </c>
      <c r="U870" s="31">
        <f t="shared" si="73"/>
        <v>22627581.451900017</v>
      </c>
    </row>
    <row r="871" spans="1:22" ht="16.5" customHeight="1" x14ac:dyDescent="0.3">
      <c r="A871" s="91" t="s">
        <v>149</v>
      </c>
      <c r="B871" s="92" t="s">
        <v>344</v>
      </c>
      <c r="C871" s="93" t="s">
        <v>364</v>
      </c>
      <c r="D871" s="93" t="s">
        <v>38</v>
      </c>
      <c r="E871" s="94" t="s">
        <v>34</v>
      </c>
      <c r="F871" s="92">
        <v>2012</v>
      </c>
      <c r="G871" s="225"/>
      <c r="H871" s="95" t="s">
        <v>628</v>
      </c>
      <c r="I871" s="228"/>
      <c r="J871" s="231"/>
      <c r="K871" s="95" t="s">
        <v>104</v>
      </c>
      <c r="L871" s="96" t="s">
        <v>77</v>
      </c>
      <c r="M871" s="97">
        <v>0.35</v>
      </c>
      <c r="N871" s="97">
        <v>32.4</v>
      </c>
      <c r="O871" s="97"/>
      <c r="P871" s="97">
        <f t="shared" si="70"/>
        <v>32.4</v>
      </c>
      <c r="Q871" s="97">
        <f t="shared" si="69"/>
        <v>11.339999999999998</v>
      </c>
      <c r="R871" s="97">
        <f t="shared" si="72"/>
        <v>0</v>
      </c>
      <c r="S871" s="134">
        <f t="shared" si="71"/>
        <v>11.339999999999998</v>
      </c>
      <c r="U871" s="31">
        <f t="shared" si="73"/>
        <v>22627581.451900017</v>
      </c>
    </row>
    <row r="872" spans="1:22" ht="16.5" customHeight="1" thickBot="1" x14ac:dyDescent="0.35">
      <c r="A872" s="100" t="s">
        <v>149</v>
      </c>
      <c r="B872" s="101" t="s">
        <v>344</v>
      </c>
      <c r="C872" s="102" t="s">
        <v>364</v>
      </c>
      <c r="D872" s="102" t="s">
        <v>38</v>
      </c>
      <c r="E872" s="103" t="s">
        <v>34</v>
      </c>
      <c r="F872" s="101">
        <v>2012</v>
      </c>
      <c r="G872" s="226"/>
      <c r="H872" s="104" t="s">
        <v>628</v>
      </c>
      <c r="I872" s="229"/>
      <c r="J872" s="232"/>
      <c r="K872" s="104" t="s">
        <v>630</v>
      </c>
      <c r="L872" s="105" t="s">
        <v>77</v>
      </c>
      <c r="M872" s="106">
        <v>0.35</v>
      </c>
      <c r="N872" s="106">
        <v>1213.8</v>
      </c>
      <c r="O872" s="106"/>
      <c r="P872" s="106">
        <f t="shared" si="70"/>
        <v>1213.8</v>
      </c>
      <c r="Q872" s="106">
        <f t="shared" si="69"/>
        <v>424.83</v>
      </c>
      <c r="R872" s="106">
        <f t="shared" si="72"/>
        <v>0</v>
      </c>
      <c r="S872" s="135">
        <f t="shared" si="71"/>
        <v>424.83</v>
      </c>
      <c r="U872" s="31">
        <f t="shared" si="73"/>
        <v>22627581.451900017</v>
      </c>
    </row>
    <row r="873" spans="1:22" ht="16.5" customHeight="1" x14ac:dyDescent="0.3">
      <c r="A873" s="82" t="s">
        <v>149</v>
      </c>
      <c r="B873" s="83" t="s">
        <v>386</v>
      </c>
      <c r="C873" s="84" t="s">
        <v>631</v>
      </c>
      <c r="D873" s="84" t="s">
        <v>33</v>
      </c>
      <c r="E873" s="85" t="s">
        <v>52</v>
      </c>
      <c r="F873" s="83">
        <v>2013</v>
      </c>
      <c r="G873" s="233" t="s">
        <v>632</v>
      </c>
      <c r="H873" s="86" t="s">
        <v>632</v>
      </c>
      <c r="I873" s="230">
        <v>9.4250000000000007</v>
      </c>
      <c r="J873" s="230">
        <v>9.43</v>
      </c>
      <c r="K873" s="86" t="s">
        <v>633</v>
      </c>
      <c r="L873" s="87" t="s">
        <v>37</v>
      </c>
      <c r="M873" s="88">
        <v>1.4</v>
      </c>
      <c r="N873" s="88">
        <v>12300</v>
      </c>
      <c r="O873" s="88"/>
      <c r="P873" s="88">
        <f t="shared" si="70"/>
        <v>12300</v>
      </c>
      <c r="Q873" s="88">
        <f t="shared" si="69"/>
        <v>17220</v>
      </c>
      <c r="R873" s="88">
        <f t="shared" si="72"/>
        <v>0</v>
      </c>
      <c r="S873" s="136">
        <f t="shared" si="71"/>
        <v>17220</v>
      </c>
      <c r="U873" s="31">
        <f t="shared" si="73"/>
        <v>22627581.451900017</v>
      </c>
    </row>
    <row r="874" spans="1:22" ht="16.5" customHeight="1" x14ac:dyDescent="0.3">
      <c r="A874" s="91" t="s">
        <v>149</v>
      </c>
      <c r="B874" s="92" t="s">
        <v>386</v>
      </c>
      <c r="C874" s="93" t="s">
        <v>631</v>
      </c>
      <c r="D874" s="93" t="s">
        <v>33</v>
      </c>
      <c r="E874" s="94" t="s">
        <v>52</v>
      </c>
      <c r="F874" s="92">
        <v>2013</v>
      </c>
      <c r="G874" s="234"/>
      <c r="H874" s="95" t="s">
        <v>632</v>
      </c>
      <c r="I874" s="231"/>
      <c r="J874" s="231"/>
      <c r="K874" s="95" t="s">
        <v>104</v>
      </c>
      <c r="L874" s="96" t="s">
        <v>77</v>
      </c>
      <c r="M874" s="97">
        <v>0.35</v>
      </c>
      <c r="N874" s="97">
        <v>17900.580000000002</v>
      </c>
      <c r="O874" s="97"/>
      <c r="P874" s="97">
        <f t="shared" si="70"/>
        <v>17900.580000000002</v>
      </c>
      <c r="Q874" s="97">
        <f t="shared" si="69"/>
        <v>6265.2030000000004</v>
      </c>
      <c r="R874" s="97">
        <f t="shared" si="72"/>
        <v>0</v>
      </c>
      <c r="S874" s="134">
        <f t="shared" si="71"/>
        <v>6265.2030000000004</v>
      </c>
      <c r="T874" s="33"/>
      <c r="U874" s="31">
        <f t="shared" si="73"/>
        <v>22627581.451900017</v>
      </c>
    </row>
    <row r="875" spans="1:22" ht="16.5" customHeight="1" x14ac:dyDescent="0.3">
      <c r="A875" s="91" t="s">
        <v>149</v>
      </c>
      <c r="B875" s="92" t="s">
        <v>386</v>
      </c>
      <c r="C875" s="93" t="s">
        <v>631</v>
      </c>
      <c r="D875" s="93" t="s">
        <v>33</v>
      </c>
      <c r="E875" s="94" t="s">
        <v>52</v>
      </c>
      <c r="F875" s="92">
        <v>2013</v>
      </c>
      <c r="G875" s="234"/>
      <c r="H875" s="95" t="s">
        <v>632</v>
      </c>
      <c r="I875" s="231"/>
      <c r="J875" s="231"/>
      <c r="K875" s="95" t="s">
        <v>60</v>
      </c>
      <c r="L875" s="96" t="s">
        <v>61</v>
      </c>
      <c r="M875" s="97">
        <v>0.34</v>
      </c>
      <c r="N875" s="97">
        <v>47125</v>
      </c>
      <c r="O875" s="97"/>
      <c r="P875" s="97">
        <f t="shared" si="70"/>
        <v>47125</v>
      </c>
      <c r="Q875" s="97">
        <f t="shared" ref="Q875:Q938" si="74">N875*M875</f>
        <v>16022.500000000002</v>
      </c>
      <c r="R875" s="97">
        <f t="shared" si="72"/>
        <v>0</v>
      </c>
      <c r="S875" s="134">
        <f t="shared" si="71"/>
        <v>16022.500000000002</v>
      </c>
      <c r="U875" s="31">
        <f t="shared" si="73"/>
        <v>22627581.451900017</v>
      </c>
      <c r="V875" s="5">
        <f>+P875/5000</f>
        <v>9.4250000000000007</v>
      </c>
    </row>
    <row r="876" spans="1:22" ht="16.5" customHeight="1" x14ac:dyDescent="0.3">
      <c r="A876" s="91" t="s">
        <v>149</v>
      </c>
      <c r="B876" s="92" t="s">
        <v>386</v>
      </c>
      <c r="C876" s="93" t="s">
        <v>631</v>
      </c>
      <c r="D876" s="93" t="s">
        <v>33</v>
      </c>
      <c r="E876" s="94" t="s">
        <v>52</v>
      </c>
      <c r="F876" s="92">
        <v>2013</v>
      </c>
      <c r="G876" s="234"/>
      <c r="H876" s="95" t="s">
        <v>632</v>
      </c>
      <c r="I876" s="231"/>
      <c r="J876" s="231"/>
      <c r="K876" s="95" t="s">
        <v>62</v>
      </c>
      <c r="L876" s="96" t="s">
        <v>37</v>
      </c>
      <c r="M876" s="97">
        <v>4.43</v>
      </c>
      <c r="N876" s="97">
        <v>5212.8</v>
      </c>
      <c r="O876" s="97"/>
      <c r="P876" s="97">
        <f t="shared" si="70"/>
        <v>5212.8</v>
      </c>
      <c r="Q876" s="97">
        <f t="shared" si="74"/>
        <v>23092.703999999998</v>
      </c>
      <c r="R876" s="97">
        <f t="shared" si="72"/>
        <v>0</v>
      </c>
      <c r="S876" s="134">
        <f t="shared" si="71"/>
        <v>23092.703999999998</v>
      </c>
      <c r="U876" s="31">
        <f t="shared" si="73"/>
        <v>22627581.451900017</v>
      </c>
      <c r="V876" s="5">
        <f>+P876/0.15/6000</f>
        <v>5.7919999999999998</v>
      </c>
    </row>
    <row r="877" spans="1:22" ht="16.5" customHeight="1" x14ac:dyDescent="0.3">
      <c r="A877" s="91" t="s">
        <v>149</v>
      </c>
      <c r="B877" s="92" t="s">
        <v>386</v>
      </c>
      <c r="C877" s="93" t="s">
        <v>631</v>
      </c>
      <c r="D877" s="93" t="s">
        <v>33</v>
      </c>
      <c r="E877" s="94" t="s">
        <v>52</v>
      </c>
      <c r="F877" s="92">
        <v>2013</v>
      </c>
      <c r="G877" s="234"/>
      <c r="H877" s="95" t="s">
        <v>632</v>
      </c>
      <c r="I877" s="231"/>
      <c r="J877" s="231"/>
      <c r="K877" s="95" t="s">
        <v>103</v>
      </c>
      <c r="L877" s="96" t="s">
        <v>37</v>
      </c>
      <c r="M877" s="97">
        <v>1.26</v>
      </c>
      <c r="N877" s="97">
        <v>11240</v>
      </c>
      <c r="O877" s="97"/>
      <c r="P877" s="97">
        <f>+N877+O877</f>
        <v>11240</v>
      </c>
      <c r="Q877" s="97">
        <f>N877*M877</f>
        <v>14162.4</v>
      </c>
      <c r="R877" s="97">
        <f t="shared" si="72"/>
        <v>0</v>
      </c>
      <c r="S877" s="134">
        <f t="shared" si="71"/>
        <v>14162.4</v>
      </c>
      <c r="T877" s="35"/>
      <c r="U877" s="31">
        <f t="shared" si="73"/>
        <v>22627581.451900017</v>
      </c>
    </row>
    <row r="878" spans="1:22" ht="16.5" customHeight="1" thickBot="1" x14ac:dyDescent="0.35">
      <c r="A878" s="100" t="s">
        <v>149</v>
      </c>
      <c r="B878" s="101" t="s">
        <v>386</v>
      </c>
      <c r="C878" s="102" t="s">
        <v>631</v>
      </c>
      <c r="D878" s="102" t="s">
        <v>33</v>
      </c>
      <c r="E878" s="103" t="s">
        <v>52</v>
      </c>
      <c r="F878" s="101">
        <v>2013</v>
      </c>
      <c r="G878" s="235"/>
      <c r="H878" s="104" t="s">
        <v>632</v>
      </c>
      <c r="I878" s="232"/>
      <c r="J878" s="232"/>
      <c r="K878" s="104" t="s">
        <v>350</v>
      </c>
      <c r="L878" s="105" t="s">
        <v>37</v>
      </c>
      <c r="M878" s="106">
        <v>1.26</v>
      </c>
      <c r="N878" s="106">
        <v>9584</v>
      </c>
      <c r="O878" s="106"/>
      <c r="P878" s="106">
        <f>+N878+O878</f>
        <v>9584</v>
      </c>
      <c r="Q878" s="106">
        <f>N878*M878</f>
        <v>12075.84</v>
      </c>
      <c r="R878" s="106">
        <f t="shared" si="72"/>
        <v>0</v>
      </c>
      <c r="S878" s="135">
        <f t="shared" si="71"/>
        <v>12075.84</v>
      </c>
      <c r="T878" s="35"/>
      <c r="U878" s="31">
        <f t="shared" si="73"/>
        <v>22627581.451900017</v>
      </c>
    </row>
    <row r="879" spans="1:22" ht="16.5" customHeight="1" x14ac:dyDescent="0.3">
      <c r="A879" s="82" t="s">
        <v>149</v>
      </c>
      <c r="B879" s="83" t="s">
        <v>386</v>
      </c>
      <c r="C879" s="84" t="s">
        <v>631</v>
      </c>
      <c r="D879" s="84" t="s">
        <v>33</v>
      </c>
      <c r="E879" s="85" t="s">
        <v>34</v>
      </c>
      <c r="F879" s="83">
        <v>2013</v>
      </c>
      <c r="G879" s="224" t="s">
        <v>634</v>
      </c>
      <c r="H879" s="86" t="s">
        <v>634</v>
      </c>
      <c r="I879" s="227">
        <v>7.6</v>
      </c>
      <c r="J879" s="230">
        <v>7.6</v>
      </c>
      <c r="K879" s="86" t="s">
        <v>635</v>
      </c>
      <c r="L879" s="87" t="s">
        <v>37</v>
      </c>
      <c r="M879" s="88">
        <v>1.26</v>
      </c>
      <c r="N879" s="88">
        <v>140</v>
      </c>
      <c r="O879" s="88"/>
      <c r="P879" s="88">
        <f t="shared" ref="P879:P942" si="75">+N879+O879</f>
        <v>140</v>
      </c>
      <c r="Q879" s="88">
        <f t="shared" si="74"/>
        <v>176.4</v>
      </c>
      <c r="R879" s="88">
        <f t="shared" si="72"/>
        <v>0</v>
      </c>
      <c r="S879" s="136">
        <f t="shared" si="71"/>
        <v>176.4</v>
      </c>
      <c r="U879" s="31">
        <f t="shared" si="73"/>
        <v>22627581.451900017</v>
      </c>
      <c r="V879" s="5">
        <v>7.6</v>
      </c>
    </row>
    <row r="880" spans="1:22" ht="16.5" customHeight="1" thickBot="1" x14ac:dyDescent="0.35">
      <c r="A880" s="100" t="s">
        <v>149</v>
      </c>
      <c r="B880" s="101" t="s">
        <v>386</v>
      </c>
      <c r="C880" s="102" t="s">
        <v>631</v>
      </c>
      <c r="D880" s="102" t="s">
        <v>33</v>
      </c>
      <c r="E880" s="103" t="s">
        <v>34</v>
      </c>
      <c r="F880" s="101">
        <v>2013</v>
      </c>
      <c r="G880" s="226"/>
      <c r="H880" s="104" t="s">
        <v>634</v>
      </c>
      <c r="I880" s="229"/>
      <c r="J880" s="232"/>
      <c r="K880" s="104" t="s">
        <v>636</v>
      </c>
      <c r="L880" s="105" t="s">
        <v>61</v>
      </c>
      <c r="M880" s="106">
        <v>0.24</v>
      </c>
      <c r="N880" s="106">
        <v>28600</v>
      </c>
      <c r="O880" s="106"/>
      <c r="P880" s="106">
        <f t="shared" si="75"/>
        <v>28600</v>
      </c>
      <c r="Q880" s="106">
        <f t="shared" si="74"/>
        <v>6864</v>
      </c>
      <c r="R880" s="106">
        <f t="shared" si="72"/>
        <v>0</v>
      </c>
      <c r="S880" s="135">
        <f t="shared" si="71"/>
        <v>6864</v>
      </c>
      <c r="U880" s="31">
        <f t="shared" si="73"/>
        <v>22627581.451900017</v>
      </c>
      <c r="V880" s="5">
        <v>7.6</v>
      </c>
    </row>
    <row r="881" spans="1:25" ht="16.5" customHeight="1" thickBot="1" x14ac:dyDescent="0.35">
      <c r="A881" s="71" t="s">
        <v>149</v>
      </c>
      <c r="B881" s="72" t="s">
        <v>150</v>
      </c>
      <c r="C881" s="73" t="s">
        <v>637</v>
      </c>
      <c r="D881" s="73" t="s">
        <v>38</v>
      </c>
      <c r="E881" s="74" t="s">
        <v>66</v>
      </c>
      <c r="F881" s="72">
        <v>2012</v>
      </c>
      <c r="G881" s="75" t="s">
        <v>638</v>
      </c>
      <c r="H881" s="76" t="s">
        <v>638</v>
      </c>
      <c r="I881" s="77">
        <v>7</v>
      </c>
      <c r="J881" s="77">
        <v>7</v>
      </c>
      <c r="K881" s="76" t="s">
        <v>213</v>
      </c>
      <c r="L881" s="78" t="s">
        <v>42</v>
      </c>
      <c r="M881" s="79">
        <v>2466.2857142857101</v>
      </c>
      <c r="N881" s="79">
        <v>1</v>
      </c>
      <c r="O881" s="79"/>
      <c r="P881" s="79">
        <f t="shared" si="75"/>
        <v>1</v>
      </c>
      <c r="Q881" s="79">
        <f t="shared" si="74"/>
        <v>2466.2857142857101</v>
      </c>
      <c r="R881" s="79">
        <f t="shared" si="72"/>
        <v>0</v>
      </c>
      <c r="S881" s="129">
        <f t="shared" si="71"/>
        <v>2466.2857142857101</v>
      </c>
      <c r="U881" s="31">
        <f t="shared" si="73"/>
        <v>22627581.451900017</v>
      </c>
    </row>
    <row r="882" spans="1:25" ht="16.5" customHeight="1" x14ac:dyDescent="0.3">
      <c r="A882" s="82" t="s">
        <v>149</v>
      </c>
      <c r="B882" s="83" t="s">
        <v>150</v>
      </c>
      <c r="C882" s="84" t="s">
        <v>637</v>
      </c>
      <c r="D882" s="84" t="s">
        <v>33</v>
      </c>
      <c r="E882" s="85" t="s">
        <v>34</v>
      </c>
      <c r="F882" s="83">
        <v>2013</v>
      </c>
      <c r="G882" s="224" t="s">
        <v>639</v>
      </c>
      <c r="H882" s="86" t="str">
        <f>+G882</f>
        <v>VIA, PLAYAS-YAMANA-CARMELO-CANGONAMA. L=16,1 km</v>
      </c>
      <c r="I882" s="227">
        <v>16.100000000000001</v>
      </c>
      <c r="J882" s="230">
        <f>+I882</f>
        <v>16.100000000000001</v>
      </c>
      <c r="K882" s="86" t="s">
        <v>640</v>
      </c>
      <c r="L882" s="87" t="s">
        <v>37</v>
      </c>
      <c r="M882" s="88">
        <v>1.26</v>
      </c>
      <c r="N882" s="88">
        <v>3000</v>
      </c>
      <c r="O882" s="88"/>
      <c r="P882" s="88">
        <f t="shared" si="75"/>
        <v>3000</v>
      </c>
      <c r="Q882" s="88">
        <f t="shared" si="74"/>
        <v>3780</v>
      </c>
      <c r="R882" s="88">
        <f t="shared" si="72"/>
        <v>0</v>
      </c>
      <c r="S882" s="109">
        <f>+R882+Q882</f>
        <v>3780</v>
      </c>
      <c r="U882" s="31">
        <f t="shared" si="73"/>
        <v>22627581.451900017</v>
      </c>
    </row>
    <row r="883" spans="1:25" ht="16.5" customHeight="1" x14ac:dyDescent="0.3">
      <c r="A883" s="91" t="s">
        <v>149</v>
      </c>
      <c r="B883" s="92" t="s">
        <v>150</v>
      </c>
      <c r="C883" s="93" t="s">
        <v>637</v>
      </c>
      <c r="D883" s="93" t="s">
        <v>33</v>
      </c>
      <c r="E883" s="94" t="s">
        <v>34</v>
      </c>
      <c r="F883" s="92">
        <v>2013</v>
      </c>
      <c r="G883" s="225"/>
      <c r="H883" s="95" t="str">
        <f>H882</f>
        <v>VIA, PLAYAS-YAMANA-CARMELO-CANGONAMA. L=16,1 km</v>
      </c>
      <c r="I883" s="228"/>
      <c r="J883" s="231"/>
      <c r="K883" s="95" t="s">
        <v>641</v>
      </c>
      <c r="L883" s="96" t="s">
        <v>37</v>
      </c>
      <c r="M883" s="97">
        <v>1.26</v>
      </c>
      <c r="N883" s="97">
        <v>1880</v>
      </c>
      <c r="O883" s="97"/>
      <c r="P883" s="97">
        <f t="shared" si="75"/>
        <v>1880</v>
      </c>
      <c r="Q883" s="97">
        <f>N883*M883</f>
        <v>2368.8000000000002</v>
      </c>
      <c r="R883" s="97">
        <f>+O883*M883</f>
        <v>0</v>
      </c>
      <c r="S883" s="125">
        <f>+R883+Q883</f>
        <v>2368.8000000000002</v>
      </c>
      <c r="U883" s="31"/>
    </row>
    <row r="884" spans="1:25" ht="16.5" customHeight="1" x14ac:dyDescent="0.3">
      <c r="A884" s="91" t="s">
        <v>149</v>
      </c>
      <c r="B884" s="92" t="s">
        <v>150</v>
      </c>
      <c r="C884" s="93" t="s">
        <v>637</v>
      </c>
      <c r="D884" s="93" t="s">
        <v>33</v>
      </c>
      <c r="E884" s="94" t="s">
        <v>34</v>
      </c>
      <c r="F884" s="92">
        <v>2013</v>
      </c>
      <c r="G884" s="225"/>
      <c r="H884" s="95" t="str">
        <f>H883</f>
        <v>VIA, PLAYAS-YAMANA-CARMELO-CANGONAMA. L=16,1 km</v>
      </c>
      <c r="I884" s="228"/>
      <c r="J884" s="231"/>
      <c r="K884" s="95" t="s">
        <v>78</v>
      </c>
      <c r="L884" s="96" t="s">
        <v>61</v>
      </c>
      <c r="M884" s="97">
        <v>0.34</v>
      </c>
      <c r="N884" s="97">
        <v>78600</v>
      </c>
      <c r="O884" s="97"/>
      <c r="P884" s="97">
        <f t="shared" si="75"/>
        <v>78600</v>
      </c>
      <c r="Q884" s="97">
        <f>N884*M884</f>
        <v>26724.000000000004</v>
      </c>
      <c r="R884" s="97">
        <f>+O884*M884</f>
        <v>0</v>
      </c>
      <c r="S884" s="125">
        <f>+R884+Q884</f>
        <v>26724.000000000004</v>
      </c>
      <c r="U884" s="31"/>
    </row>
    <row r="885" spans="1:25" ht="16.5" customHeight="1" x14ac:dyDescent="0.3">
      <c r="A885" s="91" t="s">
        <v>149</v>
      </c>
      <c r="B885" s="92" t="s">
        <v>150</v>
      </c>
      <c r="C885" s="93" t="s">
        <v>637</v>
      </c>
      <c r="D885" s="93" t="s">
        <v>33</v>
      </c>
      <c r="E885" s="94" t="s">
        <v>34</v>
      </c>
      <c r="F885" s="92">
        <v>2013</v>
      </c>
      <c r="G885" s="225"/>
      <c r="H885" s="95" t="str">
        <f>H884</f>
        <v>VIA, PLAYAS-YAMANA-CARMELO-CANGONAMA. L=16,1 km</v>
      </c>
      <c r="I885" s="228"/>
      <c r="J885" s="231"/>
      <c r="K885" s="95" t="s">
        <v>76</v>
      </c>
      <c r="L885" s="96" t="s">
        <v>77</v>
      </c>
      <c r="M885" s="97">
        <v>0.35</v>
      </c>
      <c r="N885" s="97">
        <v>4995</v>
      </c>
      <c r="O885" s="97">
        <v>15877.4</v>
      </c>
      <c r="P885" s="97">
        <f t="shared" si="75"/>
        <v>20872.400000000001</v>
      </c>
      <c r="Q885" s="97">
        <f t="shared" si="74"/>
        <v>1748.25</v>
      </c>
      <c r="R885" s="97">
        <f t="shared" si="72"/>
        <v>5557.0899999999992</v>
      </c>
      <c r="S885" s="125">
        <f>+R885+Q885</f>
        <v>7305.3399999999992</v>
      </c>
      <c r="U885" s="31">
        <f t="shared" ref="U885:U948" si="76">$S$964</f>
        <v>22627581.451900017</v>
      </c>
    </row>
    <row r="886" spans="1:25" ht="16.5" customHeight="1" thickBot="1" x14ac:dyDescent="0.35">
      <c r="A886" s="100" t="s">
        <v>149</v>
      </c>
      <c r="B886" s="101" t="s">
        <v>150</v>
      </c>
      <c r="C886" s="102" t="s">
        <v>637</v>
      </c>
      <c r="D886" s="102" t="s">
        <v>33</v>
      </c>
      <c r="E886" s="103" t="s">
        <v>34</v>
      </c>
      <c r="F886" s="101">
        <v>2013</v>
      </c>
      <c r="G886" s="226"/>
      <c r="H886" s="104" t="str">
        <f>H885</f>
        <v>VIA, PLAYAS-YAMANA-CARMELO-CANGONAMA. L=16,1 km</v>
      </c>
      <c r="I886" s="229"/>
      <c r="J886" s="232"/>
      <c r="K886" s="104" t="s">
        <v>79</v>
      </c>
      <c r="L886" s="105" t="s">
        <v>37</v>
      </c>
      <c r="M886" s="106">
        <v>4.43</v>
      </c>
      <c r="N886" s="106">
        <v>540</v>
      </c>
      <c r="O886" s="106">
        <v>1408</v>
      </c>
      <c r="P886" s="106">
        <f t="shared" si="75"/>
        <v>1948</v>
      </c>
      <c r="Q886" s="106">
        <f t="shared" si="74"/>
        <v>2392.1999999999998</v>
      </c>
      <c r="R886" s="106">
        <f t="shared" si="72"/>
        <v>6237.44</v>
      </c>
      <c r="S886" s="110">
        <f t="shared" si="71"/>
        <v>8629.64</v>
      </c>
      <c r="U886" s="31">
        <f t="shared" si="76"/>
        <v>22627581.451900017</v>
      </c>
    </row>
    <row r="887" spans="1:25" ht="16.5" customHeight="1" x14ac:dyDescent="0.3">
      <c r="A887" s="82" t="s">
        <v>149</v>
      </c>
      <c r="B887" s="83" t="s">
        <v>150</v>
      </c>
      <c r="C887" s="84" t="s">
        <v>642</v>
      </c>
      <c r="D887" s="84" t="s">
        <v>38</v>
      </c>
      <c r="E887" s="85" t="s">
        <v>66</v>
      </c>
      <c r="F887" s="83">
        <v>2012</v>
      </c>
      <c r="G887" s="224" t="s">
        <v>638</v>
      </c>
      <c r="H887" s="86" t="s">
        <v>638</v>
      </c>
      <c r="I887" s="227">
        <v>7</v>
      </c>
      <c r="J887" s="230">
        <v>7</v>
      </c>
      <c r="K887" s="86" t="s">
        <v>213</v>
      </c>
      <c r="L887" s="87" t="s">
        <v>42</v>
      </c>
      <c r="M887" s="88">
        <v>2466.2857142857101</v>
      </c>
      <c r="N887" s="88">
        <v>1</v>
      </c>
      <c r="O887" s="88"/>
      <c r="P887" s="88">
        <f t="shared" si="75"/>
        <v>1</v>
      </c>
      <c r="Q887" s="88">
        <f t="shared" si="74"/>
        <v>2466.2857142857101</v>
      </c>
      <c r="R887" s="88">
        <f t="shared" si="72"/>
        <v>0</v>
      </c>
      <c r="S887" s="136">
        <f t="shared" si="71"/>
        <v>2466.2857142857101</v>
      </c>
      <c r="U887" s="31">
        <f t="shared" si="76"/>
        <v>22627581.451900017</v>
      </c>
    </row>
    <row r="888" spans="1:25" ht="16.5" customHeight="1" thickBot="1" x14ac:dyDescent="0.35">
      <c r="A888" s="100" t="s">
        <v>149</v>
      </c>
      <c r="B888" s="101" t="s">
        <v>150</v>
      </c>
      <c r="C888" s="102" t="s">
        <v>642</v>
      </c>
      <c r="D888" s="102" t="s">
        <v>38</v>
      </c>
      <c r="E888" s="103" t="s">
        <v>66</v>
      </c>
      <c r="F888" s="101">
        <v>2012</v>
      </c>
      <c r="G888" s="226"/>
      <c r="H888" s="104" t="s">
        <v>638</v>
      </c>
      <c r="I888" s="229"/>
      <c r="J888" s="232"/>
      <c r="K888" s="104" t="s">
        <v>213</v>
      </c>
      <c r="L888" s="105" t="s">
        <v>42</v>
      </c>
      <c r="M888" s="106">
        <v>2466.2857142857101</v>
      </c>
      <c r="N888" s="106">
        <v>1</v>
      </c>
      <c r="O888" s="106"/>
      <c r="P888" s="106">
        <f t="shared" si="75"/>
        <v>1</v>
      </c>
      <c r="Q888" s="106">
        <f t="shared" si="74"/>
        <v>2466.2857142857101</v>
      </c>
      <c r="R888" s="106">
        <f t="shared" si="72"/>
        <v>0</v>
      </c>
      <c r="S888" s="135">
        <f t="shared" si="71"/>
        <v>2466.2857142857101</v>
      </c>
      <c r="T888" s="34"/>
      <c r="U888" s="31">
        <f t="shared" si="76"/>
        <v>22627581.451900017</v>
      </c>
      <c r="Y888" s="47"/>
    </row>
    <row r="889" spans="1:25" ht="16.5" customHeight="1" thickBot="1" x14ac:dyDescent="0.35">
      <c r="A889" s="71" t="s">
        <v>149</v>
      </c>
      <c r="B889" s="72" t="s">
        <v>150</v>
      </c>
      <c r="C889" s="73" t="s">
        <v>642</v>
      </c>
      <c r="D889" s="73" t="s">
        <v>33</v>
      </c>
      <c r="E889" s="74" t="s">
        <v>34</v>
      </c>
      <c r="F889" s="72">
        <v>2013</v>
      </c>
      <c r="G889" s="75" t="s">
        <v>643</v>
      </c>
      <c r="H889" s="76" t="s">
        <v>643</v>
      </c>
      <c r="I889" s="77">
        <v>19.600000000000001</v>
      </c>
      <c r="J889" s="77">
        <v>19.600000000000001</v>
      </c>
      <c r="K889" s="155" t="s">
        <v>60</v>
      </c>
      <c r="L889" s="156" t="s">
        <v>61</v>
      </c>
      <c r="M889" s="157">
        <v>0.34</v>
      </c>
      <c r="N889" s="157">
        <v>106200</v>
      </c>
      <c r="O889" s="157"/>
      <c r="P889" s="79">
        <f t="shared" si="75"/>
        <v>106200</v>
      </c>
      <c r="Q889" s="79">
        <f t="shared" si="74"/>
        <v>36108</v>
      </c>
      <c r="R889" s="79">
        <f t="shared" si="72"/>
        <v>0</v>
      </c>
      <c r="S889" s="124">
        <f t="shared" si="71"/>
        <v>36108</v>
      </c>
      <c r="T889" s="34"/>
      <c r="U889" s="31">
        <f t="shared" si="76"/>
        <v>22627581.451900017</v>
      </c>
    </row>
    <row r="890" spans="1:25" ht="16.5" customHeight="1" thickBot="1" x14ac:dyDescent="0.35">
      <c r="A890" s="71" t="s">
        <v>149</v>
      </c>
      <c r="B890" s="72" t="s">
        <v>150</v>
      </c>
      <c r="C890" s="73" t="s">
        <v>642</v>
      </c>
      <c r="D890" s="73" t="s">
        <v>33</v>
      </c>
      <c r="E890" s="74" t="s">
        <v>34</v>
      </c>
      <c r="F890" s="72">
        <v>2013</v>
      </c>
      <c r="G890" s="75" t="s">
        <v>644</v>
      </c>
      <c r="H890" s="76" t="str">
        <f>+G890</f>
        <v>VIA, GUACHANAMA-EL LIMON. L=21,1 km.</v>
      </c>
      <c r="I890" s="77">
        <v>21.1</v>
      </c>
      <c r="J890" s="77">
        <f>+I890</f>
        <v>21.1</v>
      </c>
      <c r="K890" s="155" t="s">
        <v>93</v>
      </c>
      <c r="L890" s="156" t="s">
        <v>61</v>
      </c>
      <c r="M890" s="157">
        <v>0.1</v>
      </c>
      <c r="N890" s="157">
        <v>104880</v>
      </c>
      <c r="O890" s="157"/>
      <c r="P890" s="79">
        <f t="shared" si="75"/>
        <v>104880</v>
      </c>
      <c r="Q890" s="79">
        <f t="shared" si="74"/>
        <v>10488</v>
      </c>
      <c r="R890" s="79">
        <f t="shared" si="72"/>
        <v>0</v>
      </c>
      <c r="S890" s="124">
        <f t="shared" si="71"/>
        <v>10488</v>
      </c>
      <c r="T890" s="34"/>
      <c r="U890" s="31">
        <f t="shared" si="76"/>
        <v>22627581.451900017</v>
      </c>
    </row>
    <row r="891" spans="1:25" ht="16.5" customHeight="1" thickBot="1" x14ac:dyDescent="0.35">
      <c r="A891" s="71" t="s">
        <v>149</v>
      </c>
      <c r="B891" s="72" t="s">
        <v>150</v>
      </c>
      <c r="C891" s="73" t="s">
        <v>642</v>
      </c>
      <c r="D891" s="73" t="s">
        <v>33</v>
      </c>
      <c r="E891" s="74" t="s">
        <v>34</v>
      </c>
      <c r="F891" s="72">
        <v>2013</v>
      </c>
      <c r="G891" s="75" t="s">
        <v>645</v>
      </c>
      <c r="H891" s="76" t="s">
        <v>645</v>
      </c>
      <c r="I891" s="77">
        <v>3.2</v>
      </c>
      <c r="J891" s="77">
        <v>3.2</v>
      </c>
      <c r="K891" s="155" t="s">
        <v>60</v>
      </c>
      <c r="L891" s="156" t="s">
        <v>61</v>
      </c>
      <c r="M891" s="157">
        <v>0.34</v>
      </c>
      <c r="N891" s="157">
        <v>12600</v>
      </c>
      <c r="O891" s="157"/>
      <c r="P891" s="79">
        <f t="shared" si="75"/>
        <v>12600</v>
      </c>
      <c r="Q891" s="79">
        <f t="shared" si="74"/>
        <v>4284</v>
      </c>
      <c r="R891" s="79">
        <f t="shared" si="72"/>
        <v>0</v>
      </c>
      <c r="S891" s="124">
        <f t="shared" si="71"/>
        <v>4284</v>
      </c>
      <c r="T891" s="34"/>
      <c r="U891" s="31">
        <f t="shared" si="76"/>
        <v>22627581.451900017</v>
      </c>
    </row>
    <row r="892" spans="1:25" ht="16.5" customHeight="1" x14ac:dyDescent="0.3">
      <c r="A892" s="82" t="s">
        <v>149</v>
      </c>
      <c r="B892" s="83" t="s">
        <v>150</v>
      </c>
      <c r="C892" s="84" t="s">
        <v>426</v>
      </c>
      <c r="D892" s="84" t="s">
        <v>33</v>
      </c>
      <c r="E892" s="85" t="s">
        <v>34</v>
      </c>
      <c r="F892" s="83">
        <v>2013</v>
      </c>
      <c r="G892" s="233" t="s">
        <v>942</v>
      </c>
      <c r="H892" s="86" t="str">
        <f>G892</f>
        <v>VIA, EL GUINEO-LA PALMA-EL PLACER.   L=11,1 km</v>
      </c>
      <c r="I892" s="230">
        <v>11.1</v>
      </c>
      <c r="J892" s="230">
        <v>11.1</v>
      </c>
      <c r="K892" s="145" t="s">
        <v>943</v>
      </c>
      <c r="L892" s="146" t="s">
        <v>37</v>
      </c>
      <c r="M892" s="147">
        <v>1.26</v>
      </c>
      <c r="N892" s="147">
        <v>0</v>
      </c>
      <c r="O892" s="147">
        <v>520</v>
      </c>
      <c r="P892" s="88">
        <f>+N892+O892</f>
        <v>520</v>
      </c>
      <c r="Q892" s="88">
        <f>N892*M892</f>
        <v>0</v>
      </c>
      <c r="R892" s="88">
        <f>+O892*M892</f>
        <v>655.20000000000005</v>
      </c>
      <c r="S892" s="109">
        <f>+R892+Q892</f>
        <v>655.20000000000005</v>
      </c>
      <c r="T892" s="34"/>
      <c r="U892" s="31">
        <f t="shared" si="76"/>
        <v>22627581.451900017</v>
      </c>
    </row>
    <row r="893" spans="1:25" ht="16.5" customHeight="1" x14ac:dyDescent="0.3">
      <c r="A893" s="91" t="s">
        <v>149</v>
      </c>
      <c r="B893" s="92" t="s">
        <v>150</v>
      </c>
      <c r="C893" s="93" t="s">
        <v>426</v>
      </c>
      <c r="D893" s="93" t="s">
        <v>33</v>
      </c>
      <c r="E893" s="94" t="s">
        <v>34</v>
      </c>
      <c r="F893" s="92">
        <v>2013</v>
      </c>
      <c r="G893" s="234"/>
      <c r="H893" s="95" t="str">
        <f>H892</f>
        <v>VIA, EL GUINEO-LA PALMA-EL PLACER.   L=11,1 km</v>
      </c>
      <c r="I893" s="231"/>
      <c r="J893" s="231"/>
      <c r="K893" s="149" t="s">
        <v>932</v>
      </c>
      <c r="L893" s="150" t="s">
        <v>37</v>
      </c>
      <c r="M893" s="151">
        <v>1.26</v>
      </c>
      <c r="N893" s="151">
        <v>0</v>
      </c>
      <c r="O893" s="151">
        <v>150</v>
      </c>
      <c r="P893" s="97">
        <f>+N893+O893</f>
        <v>150</v>
      </c>
      <c r="Q893" s="97">
        <f>N893*M893</f>
        <v>0</v>
      </c>
      <c r="R893" s="97">
        <f>+O893*M893</f>
        <v>189</v>
      </c>
      <c r="S893" s="125">
        <f>+R893+Q893</f>
        <v>189</v>
      </c>
      <c r="T893" s="34"/>
      <c r="U893" s="31">
        <f t="shared" si="76"/>
        <v>22627581.451900017</v>
      </c>
    </row>
    <row r="894" spans="1:25" ht="16.5" customHeight="1" x14ac:dyDescent="0.3">
      <c r="A894" s="91" t="s">
        <v>149</v>
      </c>
      <c r="B894" s="92" t="s">
        <v>150</v>
      </c>
      <c r="C894" s="93" t="s">
        <v>426</v>
      </c>
      <c r="D894" s="93" t="s">
        <v>33</v>
      </c>
      <c r="E894" s="94" t="s">
        <v>34</v>
      </c>
      <c r="F894" s="92">
        <v>2013</v>
      </c>
      <c r="G894" s="234"/>
      <c r="H894" s="95" t="str">
        <f>H893</f>
        <v>VIA, EL GUINEO-LA PALMA-EL PLACER.   L=11,1 km</v>
      </c>
      <c r="I894" s="231"/>
      <c r="J894" s="231"/>
      <c r="K894" s="149" t="s">
        <v>76</v>
      </c>
      <c r="L894" s="150" t="s">
        <v>77</v>
      </c>
      <c r="M894" s="151">
        <v>0.35</v>
      </c>
      <c r="N894" s="151">
        <v>0</v>
      </c>
      <c r="O894" s="151">
        <v>1635.9</v>
      </c>
      <c r="P894" s="97">
        <f>+N894+O894</f>
        <v>1635.9</v>
      </c>
      <c r="Q894" s="97">
        <f>N894*M894</f>
        <v>0</v>
      </c>
      <c r="R894" s="97">
        <f>+O894*M894</f>
        <v>572.56499999999994</v>
      </c>
      <c r="S894" s="125">
        <f>+R894+Q894</f>
        <v>572.56499999999994</v>
      </c>
      <c r="T894" s="34"/>
      <c r="U894" s="31">
        <f t="shared" si="76"/>
        <v>22627581.451900017</v>
      </c>
    </row>
    <row r="895" spans="1:25" ht="16.5" customHeight="1" x14ac:dyDescent="0.3">
      <c r="A895" s="91" t="s">
        <v>149</v>
      </c>
      <c r="B895" s="92" t="s">
        <v>150</v>
      </c>
      <c r="C895" s="93" t="s">
        <v>426</v>
      </c>
      <c r="D895" s="93" t="s">
        <v>33</v>
      </c>
      <c r="E895" s="94" t="s">
        <v>34</v>
      </c>
      <c r="F895" s="92">
        <v>2013</v>
      </c>
      <c r="G895" s="234"/>
      <c r="H895" s="95" t="str">
        <f>H894</f>
        <v>VIA, EL GUINEO-LA PALMA-EL PLACER.   L=11,1 km</v>
      </c>
      <c r="I895" s="231"/>
      <c r="J895" s="231"/>
      <c r="K895" s="95" t="s">
        <v>646</v>
      </c>
      <c r="L895" s="96" t="s">
        <v>37</v>
      </c>
      <c r="M895" s="97">
        <v>1.26</v>
      </c>
      <c r="N895" s="97">
        <v>1896</v>
      </c>
      <c r="O895" s="97"/>
      <c r="P895" s="97">
        <f>+N895+O895</f>
        <v>1896</v>
      </c>
      <c r="Q895" s="97">
        <f>N895*M895</f>
        <v>2388.96</v>
      </c>
      <c r="R895" s="97">
        <f>+O895*M895</f>
        <v>0</v>
      </c>
      <c r="S895" s="134">
        <f>+R895+Q895</f>
        <v>2388.96</v>
      </c>
      <c r="T895" s="34"/>
      <c r="U895" s="31">
        <f t="shared" si="76"/>
        <v>22627581.451900017</v>
      </c>
      <c r="V895" s="5">
        <v>11.3</v>
      </c>
    </row>
    <row r="896" spans="1:25" ht="16.5" customHeight="1" thickBot="1" x14ac:dyDescent="0.35">
      <c r="A896" s="100" t="s">
        <v>149</v>
      </c>
      <c r="B896" s="101" t="s">
        <v>150</v>
      </c>
      <c r="C896" s="102" t="s">
        <v>426</v>
      </c>
      <c r="D896" s="102" t="s">
        <v>33</v>
      </c>
      <c r="E896" s="103" t="s">
        <v>34</v>
      </c>
      <c r="F896" s="101">
        <v>2013</v>
      </c>
      <c r="G896" s="235"/>
      <c r="H896" s="104" t="str">
        <f>H895</f>
        <v>VIA, EL GUINEO-LA PALMA-EL PLACER.   L=11,1 km</v>
      </c>
      <c r="I896" s="232"/>
      <c r="J896" s="232"/>
      <c r="K896" s="104" t="s">
        <v>647</v>
      </c>
      <c r="L896" s="105" t="s">
        <v>61</v>
      </c>
      <c r="M896" s="106">
        <v>0.24</v>
      </c>
      <c r="N896" s="106">
        <v>52000</v>
      </c>
      <c r="O896" s="106"/>
      <c r="P896" s="106">
        <f>+N896+O896</f>
        <v>52000</v>
      </c>
      <c r="Q896" s="106">
        <f>N896*M896</f>
        <v>12480</v>
      </c>
      <c r="R896" s="106">
        <f>+O896*M896</f>
        <v>0</v>
      </c>
      <c r="S896" s="135">
        <f>+R896+Q896</f>
        <v>12480</v>
      </c>
      <c r="T896" s="34"/>
      <c r="U896" s="31">
        <f t="shared" si="76"/>
        <v>22627581.451900017</v>
      </c>
      <c r="V896" s="5">
        <v>11.3</v>
      </c>
    </row>
    <row r="897" spans="1:22" ht="16.5" customHeight="1" x14ac:dyDescent="0.3">
      <c r="A897" s="82" t="s">
        <v>149</v>
      </c>
      <c r="B897" s="83" t="s">
        <v>150</v>
      </c>
      <c r="C897" s="84" t="s">
        <v>426</v>
      </c>
      <c r="D897" s="84" t="s">
        <v>38</v>
      </c>
      <c r="E897" s="85" t="s">
        <v>66</v>
      </c>
      <c r="F897" s="83">
        <v>2012</v>
      </c>
      <c r="G897" s="224" t="s">
        <v>638</v>
      </c>
      <c r="H897" s="86" t="s">
        <v>638</v>
      </c>
      <c r="I897" s="227">
        <v>7</v>
      </c>
      <c r="J897" s="230">
        <v>7</v>
      </c>
      <c r="K897" s="86" t="s">
        <v>213</v>
      </c>
      <c r="L897" s="87" t="s">
        <v>42</v>
      </c>
      <c r="M897" s="88">
        <v>2466.2857142857101</v>
      </c>
      <c r="N897" s="88">
        <v>1</v>
      </c>
      <c r="O897" s="88"/>
      <c r="P897" s="88">
        <f t="shared" si="75"/>
        <v>1</v>
      </c>
      <c r="Q897" s="88">
        <f t="shared" si="74"/>
        <v>2466.2857142857101</v>
      </c>
      <c r="R897" s="88">
        <f t="shared" si="72"/>
        <v>0</v>
      </c>
      <c r="S897" s="136">
        <f t="shared" si="71"/>
        <v>2466.2857142857101</v>
      </c>
      <c r="T897" s="34">
        <v>23830</v>
      </c>
      <c r="U897" s="31">
        <f t="shared" si="76"/>
        <v>22627581.451900017</v>
      </c>
    </row>
    <row r="898" spans="1:22" ht="16.5" customHeight="1" thickBot="1" x14ac:dyDescent="0.35">
      <c r="A898" s="100" t="s">
        <v>149</v>
      </c>
      <c r="B898" s="101" t="s">
        <v>150</v>
      </c>
      <c r="C898" s="102" t="s">
        <v>426</v>
      </c>
      <c r="D898" s="102" t="s">
        <v>38</v>
      </c>
      <c r="E898" s="103" t="s">
        <v>66</v>
      </c>
      <c r="F898" s="101">
        <v>2012</v>
      </c>
      <c r="G898" s="226"/>
      <c r="H898" s="104" t="s">
        <v>638</v>
      </c>
      <c r="I898" s="229"/>
      <c r="J898" s="232"/>
      <c r="K898" s="104" t="s">
        <v>213</v>
      </c>
      <c r="L898" s="105" t="s">
        <v>42</v>
      </c>
      <c r="M898" s="106">
        <v>2466.2857142857101</v>
      </c>
      <c r="N898" s="106">
        <v>1</v>
      </c>
      <c r="O898" s="106"/>
      <c r="P898" s="106">
        <f t="shared" si="75"/>
        <v>1</v>
      </c>
      <c r="Q898" s="106">
        <f t="shared" si="74"/>
        <v>2466.2857142857101</v>
      </c>
      <c r="R898" s="106">
        <f t="shared" si="72"/>
        <v>0</v>
      </c>
      <c r="S898" s="135">
        <f t="shared" si="71"/>
        <v>2466.2857142857101</v>
      </c>
      <c r="T898" s="34"/>
      <c r="U898" s="31">
        <f t="shared" si="76"/>
        <v>22627581.451900017</v>
      </c>
    </row>
    <row r="899" spans="1:22" ht="16.5" customHeight="1" x14ac:dyDescent="0.3">
      <c r="A899" s="82" t="s">
        <v>149</v>
      </c>
      <c r="B899" s="83" t="s">
        <v>150</v>
      </c>
      <c r="C899" s="84" t="s">
        <v>648</v>
      </c>
      <c r="D899" s="84" t="s">
        <v>38</v>
      </c>
      <c r="E899" s="85" t="s">
        <v>66</v>
      </c>
      <c r="F899" s="83">
        <v>2012</v>
      </c>
      <c r="G899" s="224" t="s">
        <v>638</v>
      </c>
      <c r="H899" s="86" t="s">
        <v>638</v>
      </c>
      <c r="I899" s="227">
        <v>7</v>
      </c>
      <c r="J899" s="230">
        <v>7</v>
      </c>
      <c r="K899" s="86" t="s">
        <v>213</v>
      </c>
      <c r="L899" s="87" t="s">
        <v>42</v>
      </c>
      <c r="M899" s="88">
        <v>2466.2857142857101</v>
      </c>
      <c r="N899" s="88">
        <v>1</v>
      </c>
      <c r="O899" s="88"/>
      <c r="P899" s="88">
        <f t="shared" si="75"/>
        <v>1</v>
      </c>
      <c r="Q899" s="88">
        <f t="shared" si="74"/>
        <v>2466.2857142857101</v>
      </c>
      <c r="R899" s="88">
        <f t="shared" si="72"/>
        <v>0</v>
      </c>
      <c r="S899" s="136">
        <f t="shared" ref="S899:S958" si="77">+R899+Q899</f>
        <v>2466.2857142857101</v>
      </c>
      <c r="T899" s="34"/>
      <c r="U899" s="31">
        <f t="shared" si="76"/>
        <v>22627581.451900017</v>
      </c>
    </row>
    <row r="900" spans="1:22" ht="16.5" customHeight="1" thickBot="1" x14ac:dyDescent="0.35">
      <c r="A900" s="100" t="s">
        <v>149</v>
      </c>
      <c r="B900" s="101" t="s">
        <v>150</v>
      </c>
      <c r="C900" s="102" t="s">
        <v>648</v>
      </c>
      <c r="D900" s="102" t="s">
        <v>38</v>
      </c>
      <c r="E900" s="103" t="s">
        <v>66</v>
      </c>
      <c r="F900" s="101">
        <v>2012</v>
      </c>
      <c r="G900" s="226"/>
      <c r="H900" s="104" t="s">
        <v>638</v>
      </c>
      <c r="I900" s="229"/>
      <c r="J900" s="232"/>
      <c r="K900" s="104" t="s">
        <v>213</v>
      </c>
      <c r="L900" s="105" t="s">
        <v>42</v>
      </c>
      <c r="M900" s="106">
        <v>2466.2857142857101</v>
      </c>
      <c r="N900" s="106">
        <v>1</v>
      </c>
      <c r="O900" s="106"/>
      <c r="P900" s="106">
        <f t="shared" si="75"/>
        <v>1</v>
      </c>
      <c r="Q900" s="106">
        <f t="shared" si="74"/>
        <v>2466.2857142857101</v>
      </c>
      <c r="R900" s="106">
        <f t="shared" si="72"/>
        <v>0</v>
      </c>
      <c r="S900" s="135">
        <f t="shared" si="77"/>
        <v>2466.2857142857101</v>
      </c>
      <c r="T900" s="34"/>
      <c r="U900" s="31">
        <f t="shared" si="76"/>
        <v>22627581.451900017</v>
      </c>
    </row>
    <row r="901" spans="1:22" ht="16.5" customHeight="1" x14ac:dyDescent="0.3">
      <c r="A901" s="82" t="s">
        <v>149</v>
      </c>
      <c r="B901" s="83" t="s">
        <v>386</v>
      </c>
      <c r="C901" s="84" t="s">
        <v>631</v>
      </c>
      <c r="D901" s="84" t="s">
        <v>33</v>
      </c>
      <c r="E901" s="85" t="s">
        <v>52</v>
      </c>
      <c r="F901" s="83">
        <v>2013</v>
      </c>
      <c r="G901" s="224" t="s">
        <v>649</v>
      </c>
      <c r="H901" s="86" t="s">
        <v>649</v>
      </c>
      <c r="I901" s="227">
        <v>20.04</v>
      </c>
      <c r="J901" s="230">
        <v>20.04</v>
      </c>
      <c r="K901" s="86" t="s">
        <v>650</v>
      </c>
      <c r="L901" s="87" t="s">
        <v>61</v>
      </c>
      <c r="M901" s="88">
        <v>0.2</v>
      </c>
      <c r="N901" s="88">
        <v>7750</v>
      </c>
      <c r="O901" s="88"/>
      <c r="P901" s="88">
        <f t="shared" si="75"/>
        <v>7750</v>
      </c>
      <c r="Q901" s="88">
        <f t="shared" si="74"/>
        <v>1550</v>
      </c>
      <c r="R901" s="88">
        <f t="shared" si="72"/>
        <v>0</v>
      </c>
      <c r="S901" s="136">
        <f t="shared" si="77"/>
        <v>1550</v>
      </c>
      <c r="T901" s="34"/>
      <c r="U901" s="31">
        <f t="shared" si="76"/>
        <v>22627581.451900017</v>
      </c>
      <c r="V901" s="5">
        <v>20.04</v>
      </c>
    </row>
    <row r="902" spans="1:22" ht="16.5" customHeight="1" x14ac:dyDescent="0.3">
      <c r="A902" s="91" t="s">
        <v>149</v>
      </c>
      <c r="B902" s="92" t="s">
        <v>386</v>
      </c>
      <c r="C902" s="93" t="s">
        <v>631</v>
      </c>
      <c r="D902" s="93" t="s">
        <v>33</v>
      </c>
      <c r="E902" s="94" t="s">
        <v>52</v>
      </c>
      <c r="F902" s="92">
        <v>2013</v>
      </c>
      <c r="G902" s="225"/>
      <c r="H902" s="95" t="s">
        <v>649</v>
      </c>
      <c r="I902" s="228"/>
      <c r="J902" s="231"/>
      <c r="K902" s="95" t="s">
        <v>633</v>
      </c>
      <c r="L902" s="96" t="s">
        <v>37</v>
      </c>
      <c r="M902" s="97">
        <v>1.4</v>
      </c>
      <c r="N902" s="97">
        <v>11080</v>
      </c>
      <c r="O902" s="97"/>
      <c r="P902" s="97">
        <f t="shared" si="75"/>
        <v>11080</v>
      </c>
      <c r="Q902" s="97">
        <f t="shared" si="74"/>
        <v>15511.999999999998</v>
      </c>
      <c r="R902" s="97">
        <f t="shared" si="72"/>
        <v>0</v>
      </c>
      <c r="S902" s="134">
        <f t="shared" si="77"/>
        <v>15511.999999999998</v>
      </c>
      <c r="T902" s="34"/>
      <c r="U902" s="31">
        <f t="shared" si="76"/>
        <v>22627581.451900017</v>
      </c>
      <c r="V902" s="5">
        <v>20.04</v>
      </c>
    </row>
    <row r="903" spans="1:22" ht="16.5" customHeight="1" x14ac:dyDescent="0.3">
      <c r="A903" s="91" t="s">
        <v>149</v>
      </c>
      <c r="B903" s="92" t="s">
        <v>386</v>
      </c>
      <c r="C903" s="93" t="s">
        <v>631</v>
      </c>
      <c r="D903" s="93" t="s">
        <v>33</v>
      </c>
      <c r="E903" s="94" t="s">
        <v>52</v>
      </c>
      <c r="F903" s="92">
        <v>2013</v>
      </c>
      <c r="G903" s="225"/>
      <c r="H903" s="95" t="s">
        <v>649</v>
      </c>
      <c r="I903" s="228"/>
      <c r="J903" s="231"/>
      <c r="K903" s="95" t="s">
        <v>646</v>
      </c>
      <c r="L903" s="96" t="s">
        <v>37</v>
      </c>
      <c r="M903" s="97">
        <v>1.18</v>
      </c>
      <c r="N903" s="97">
        <v>1300</v>
      </c>
      <c r="O903" s="97"/>
      <c r="P903" s="97">
        <f t="shared" si="75"/>
        <v>1300</v>
      </c>
      <c r="Q903" s="97">
        <f t="shared" si="74"/>
        <v>1534</v>
      </c>
      <c r="R903" s="97">
        <f t="shared" ref="R903:R958" si="78">+O903*M903</f>
        <v>0</v>
      </c>
      <c r="S903" s="134">
        <f t="shared" si="77"/>
        <v>1534</v>
      </c>
      <c r="T903" s="34">
        <v>242721.9</v>
      </c>
      <c r="U903" s="31">
        <f t="shared" si="76"/>
        <v>22627581.451900017</v>
      </c>
      <c r="V903" s="5">
        <v>20.04</v>
      </c>
    </row>
    <row r="904" spans="1:22" ht="16.5" customHeight="1" x14ac:dyDescent="0.3">
      <c r="A904" s="91" t="s">
        <v>149</v>
      </c>
      <c r="B904" s="92" t="s">
        <v>386</v>
      </c>
      <c r="C904" s="93" t="s">
        <v>631</v>
      </c>
      <c r="D904" s="93" t="s">
        <v>33</v>
      </c>
      <c r="E904" s="94" t="s">
        <v>52</v>
      </c>
      <c r="F904" s="92">
        <v>2013</v>
      </c>
      <c r="G904" s="225"/>
      <c r="H904" s="95" t="s">
        <v>649</v>
      </c>
      <c r="I904" s="228"/>
      <c r="J904" s="231"/>
      <c r="K904" s="95" t="s">
        <v>104</v>
      </c>
      <c r="L904" s="96" t="s">
        <v>77</v>
      </c>
      <c r="M904" s="97">
        <v>0.35</v>
      </c>
      <c r="N904" s="97">
        <v>18237.3</v>
      </c>
      <c r="O904" s="97"/>
      <c r="P904" s="97">
        <f t="shared" si="75"/>
        <v>18237.3</v>
      </c>
      <c r="Q904" s="97">
        <f t="shared" si="74"/>
        <v>6383.0549999999994</v>
      </c>
      <c r="R904" s="97">
        <f t="shared" si="78"/>
        <v>0</v>
      </c>
      <c r="S904" s="134">
        <f t="shared" si="77"/>
        <v>6383.0549999999994</v>
      </c>
      <c r="T904" s="34"/>
      <c r="U904" s="31">
        <f t="shared" si="76"/>
        <v>22627581.451900017</v>
      </c>
      <c r="V904" s="5">
        <v>20.04</v>
      </c>
    </row>
    <row r="905" spans="1:22" ht="16.5" customHeight="1" x14ac:dyDescent="0.3">
      <c r="A905" s="91" t="s">
        <v>149</v>
      </c>
      <c r="B905" s="92" t="s">
        <v>386</v>
      </c>
      <c r="C905" s="93" t="s">
        <v>631</v>
      </c>
      <c r="D905" s="93" t="s">
        <v>33</v>
      </c>
      <c r="E905" s="94" t="s">
        <v>52</v>
      </c>
      <c r="F905" s="92">
        <v>2013</v>
      </c>
      <c r="G905" s="225"/>
      <c r="H905" s="95" t="s">
        <v>649</v>
      </c>
      <c r="I905" s="228"/>
      <c r="J905" s="231"/>
      <c r="K905" s="95" t="s">
        <v>60</v>
      </c>
      <c r="L905" s="96" t="s">
        <v>61</v>
      </c>
      <c r="M905" s="97">
        <v>0.34</v>
      </c>
      <c r="N905" s="97">
        <v>120250</v>
      </c>
      <c r="O905" s="97"/>
      <c r="P905" s="97">
        <f t="shared" si="75"/>
        <v>120250</v>
      </c>
      <c r="Q905" s="97">
        <f t="shared" si="74"/>
        <v>40885</v>
      </c>
      <c r="R905" s="97">
        <f t="shared" si="78"/>
        <v>0</v>
      </c>
      <c r="S905" s="134">
        <f t="shared" si="77"/>
        <v>40885</v>
      </c>
      <c r="T905" s="34"/>
      <c r="U905" s="31">
        <f t="shared" si="76"/>
        <v>22627581.451900017</v>
      </c>
      <c r="V905" s="5">
        <v>20.04</v>
      </c>
    </row>
    <row r="906" spans="1:22" ht="16.5" customHeight="1" thickBot="1" x14ac:dyDescent="0.35">
      <c r="A906" s="100" t="s">
        <v>149</v>
      </c>
      <c r="B906" s="101" t="s">
        <v>386</v>
      </c>
      <c r="C906" s="102" t="s">
        <v>631</v>
      </c>
      <c r="D906" s="102" t="s">
        <v>33</v>
      </c>
      <c r="E906" s="103" t="s">
        <v>52</v>
      </c>
      <c r="F906" s="101">
        <v>2013</v>
      </c>
      <c r="G906" s="226"/>
      <c r="H906" s="104" t="s">
        <v>649</v>
      </c>
      <c r="I906" s="229"/>
      <c r="J906" s="232"/>
      <c r="K906" s="104" t="s">
        <v>62</v>
      </c>
      <c r="L906" s="105" t="s">
        <v>37</v>
      </c>
      <c r="M906" s="106">
        <v>4.43</v>
      </c>
      <c r="N906" s="106">
        <v>1552.5</v>
      </c>
      <c r="O906" s="106"/>
      <c r="P906" s="106">
        <f t="shared" si="75"/>
        <v>1552.5</v>
      </c>
      <c r="Q906" s="106">
        <f t="shared" si="74"/>
        <v>6877.5749999999998</v>
      </c>
      <c r="R906" s="106">
        <f t="shared" si="78"/>
        <v>0</v>
      </c>
      <c r="S906" s="135">
        <f t="shared" si="77"/>
        <v>6877.5749999999998</v>
      </c>
      <c r="T906" s="34"/>
      <c r="U906" s="31">
        <f t="shared" si="76"/>
        <v>22627581.451900017</v>
      </c>
      <c r="V906" s="5">
        <v>20.04</v>
      </c>
    </row>
    <row r="907" spans="1:22" ht="16.5" customHeight="1" x14ac:dyDescent="0.3">
      <c r="A907" s="82" t="s">
        <v>149</v>
      </c>
      <c r="B907" s="83" t="s">
        <v>386</v>
      </c>
      <c r="C907" s="84" t="s">
        <v>399</v>
      </c>
      <c r="D907" s="84" t="s">
        <v>33</v>
      </c>
      <c r="E907" s="85" t="s">
        <v>34</v>
      </c>
      <c r="F907" s="83">
        <v>2013</v>
      </c>
      <c r="G907" s="224" t="s">
        <v>651</v>
      </c>
      <c r="H907" s="86" t="s">
        <v>651</v>
      </c>
      <c r="I907" s="227">
        <v>6.5</v>
      </c>
      <c r="J907" s="230">
        <v>6.5</v>
      </c>
      <c r="K907" s="86" t="s">
        <v>652</v>
      </c>
      <c r="L907" s="87" t="s">
        <v>37</v>
      </c>
      <c r="M907" s="88">
        <v>4.99</v>
      </c>
      <c r="N907" s="88">
        <v>9440</v>
      </c>
      <c r="O907" s="88"/>
      <c r="P907" s="88">
        <f t="shared" si="75"/>
        <v>9440</v>
      </c>
      <c r="Q907" s="88">
        <f t="shared" si="74"/>
        <v>47105.599999999999</v>
      </c>
      <c r="R907" s="88">
        <f t="shared" si="78"/>
        <v>0</v>
      </c>
      <c r="S907" s="136">
        <f t="shared" si="77"/>
        <v>47105.599999999999</v>
      </c>
      <c r="T907" s="34"/>
      <c r="U907" s="31">
        <f t="shared" si="76"/>
        <v>22627581.451900017</v>
      </c>
      <c r="V907" s="5">
        <v>6.5</v>
      </c>
    </row>
    <row r="908" spans="1:22" ht="16.5" customHeight="1" thickBot="1" x14ac:dyDescent="0.35">
      <c r="A908" s="100" t="s">
        <v>149</v>
      </c>
      <c r="B908" s="101" t="s">
        <v>386</v>
      </c>
      <c r="C908" s="102" t="s">
        <v>399</v>
      </c>
      <c r="D908" s="102" t="s">
        <v>33</v>
      </c>
      <c r="E908" s="103" t="s">
        <v>34</v>
      </c>
      <c r="F908" s="101">
        <v>2013</v>
      </c>
      <c r="G908" s="226"/>
      <c r="H908" s="104" t="s">
        <v>651</v>
      </c>
      <c r="I908" s="229"/>
      <c r="J908" s="232"/>
      <c r="K908" s="104" t="s">
        <v>104</v>
      </c>
      <c r="L908" s="105" t="s">
        <v>77</v>
      </c>
      <c r="M908" s="106">
        <v>0.35</v>
      </c>
      <c r="N908" s="106">
        <v>1213.8</v>
      </c>
      <c r="O908" s="106"/>
      <c r="P908" s="106">
        <f t="shared" si="75"/>
        <v>1213.8</v>
      </c>
      <c r="Q908" s="106">
        <f t="shared" si="74"/>
        <v>424.83</v>
      </c>
      <c r="R908" s="106">
        <f t="shared" si="78"/>
        <v>0</v>
      </c>
      <c r="S908" s="135">
        <f t="shared" si="77"/>
        <v>424.83</v>
      </c>
      <c r="T908" s="34"/>
      <c r="U908" s="31">
        <f t="shared" si="76"/>
        <v>22627581.451900017</v>
      </c>
      <c r="V908" s="5">
        <v>6.5</v>
      </c>
    </row>
    <row r="909" spans="1:22" ht="16.5" customHeight="1" thickBot="1" x14ac:dyDescent="0.35">
      <c r="A909" s="71" t="s">
        <v>149</v>
      </c>
      <c r="B909" s="72" t="s">
        <v>386</v>
      </c>
      <c r="C909" s="73" t="s">
        <v>399</v>
      </c>
      <c r="D909" s="73" t="s">
        <v>33</v>
      </c>
      <c r="E909" s="74" t="s">
        <v>34</v>
      </c>
      <c r="F909" s="72">
        <v>2012</v>
      </c>
      <c r="G909" s="75" t="s">
        <v>653</v>
      </c>
      <c r="H909" s="76" t="s">
        <v>653</v>
      </c>
      <c r="I909" s="77">
        <v>5.8</v>
      </c>
      <c r="J909" s="77">
        <v>5.8</v>
      </c>
      <c r="K909" s="76" t="s">
        <v>646</v>
      </c>
      <c r="L909" s="78" t="s">
        <v>37</v>
      </c>
      <c r="M909" s="79">
        <v>1.26</v>
      </c>
      <c r="N909" s="79">
        <v>1032</v>
      </c>
      <c r="O909" s="79"/>
      <c r="P909" s="79">
        <f t="shared" si="75"/>
        <v>1032</v>
      </c>
      <c r="Q909" s="79">
        <f t="shared" si="74"/>
        <v>1300.32</v>
      </c>
      <c r="R909" s="79">
        <f t="shared" si="78"/>
        <v>0</v>
      </c>
      <c r="S909" s="129">
        <f t="shared" si="77"/>
        <v>1300.32</v>
      </c>
      <c r="T909" s="34"/>
      <c r="U909" s="31">
        <f t="shared" si="76"/>
        <v>22627581.451900017</v>
      </c>
      <c r="V909" s="5">
        <v>5.8</v>
      </c>
    </row>
    <row r="910" spans="1:22" ht="16.5" customHeight="1" thickBot="1" x14ac:dyDescent="0.35">
      <c r="A910" s="71" t="s">
        <v>149</v>
      </c>
      <c r="B910" s="72" t="s">
        <v>386</v>
      </c>
      <c r="C910" s="73" t="s">
        <v>399</v>
      </c>
      <c r="D910" s="73" t="s">
        <v>33</v>
      </c>
      <c r="E910" s="74" t="s">
        <v>34</v>
      </c>
      <c r="F910" s="72">
        <v>2012</v>
      </c>
      <c r="G910" s="75" t="s">
        <v>654</v>
      </c>
      <c r="H910" s="76" t="s">
        <v>654</v>
      </c>
      <c r="I910" s="77">
        <v>2</v>
      </c>
      <c r="J910" s="77">
        <v>2</v>
      </c>
      <c r="K910" s="76" t="s">
        <v>646</v>
      </c>
      <c r="L910" s="78" t="s">
        <v>37</v>
      </c>
      <c r="M910" s="79">
        <v>1.26</v>
      </c>
      <c r="N910" s="79">
        <v>480</v>
      </c>
      <c r="O910" s="79"/>
      <c r="P910" s="79">
        <f t="shared" si="75"/>
        <v>480</v>
      </c>
      <c r="Q910" s="79">
        <f t="shared" si="74"/>
        <v>604.79999999999995</v>
      </c>
      <c r="R910" s="79">
        <f t="shared" si="78"/>
        <v>0</v>
      </c>
      <c r="S910" s="129">
        <f t="shared" si="77"/>
        <v>604.79999999999995</v>
      </c>
      <c r="T910" s="34"/>
      <c r="U910" s="31">
        <f t="shared" si="76"/>
        <v>22627581.451900017</v>
      </c>
      <c r="V910" s="5">
        <v>2</v>
      </c>
    </row>
    <row r="911" spans="1:22" ht="27" customHeight="1" thickBot="1" x14ac:dyDescent="0.35">
      <c r="A911" s="71" t="s">
        <v>149</v>
      </c>
      <c r="B911" s="72" t="s">
        <v>344</v>
      </c>
      <c r="C911" s="73" t="s">
        <v>364</v>
      </c>
      <c r="D911" s="73" t="s">
        <v>38</v>
      </c>
      <c r="E911" s="74" t="s">
        <v>52</v>
      </c>
      <c r="F911" s="72">
        <v>2012</v>
      </c>
      <c r="G911" s="75" t="s">
        <v>655</v>
      </c>
      <c r="H911" s="76" t="s">
        <v>655</v>
      </c>
      <c r="I911" s="77">
        <v>10</v>
      </c>
      <c r="J911" s="77">
        <v>10</v>
      </c>
      <c r="K911" s="76" t="s">
        <v>213</v>
      </c>
      <c r="L911" s="78" t="s">
        <v>42</v>
      </c>
      <c r="M911" s="79">
        <v>294619.19</v>
      </c>
      <c r="N911" s="79">
        <v>1</v>
      </c>
      <c r="O911" s="79"/>
      <c r="P911" s="79">
        <f t="shared" si="75"/>
        <v>1</v>
      </c>
      <c r="Q911" s="79">
        <f t="shared" si="74"/>
        <v>294619.19</v>
      </c>
      <c r="R911" s="79">
        <f t="shared" si="78"/>
        <v>0</v>
      </c>
      <c r="S911" s="129">
        <f t="shared" si="77"/>
        <v>294619.19</v>
      </c>
      <c r="T911" s="34"/>
      <c r="U911" s="31">
        <f t="shared" si="76"/>
        <v>22627581.451900017</v>
      </c>
      <c r="V911" s="5">
        <v>10</v>
      </c>
    </row>
    <row r="912" spans="1:22" ht="16.5" customHeight="1" x14ac:dyDescent="0.3">
      <c r="A912" s="82" t="s">
        <v>149</v>
      </c>
      <c r="B912" s="83" t="s">
        <v>344</v>
      </c>
      <c r="C912" s="84" t="s">
        <v>364</v>
      </c>
      <c r="D912" s="84" t="s">
        <v>38</v>
      </c>
      <c r="E912" s="85" t="s">
        <v>52</v>
      </c>
      <c r="F912" s="83">
        <v>2012</v>
      </c>
      <c r="G912" s="224" t="s">
        <v>628</v>
      </c>
      <c r="H912" s="86" t="s">
        <v>628</v>
      </c>
      <c r="I912" s="227">
        <v>5.25</v>
      </c>
      <c r="J912" s="230">
        <v>5.25</v>
      </c>
      <c r="K912" s="86" t="s">
        <v>103</v>
      </c>
      <c r="L912" s="87" t="s">
        <v>37</v>
      </c>
      <c r="M912" s="88">
        <v>1.26</v>
      </c>
      <c r="N912" s="88">
        <v>8850</v>
      </c>
      <c r="O912" s="88"/>
      <c r="P912" s="88">
        <f t="shared" si="75"/>
        <v>8850</v>
      </c>
      <c r="Q912" s="88">
        <f t="shared" si="74"/>
        <v>11151</v>
      </c>
      <c r="R912" s="88">
        <f t="shared" si="78"/>
        <v>0</v>
      </c>
      <c r="S912" s="136">
        <f t="shared" si="77"/>
        <v>11151</v>
      </c>
      <c r="T912" s="34">
        <v>23929</v>
      </c>
      <c r="U912" s="31">
        <f t="shared" si="76"/>
        <v>22627581.451900017</v>
      </c>
    </row>
    <row r="913" spans="1:25" ht="16.5" customHeight="1" x14ac:dyDescent="0.3">
      <c r="A913" s="91" t="s">
        <v>149</v>
      </c>
      <c r="B913" s="92" t="s">
        <v>344</v>
      </c>
      <c r="C913" s="93" t="s">
        <v>364</v>
      </c>
      <c r="D913" s="93" t="s">
        <v>38</v>
      </c>
      <c r="E913" s="94" t="s">
        <v>52</v>
      </c>
      <c r="F913" s="92">
        <v>2012</v>
      </c>
      <c r="G913" s="225"/>
      <c r="H913" s="95" t="s">
        <v>628</v>
      </c>
      <c r="I913" s="228"/>
      <c r="J913" s="231"/>
      <c r="K913" s="95" t="s">
        <v>279</v>
      </c>
      <c r="L913" s="96" t="s">
        <v>37</v>
      </c>
      <c r="M913" s="97">
        <v>1.26</v>
      </c>
      <c r="N913" s="97">
        <v>4320</v>
      </c>
      <c r="O913" s="97"/>
      <c r="P913" s="97">
        <f t="shared" si="75"/>
        <v>4320</v>
      </c>
      <c r="Q913" s="97">
        <f t="shared" si="74"/>
        <v>5443.2</v>
      </c>
      <c r="R913" s="97">
        <f t="shared" si="78"/>
        <v>0</v>
      </c>
      <c r="S913" s="134">
        <f t="shared" si="77"/>
        <v>5443.2</v>
      </c>
      <c r="T913" s="34"/>
      <c r="U913" s="31">
        <f t="shared" si="76"/>
        <v>22627581.451900017</v>
      </c>
    </row>
    <row r="914" spans="1:25" ht="16.5" customHeight="1" x14ac:dyDescent="0.3">
      <c r="A914" s="91" t="s">
        <v>149</v>
      </c>
      <c r="B914" s="92" t="s">
        <v>344</v>
      </c>
      <c r="C914" s="93" t="s">
        <v>364</v>
      </c>
      <c r="D914" s="93" t="s">
        <v>38</v>
      </c>
      <c r="E914" s="94" t="s">
        <v>52</v>
      </c>
      <c r="F914" s="92">
        <v>2012</v>
      </c>
      <c r="G914" s="225"/>
      <c r="H914" s="95" t="s">
        <v>628</v>
      </c>
      <c r="I914" s="228"/>
      <c r="J914" s="231"/>
      <c r="K914" s="95" t="s">
        <v>373</v>
      </c>
      <c r="L914" s="96" t="s">
        <v>37</v>
      </c>
      <c r="M914" s="97">
        <v>1.26</v>
      </c>
      <c r="N914" s="97">
        <v>930</v>
      </c>
      <c r="O914" s="97"/>
      <c r="P914" s="97">
        <f t="shared" si="75"/>
        <v>930</v>
      </c>
      <c r="Q914" s="97">
        <f t="shared" si="74"/>
        <v>1171.8</v>
      </c>
      <c r="R914" s="97">
        <f t="shared" si="78"/>
        <v>0</v>
      </c>
      <c r="S914" s="134">
        <f t="shared" si="77"/>
        <v>1171.8</v>
      </c>
      <c r="T914" s="34"/>
      <c r="U914" s="31">
        <f t="shared" si="76"/>
        <v>22627581.451900017</v>
      </c>
    </row>
    <row r="915" spans="1:25" ht="16.5" customHeight="1" x14ac:dyDescent="0.3">
      <c r="A915" s="91" t="s">
        <v>149</v>
      </c>
      <c r="B915" s="92" t="s">
        <v>344</v>
      </c>
      <c r="C915" s="93" t="s">
        <v>364</v>
      </c>
      <c r="D915" s="93" t="s">
        <v>38</v>
      </c>
      <c r="E915" s="94" t="s">
        <v>52</v>
      </c>
      <c r="F915" s="92">
        <v>2012</v>
      </c>
      <c r="G915" s="225"/>
      <c r="H915" s="95" t="s">
        <v>628</v>
      </c>
      <c r="I915" s="228"/>
      <c r="J915" s="231"/>
      <c r="K915" s="95" t="s">
        <v>284</v>
      </c>
      <c r="L915" s="96" t="s">
        <v>37</v>
      </c>
      <c r="M915" s="97">
        <v>1.26</v>
      </c>
      <c r="N915" s="97">
        <v>1350</v>
      </c>
      <c r="O915" s="97"/>
      <c r="P915" s="97">
        <f t="shared" si="75"/>
        <v>1350</v>
      </c>
      <c r="Q915" s="97">
        <f t="shared" si="74"/>
        <v>1701</v>
      </c>
      <c r="R915" s="97">
        <f t="shared" si="78"/>
        <v>0</v>
      </c>
      <c r="S915" s="134">
        <f t="shared" si="77"/>
        <v>1701</v>
      </c>
      <c r="T915" s="34">
        <v>18775</v>
      </c>
      <c r="U915" s="31">
        <f t="shared" si="76"/>
        <v>22627581.451900017</v>
      </c>
    </row>
    <row r="916" spans="1:25" ht="16.5" customHeight="1" x14ac:dyDescent="0.3">
      <c r="A916" s="91" t="s">
        <v>149</v>
      </c>
      <c r="B916" s="92" t="s">
        <v>344</v>
      </c>
      <c r="C916" s="93" t="s">
        <v>364</v>
      </c>
      <c r="D916" s="93" t="s">
        <v>38</v>
      </c>
      <c r="E916" s="94" t="s">
        <v>52</v>
      </c>
      <c r="F916" s="92">
        <v>2012</v>
      </c>
      <c r="G916" s="225"/>
      <c r="H916" s="95" t="s">
        <v>628</v>
      </c>
      <c r="I916" s="228"/>
      <c r="J916" s="231"/>
      <c r="K916" s="95" t="s">
        <v>656</v>
      </c>
      <c r="L916" s="96" t="s">
        <v>37</v>
      </c>
      <c r="M916" s="97">
        <v>1.26</v>
      </c>
      <c r="N916" s="97">
        <v>504</v>
      </c>
      <c r="O916" s="97"/>
      <c r="P916" s="97">
        <f t="shared" si="75"/>
        <v>504</v>
      </c>
      <c r="Q916" s="97">
        <f t="shared" si="74"/>
        <v>635.04</v>
      </c>
      <c r="R916" s="97">
        <f t="shared" si="78"/>
        <v>0</v>
      </c>
      <c r="S916" s="134">
        <f t="shared" si="77"/>
        <v>635.04</v>
      </c>
      <c r="T916" s="34"/>
      <c r="U916" s="31">
        <f t="shared" si="76"/>
        <v>22627581.451900017</v>
      </c>
    </row>
    <row r="917" spans="1:25" ht="16.5" customHeight="1" x14ac:dyDescent="0.3">
      <c r="A917" s="91" t="s">
        <v>149</v>
      </c>
      <c r="B917" s="92" t="s">
        <v>344</v>
      </c>
      <c r="C917" s="93" t="s">
        <v>364</v>
      </c>
      <c r="D917" s="93" t="s">
        <v>38</v>
      </c>
      <c r="E917" s="94" t="s">
        <v>52</v>
      </c>
      <c r="F917" s="92">
        <v>2012</v>
      </c>
      <c r="G917" s="225"/>
      <c r="H917" s="95" t="s">
        <v>628</v>
      </c>
      <c r="I917" s="228"/>
      <c r="J917" s="231"/>
      <c r="K917" s="95" t="s">
        <v>285</v>
      </c>
      <c r="L917" s="96" t="s">
        <v>77</v>
      </c>
      <c r="M917" s="97">
        <v>0.35</v>
      </c>
      <c r="N917" s="97">
        <v>14392.7</v>
      </c>
      <c r="O917" s="97"/>
      <c r="P917" s="97">
        <f t="shared" si="75"/>
        <v>14392.7</v>
      </c>
      <c r="Q917" s="97">
        <f t="shared" si="74"/>
        <v>5037.4449999999997</v>
      </c>
      <c r="R917" s="97">
        <f t="shared" si="78"/>
        <v>0</v>
      </c>
      <c r="S917" s="134">
        <f t="shared" si="77"/>
        <v>5037.4449999999997</v>
      </c>
      <c r="T917" s="34"/>
      <c r="U917" s="31">
        <f t="shared" si="76"/>
        <v>22627581.451900017</v>
      </c>
    </row>
    <row r="918" spans="1:25" ht="16.5" customHeight="1" x14ac:dyDescent="0.3">
      <c r="A918" s="91" t="s">
        <v>149</v>
      </c>
      <c r="B918" s="92" t="s">
        <v>344</v>
      </c>
      <c r="C918" s="93" t="s">
        <v>364</v>
      </c>
      <c r="D918" s="93" t="s">
        <v>38</v>
      </c>
      <c r="E918" s="94" t="s">
        <v>52</v>
      </c>
      <c r="F918" s="92">
        <v>2012</v>
      </c>
      <c r="G918" s="225"/>
      <c r="H918" s="95" t="s">
        <v>628</v>
      </c>
      <c r="I918" s="228"/>
      <c r="J918" s="231"/>
      <c r="K918" s="95" t="s">
        <v>104</v>
      </c>
      <c r="L918" s="96" t="s">
        <v>77</v>
      </c>
      <c r="M918" s="97">
        <v>0.35</v>
      </c>
      <c r="N918" s="97">
        <v>27264.7</v>
      </c>
      <c r="O918" s="97"/>
      <c r="P918" s="97">
        <f t="shared" si="75"/>
        <v>27264.7</v>
      </c>
      <c r="Q918" s="97">
        <f t="shared" si="74"/>
        <v>9542.6450000000004</v>
      </c>
      <c r="R918" s="97">
        <f t="shared" si="78"/>
        <v>0</v>
      </c>
      <c r="S918" s="134">
        <f t="shared" si="77"/>
        <v>9542.6450000000004</v>
      </c>
      <c r="T918" s="34">
        <v>18020.5</v>
      </c>
      <c r="U918" s="31">
        <f t="shared" si="76"/>
        <v>22627581.451900017</v>
      </c>
    </row>
    <row r="919" spans="1:25" ht="16.5" customHeight="1" x14ac:dyDescent="0.3">
      <c r="A919" s="91" t="s">
        <v>149</v>
      </c>
      <c r="B919" s="92" t="s">
        <v>344</v>
      </c>
      <c r="C919" s="93" t="s">
        <v>364</v>
      </c>
      <c r="D919" s="93" t="s">
        <v>38</v>
      </c>
      <c r="E919" s="94" t="s">
        <v>52</v>
      </c>
      <c r="F919" s="92">
        <v>2012</v>
      </c>
      <c r="G919" s="225"/>
      <c r="H919" s="95" t="s">
        <v>628</v>
      </c>
      <c r="I919" s="228"/>
      <c r="J919" s="231"/>
      <c r="K919" s="95" t="s">
        <v>60</v>
      </c>
      <c r="L919" s="96" t="s">
        <v>61</v>
      </c>
      <c r="M919" s="97">
        <v>0.34</v>
      </c>
      <c r="N919" s="97">
        <v>31500</v>
      </c>
      <c r="O919" s="97"/>
      <c r="P919" s="97">
        <f t="shared" si="75"/>
        <v>31500</v>
      </c>
      <c r="Q919" s="97">
        <f t="shared" si="74"/>
        <v>10710</v>
      </c>
      <c r="R919" s="97">
        <f t="shared" si="78"/>
        <v>0</v>
      </c>
      <c r="S919" s="134">
        <f t="shared" si="77"/>
        <v>10710</v>
      </c>
      <c r="T919" s="34"/>
      <c r="U919" s="31">
        <f t="shared" si="76"/>
        <v>22627581.451900017</v>
      </c>
      <c r="V919" s="5">
        <f>+P919/6000</f>
        <v>5.25</v>
      </c>
    </row>
    <row r="920" spans="1:25" ht="16.5" customHeight="1" x14ac:dyDescent="0.3">
      <c r="A920" s="91" t="s">
        <v>149</v>
      </c>
      <c r="B920" s="92" t="s">
        <v>344</v>
      </c>
      <c r="C920" s="93" t="s">
        <v>364</v>
      </c>
      <c r="D920" s="93" t="s">
        <v>38</v>
      </c>
      <c r="E920" s="94" t="s">
        <v>52</v>
      </c>
      <c r="F920" s="92">
        <v>2012</v>
      </c>
      <c r="G920" s="225"/>
      <c r="H920" s="95" t="s">
        <v>628</v>
      </c>
      <c r="I920" s="228"/>
      <c r="J920" s="231"/>
      <c r="K920" s="95" t="s">
        <v>62</v>
      </c>
      <c r="L920" s="96" t="s">
        <v>37</v>
      </c>
      <c r="M920" s="97">
        <v>4.43</v>
      </c>
      <c r="N920" s="97">
        <v>5805</v>
      </c>
      <c r="O920" s="97"/>
      <c r="P920" s="97">
        <f t="shared" si="75"/>
        <v>5805</v>
      </c>
      <c r="Q920" s="97">
        <f t="shared" si="74"/>
        <v>25716.149999999998</v>
      </c>
      <c r="R920" s="97">
        <f t="shared" si="78"/>
        <v>0</v>
      </c>
      <c r="S920" s="134">
        <f t="shared" si="77"/>
        <v>25716.149999999998</v>
      </c>
      <c r="T920" s="34"/>
      <c r="U920" s="31">
        <f t="shared" si="76"/>
        <v>22627581.451900017</v>
      </c>
    </row>
    <row r="921" spans="1:25" ht="16.5" customHeight="1" x14ac:dyDescent="0.3">
      <c r="A921" s="91" t="s">
        <v>149</v>
      </c>
      <c r="B921" s="92" t="s">
        <v>344</v>
      </c>
      <c r="C921" s="93" t="s">
        <v>364</v>
      </c>
      <c r="D921" s="93" t="s">
        <v>38</v>
      </c>
      <c r="E921" s="94" t="s">
        <v>52</v>
      </c>
      <c r="F921" s="92">
        <v>2012</v>
      </c>
      <c r="G921" s="225"/>
      <c r="H921" s="95" t="s">
        <v>628</v>
      </c>
      <c r="I921" s="228"/>
      <c r="J921" s="231"/>
      <c r="K921" s="95" t="s">
        <v>103</v>
      </c>
      <c r="L921" s="96" t="s">
        <v>37</v>
      </c>
      <c r="M921" s="97">
        <v>1.26</v>
      </c>
      <c r="N921" s="97">
        <v>8900</v>
      </c>
      <c r="O921" s="97"/>
      <c r="P921" s="97">
        <f t="shared" si="75"/>
        <v>8900</v>
      </c>
      <c r="Q921" s="97">
        <f t="shared" si="74"/>
        <v>11214</v>
      </c>
      <c r="R921" s="97">
        <f t="shared" si="78"/>
        <v>0</v>
      </c>
      <c r="S921" s="134">
        <f t="shared" si="77"/>
        <v>11214</v>
      </c>
      <c r="T921" s="34"/>
      <c r="U921" s="31">
        <f t="shared" si="76"/>
        <v>22627581.451900017</v>
      </c>
    </row>
    <row r="922" spans="1:25" ht="16.5" customHeight="1" x14ac:dyDescent="0.3">
      <c r="A922" s="91" t="s">
        <v>149</v>
      </c>
      <c r="B922" s="92" t="s">
        <v>344</v>
      </c>
      <c r="C922" s="93" t="s">
        <v>364</v>
      </c>
      <c r="D922" s="93" t="s">
        <v>38</v>
      </c>
      <c r="E922" s="94" t="s">
        <v>52</v>
      </c>
      <c r="F922" s="92">
        <v>2012</v>
      </c>
      <c r="G922" s="225"/>
      <c r="H922" s="95" t="s">
        <v>628</v>
      </c>
      <c r="I922" s="228"/>
      <c r="J922" s="231"/>
      <c r="K922" s="95" t="s">
        <v>279</v>
      </c>
      <c r="L922" s="96" t="s">
        <v>37</v>
      </c>
      <c r="M922" s="97">
        <v>1.26</v>
      </c>
      <c r="N922" s="97">
        <v>5056</v>
      </c>
      <c r="O922" s="97"/>
      <c r="P922" s="97">
        <f t="shared" si="75"/>
        <v>5056</v>
      </c>
      <c r="Q922" s="97">
        <f t="shared" si="74"/>
        <v>6370.56</v>
      </c>
      <c r="R922" s="97">
        <f t="shared" si="78"/>
        <v>0</v>
      </c>
      <c r="S922" s="134">
        <f t="shared" si="77"/>
        <v>6370.56</v>
      </c>
      <c r="T922" s="34"/>
      <c r="U922" s="31">
        <f t="shared" si="76"/>
        <v>22627581.451900017</v>
      </c>
    </row>
    <row r="923" spans="1:25" ht="16.5" customHeight="1" x14ac:dyDescent="0.3">
      <c r="A923" s="91" t="s">
        <v>149</v>
      </c>
      <c r="B923" s="92" t="s">
        <v>344</v>
      </c>
      <c r="C923" s="93" t="s">
        <v>364</v>
      </c>
      <c r="D923" s="93" t="s">
        <v>38</v>
      </c>
      <c r="E923" s="94" t="s">
        <v>52</v>
      </c>
      <c r="F923" s="92">
        <v>2012</v>
      </c>
      <c r="G923" s="225"/>
      <c r="H923" s="95" t="s">
        <v>628</v>
      </c>
      <c r="I923" s="228"/>
      <c r="J923" s="231"/>
      <c r="K923" s="95" t="s">
        <v>373</v>
      </c>
      <c r="L923" s="96" t="s">
        <v>37</v>
      </c>
      <c r="M923" s="97">
        <v>1.26</v>
      </c>
      <c r="N923" s="97">
        <v>960</v>
      </c>
      <c r="O923" s="97"/>
      <c r="P923" s="97">
        <f t="shared" si="75"/>
        <v>960</v>
      </c>
      <c r="Q923" s="97">
        <f t="shared" si="74"/>
        <v>1209.5999999999999</v>
      </c>
      <c r="R923" s="97">
        <f t="shared" si="78"/>
        <v>0</v>
      </c>
      <c r="S923" s="134">
        <f t="shared" si="77"/>
        <v>1209.5999999999999</v>
      </c>
      <c r="T923" s="36">
        <v>462150</v>
      </c>
      <c r="U923" s="31">
        <f t="shared" si="76"/>
        <v>22627581.451900017</v>
      </c>
    </row>
    <row r="924" spans="1:25" ht="16.5" customHeight="1" x14ac:dyDescent="0.3">
      <c r="A924" s="91" t="s">
        <v>149</v>
      </c>
      <c r="B924" s="92" t="s">
        <v>344</v>
      </c>
      <c r="C924" s="93" t="s">
        <v>364</v>
      </c>
      <c r="D924" s="93" t="s">
        <v>38</v>
      </c>
      <c r="E924" s="94" t="s">
        <v>52</v>
      </c>
      <c r="F924" s="92">
        <v>2012</v>
      </c>
      <c r="G924" s="225"/>
      <c r="H924" s="95" t="s">
        <v>628</v>
      </c>
      <c r="I924" s="228"/>
      <c r="J924" s="231"/>
      <c r="K924" s="95" t="s">
        <v>657</v>
      </c>
      <c r="L924" s="96" t="s">
        <v>37</v>
      </c>
      <c r="M924" s="97">
        <v>1.26</v>
      </c>
      <c r="N924" s="97">
        <v>462</v>
      </c>
      <c r="O924" s="97"/>
      <c r="P924" s="97">
        <f t="shared" si="75"/>
        <v>462</v>
      </c>
      <c r="Q924" s="97">
        <f t="shared" si="74"/>
        <v>582.12</v>
      </c>
      <c r="R924" s="97">
        <f t="shared" si="78"/>
        <v>0</v>
      </c>
      <c r="S924" s="134">
        <f t="shared" si="77"/>
        <v>582.12</v>
      </c>
      <c r="T924" s="34"/>
      <c r="U924" s="31">
        <f t="shared" si="76"/>
        <v>22627581.451900017</v>
      </c>
    </row>
    <row r="925" spans="1:25" ht="16.5" customHeight="1" x14ac:dyDescent="0.3">
      <c r="A925" s="91" t="s">
        <v>149</v>
      </c>
      <c r="B925" s="92" t="s">
        <v>344</v>
      </c>
      <c r="C925" s="93" t="s">
        <v>364</v>
      </c>
      <c r="D925" s="93" t="s">
        <v>38</v>
      </c>
      <c r="E925" s="94" t="s">
        <v>52</v>
      </c>
      <c r="F925" s="92">
        <v>2012</v>
      </c>
      <c r="G925" s="225"/>
      <c r="H925" s="95" t="s">
        <v>628</v>
      </c>
      <c r="I925" s="228"/>
      <c r="J925" s="231"/>
      <c r="K925" s="95" t="s">
        <v>656</v>
      </c>
      <c r="L925" s="96" t="s">
        <v>37</v>
      </c>
      <c r="M925" s="97">
        <v>1.26</v>
      </c>
      <c r="N925" s="97">
        <v>540</v>
      </c>
      <c r="O925" s="97"/>
      <c r="P925" s="97">
        <f t="shared" si="75"/>
        <v>540</v>
      </c>
      <c r="Q925" s="97">
        <f t="shared" si="74"/>
        <v>680.4</v>
      </c>
      <c r="R925" s="97">
        <f t="shared" si="78"/>
        <v>0</v>
      </c>
      <c r="S925" s="134">
        <f t="shared" si="77"/>
        <v>680.4</v>
      </c>
      <c r="T925" s="34"/>
      <c r="U925" s="31">
        <f t="shared" si="76"/>
        <v>22627581.451900017</v>
      </c>
    </row>
    <row r="926" spans="1:25" ht="16.5" customHeight="1" x14ac:dyDescent="0.3">
      <c r="A926" s="91" t="s">
        <v>149</v>
      </c>
      <c r="B926" s="92" t="s">
        <v>344</v>
      </c>
      <c r="C926" s="93" t="s">
        <v>364</v>
      </c>
      <c r="D926" s="93" t="s">
        <v>38</v>
      </c>
      <c r="E926" s="94" t="s">
        <v>52</v>
      </c>
      <c r="F926" s="92">
        <v>2012</v>
      </c>
      <c r="G926" s="225"/>
      <c r="H926" s="95" t="s">
        <v>628</v>
      </c>
      <c r="I926" s="228"/>
      <c r="J926" s="231"/>
      <c r="K926" s="95" t="s">
        <v>285</v>
      </c>
      <c r="L926" s="96" t="s">
        <v>77</v>
      </c>
      <c r="M926" s="97">
        <v>0.35</v>
      </c>
      <c r="N926" s="97">
        <v>14021.4</v>
      </c>
      <c r="O926" s="97"/>
      <c r="P926" s="97">
        <f t="shared" si="75"/>
        <v>14021.4</v>
      </c>
      <c r="Q926" s="97">
        <f t="shared" si="74"/>
        <v>4907.49</v>
      </c>
      <c r="R926" s="97">
        <f t="shared" si="78"/>
        <v>0</v>
      </c>
      <c r="S926" s="134">
        <f t="shared" si="77"/>
        <v>4907.49</v>
      </c>
      <c r="T926" s="34"/>
      <c r="U926" s="31">
        <f t="shared" si="76"/>
        <v>22627581.451900017</v>
      </c>
    </row>
    <row r="927" spans="1:25" ht="16.5" customHeight="1" x14ac:dyDescent="0.3">
      <c r="A927" s="91" t="s">
        <v>149</v>
      </c>
      <c r="B927" s="92" t="s">
        <v>344</v>
      </c>
      <c r="C927" s="93" t="s">
        <v>364</v>
      </c>
      <c r="D927" s="93" t="s">
        <v>38</v>
      </c>
      <c r="E927" s="94" t="s">
        <v>52</v>
      </c>
      <c r="F927" s="92">
        <v>2012</v>
      </c>
      <c r="G927" s="225"/>
      <c r="H927" s="95" t="s">
        <v>628</v>
      </c>
      <c r="I927" s="228"/>
      <c r="J927" s="231"/>
      <c r="K927" s="95" t="s">
        <v>104</v>
      </c>
      <c r="L927" s="96" t="s">
        <v>77</v>
      </c>
      <c r="M927" s="97">
        <v>0.35</v>
      </c>
      <c r="N927" s="97">
        <v>4773.3500000000004</v>
      </c>
      <c r="O927" s="97"/>
      <c r="P927" s="97">
        <f t="shared" si="75"/>
        <v>4773.3500000000004</v>
      </c>
      <c r="Q927" s="97">
        <f t="shared" si="74"/>
        <v>1670.6725000000001</v>
      </c>
      <c r="R927" s="97">
        <f t="shared" si="78"/>
        <v>0</v>
      </c>
      <c r="S927" s="134">
        <f t="shared" si="77"/>
        <v>1670.6725000000001</v>
      </c>
      <c r="T927" s="34"/>
      <c r="U927" s="31">
        <f t="shared" si="76"/>
        <v>22627581.451900017</v>
      </c>
    </row>
    <row r="928" spans="1:25" ht="16.5" customHeight="1" thickBot="1" x14ac:dyDescent="0.35">
      <c r="A928" s="100" t="s">
        <v>149</v>
      </c>
      <c r="B928" s="101" t="s">
        <v>344</v>
      </c>
      <c r="C928" s="102" t="s">
        <v>364</v>
      </c>
      <c r="D928" s="102" t="s">
        <v>38</v>
      </c>
      <c r="E928" s="103" t="s">
        <v>52</v>
      </c>
      <c r="F928" s="101">
        <v>2012</v>
      </c>
      <c r="G928" s="226"/>
      <c r="H928" s="104" t="s">
        <v>628</v>
      </c>
      <c r="I928" s="229"/>
      <c r="J928" s="232"/>
      <c r="K928" s="104" t="s">
        <v>60</v>
      </c>
      <c r="L928" s="105" t="s">
        <v>61</v>
      </c>
      <c r="M928" s="106">
        <v>0.34</v>
      </c>
      <c r="N928" s="106">
        <v>24750</v>
      </c>
      <c r="O928" s="106"/>
      <c r="P928" s="106">
        <f t="shared" si="75"/>
        <v>24750</v>
      </c>
      <c r="Q928" s="106">
        <f t="shared" si="74"/>
        <v>8415</v>
      </c>
      <c r="R928" s="106">
        <f t="shared" si="78"/>
        <v>0</v>
      </c>
      <c r="S928" s="135">
        <f t="shared" si="77"/>
        <v>8415</v>
      </c>
      <c r="T928" s="34"/>
      <c r="U928" s="31">
        <f t="shared" si="76"/>
        <v>22627581.451900017</v>
      </c>
      <c r="V928" s="5">
        <f>+P928/6000</f>
        <v>4.125</v>
      </c>
      <c r="Y928" s="47"/>
    </row>
    <row r="929" spans="1:22" ht="27" customHeight="1" thickBot="1" x14ac:dyDescent="0.35">
      <c r="A929" s="71" t="s">
        <v>149</v>
      </c>
      <c r="B929" s="72" t="s">
        <v>344</v>
      </c>
      <c r="C929" s="73" t="s">
        <v>364</v>
      </c>
      <c r="D929" s="73" t="s">
        <v>38</v>
      </c>
      <c r="E929" s="74" t="s">
        <v>52</v>
      </c>
      <c r="F929" s="72">
        <v>2012</v>
      </c>
      <c r="G929" s="75" t="s">
        <v>628</v>
      </c>
      <c r="H929" s="76" t="s">
        <v>628</v>
      </c>
      <c r="I929" s="77">
        <v>3.2</v>
      </c>
      <c r="J929" s="77">
        <v>3.2</v>
      </c>
      <c r="K929" s="76" t="s">
        <v>62</v>
      </c>
      <c r="L929" s="78" t="s">
        <v>37</v>
      </c>
      <c r="M929" s="79">
        <v>4.43</v>
      </c>
      <c r="N929" s="79">
        <v>2880</v>
      </c>
      <c r="O929" s="79"/>
      <c r="P929" s="79">
        <f t="shared" si="75"/>
        <v>2880</v>
      </c>
      <c r="Q929" s="79">
        <f t="shared" si="74"/>
        <v>12758.4</v>
      </c>
      <c r="R929" s="79">
        <f t="shared" si="78"/>
        <v>0</v>
      </c>
      <c r="S929" s="129">
        <f t="shared" si="77"/>
        <v>12758.4</v>
      </c>
      <c r="T929" s="34"/>
      <c r="U929" s="31">
        <f t="shared" si="76"/>
        <v>22627581.451900017</v>
      </c>
      <c r="V929" s="5">
        <f>+P929/0.15/6000</f>
        <v>3.2</v>
      </c>
    </row>
    <row r="930" spans="1:22" ht="16.5" customHeight="1" thickBot="1" x14ac:dyDescent="0.35">
      <c r="A930" s="71" t="s">
        <v>149</v>
      </c>
      <c r="B930" s="72" t="s">
        <v>344</v>
      </c>
      <c r="C930" s="73" t="s">
        <v>364</v>
      </c>
      <c r="D930" s="73" t="s">
        <v>33</v>
      </c>
      <c r="E930" s="74" t="s">
        <v>34</v>
      </c>
      <c r="F930" s="72">
        <v>2012</v>
      </c>
      <c r="G930" s="75" t="s">
        <v>658</v>
      </c>
      <c r="H930" s="76" t="s">
        <v>658</v>
      </c>
      <c r="I930" s="77">
        <v>10.1</v>
      </c>
      <c r="J930" s="77">
        <v>10.1</v>
      </c>
      <c r="K930" s="76" t="s">
        <v>635</v>
      </c>
      <c r="L930" s="78" t="s">
        <v>61</v>
      </c>
      <c r="M930" s="79">
        <v>1.26</v>
      </c>
      <c r="N930" s="79">
        <v>300</v>
      </c>
      <c r="O930" s="79"/>
      <c r="P930" s="79">
        <f t="shared" si="75"/>
        <v>300</v>
      </c>
      <c r="Q930" s="79">
        <f t="shared" si="74"/>
        <v>378</v>
      </c>
      <c r="R930" s="79">
        <f t="shared" si="78"/>
        <v>0</v>
      </c>
      <c r="S930" s="129">
        <f t="shared" si="77"/>
        <v>378</v>
      </c>
      <c r="T930" s="34"/>
      <c r="U930" s="31">
        <f t="shared" si="76"/>
        <v>22627581.451900017</v>
      </c>
      <c r="V930" s="5">
        <v>10.1</v>
      </c>
    </row>
    <row r="931" spans="1:22" ht="27" customHeight="1" thickBot="1" x14ac:dyDescent="0.35">
      <c r="A931" s="71" t="s">
        <v>149</v>
      </c>
      <c r="B931" s="72" t="s">
        <v>386</v>
      </c>
      <c r="C931" s="73" t="s">
        <v>387</v>
      </c>
      <c r="D931" s="73" t="s">
        <v>38</v>
      </c>
      <c r="E931" s="74" t="s">
        <v>66</v>
      </c>
      <c r="F931" s="72">
        <v>2013</v>
      </c>
      <c r="G931" s="75" t="s">
        <v>659</v>
      </c>
      <c r="H931" s="76" t="s">
        <v>659</v>
      </c>
      <c r="I931" s="77">
        <v>7</v>
      </c>
      <c r="J931" s="77">
        <v>7</v>
      </c>
      <c r="K931" s="76" t="s">
        <v>213</v>
      </c>
      <c r="L931" s="78" t="s">
        <v>42</v>
      </c>
      <c r="M931" s="79">
        <v>4698.835</v>
      </c>
      <c r="N931" s="79">
        <v>1</v>
      </c>
      <c r="O931" s="79"/>
      <c r="P931" s="79">
        <f t="shared" si="75"/>
        <v>1</v>
      </c>
      <c r="Q931" s="79">
        <f t="shared" si="74"/>
        <v>4698.835</v>
      </c>
      <c r="R931" s="79">
        <f t="shared" si="78"/>
        <v>0</v>
      </c>
      <c r="S931" s="129">
        <f t="shared" si="77"/>
        <v>4698.835</v>
      </c>
      <c r="T931" s="34"/>
      <c r="U931" s="31">
        <f t="shared" si="76"/>
        <v>22627581.451900017</v>
      </c>
    </row>
    <row r="932" spans="1:22" ht="27" customHeight="1" thickBot="1" x14ac:dyDescent="0.35">
      <c r="A932" s="71" t="s">
        <v>149</v>
      </c>
      <c r="B932" s="72" t="s">
        <v>386</v>
      </c>
      <c r="C932" s="73" t="s">
        <v>391</v>
      </c>
      <c r="D932" s="73" t="s">
        <v>38</v>
      </c>
      <c r="E932" s="74" t="s">
        <v>66</v>
      </c>
      <c r="F932" s="72">
        <v>2013</v>
      </c>
      <c r="G932" s="75" t="s">
        <v>659</v>
      </c>
      <c r="H932" s="76" t="s">
        <v>659</v>
      </c>
      <c r="I932" s="77">
        <v>7</v>
      </c>
      <c r="J932" s="77">
        <v>7</v>
      </c>
      <c r="K932" s="76" t="s">
        <v>213</v>
      </c>
      <c r="L932" s="78" t="s">
        <v>42</v>
      </c>
      <c r="M932" s="79">
        <v>4698.835</v>
      </c>
      <c r="N932" s="79">
        <v>1</v>
      </c>
      <c r="O932" s="79"/>
      <c r="P932" s="79">
        <f t="shared" si="75"/>
        <v>1</v>
      </c>
      <c r="Q932" s="79">
        <f t="shared" si="74"/>
        <v>4698.835</v>
      </c>
      <c r="R932" s="79">
        <f t="shared" si="78"/>
        <v>0</v>
      </c>
      <c r="S932" s="129">
        <f t="shared" si="77"/>
        <v>4698.835</v>
      </c>
      <c r="T932" s="34">
        <v>50390.0092</v>
      </c>
      <c r="U932" s="31">
        <f t="shared" si="76"/>
        <v>22627581.451900017</v>
      </c>
    </row>
    <row r="933" spans="1:22" ht="27" customHeight="1" thickBot="1" x14ac:dyDescent="0.35">
      <c r="A933" s="71" t="s">
        <v>149</v>
      </c>
      <c r="B933" s="72" t="s">
        <v>386</v>
      </c>
      <c r="C933" s="73" t="s">
        <v>631</v>
      </c>
      <c r="D933" s="73" t="s">
        <v>38</v>
      </c>
      <c r="E933" s="74" t="s">
        <v>66</v>
      </c>
      <c r="F933" s="72">
        <v>2013</v>
      </c>
      <c r="G933" s="75" t="s">
        <v>659</v>
      </c>
      <c r="H933" s="76" t="s">
        <v>659</v>
      </c>
      <c r="I933" s="77">
        <v>7</v>
      </c>
      <c r="J933" s="77">
        <v>7</v>
      </c>
      <c r="K933" s="76" t="s">
        <v>213</v>
      </c>
      <c r="L933" s="78" t="s">
        <v>42</v>
      </c>
      <c r="M933" s="79">
        <v>4698.835</v>
      </c>
      <c r="N933" s="79">
        <v>1</v>
      </c>
      <c r="O933" s="79"/>
      <c r="P933" s="79">
        <f t="shared" si="75"/>
        <v>1</v>
      </c>
      <c r="Q933" s="79">
        <f t="shared" si="74"/>
        <v>4698.835</v>
      </c>
      <c r="R933" s="79">
        <f t="shared" si="78"/>
        <v>0</v>
      </c>
      <c r="S933" s="129">
        <f t="shared" si="77"/>
        <v>4698.835</v>
      </c>
      <c r="T933" s="35"/>
      <c r="U933" s="31">
        <f t="shared" si="76"/>
        <v>22627581.451900017</v>
      </c>
    </row>
    <row r="934" spans="1:22" ht="27" customHeight="1" thickBot="1" x14ac:dyDescent="0.35">
      <c r="A934" s="71" t="s">
        <v>149</v>
      </c>
      <c r="B934" s="72" t="s">
        <v>386</v>
      </c>
      <c r="C934" s="73" t="s">
        <v>399</v>
      </c>
      <c r="D934" s="73" t="s">
        <v>38</v>
      </c>
      <c r="E934" s="74" t="s">
        <v>66</v>
      </c>
      <c r="F934" s="72">
        <v>2013</v>
      </c>
      <c r="G934" s="75" t="s">
        <v>659</v>
      </c>
      <c r="H934" s="76" t="s">
        <v>659</v>
      </c>
      <c r="I934" s="77">
        <v>7</v>
      </c>
      <c r="J934" s="77">
        <v>7</v>
      </c>
      <c r="K934" s="76" t="s">
        <v>213</v>
      </c>
      <c r="L934" s="78" t="s">
        <v>42</v>
      </c>
      <c r="M934" s="79">
        <v>4698.835</v>
      </c>
      <c r="N934" s="79">
        <v>1</v>
      </c>
      <c r="O934" s="79"/>
      <c r="P934" s="79">
        <f t="shared" si="75"/>
        <v>1</v>
      </c>
      <c r="Q934" s="79">
        <f t="shared" si="74"/>
        <v>4698.835</v>
      </c>
      <c r="R934" s="79">
        <f t="shared" si="78"/>
        <v>0</v>
      </c>
      <c r="S934" s="129">
        <f t="shared" si="77"/>
        <v>4698.835</v>
      </c>
      <c r="T934" s="37"/>
      <c r="U934" s="31">
        <f t="shared" si="76"/>
        <v>22627581.451900017</v>
      </c>
    </row>
    <row r="935" spans="1:22" ht="16.5" customHeight="1" thickBot="1" x14ac:dyDescent="0.35">
      <c r="A935" s="71" t="s">
        <v>149</v>
      </c>
      <c r="B935" s="72" t="s">
        <v>344</v>
      </c>
      <c r="C935" s="73" t="s">
        <v>345</v>
      </c>
      <c r="D935" s="73" t="s">
        <v>38</v>
      </c>
      <c r="E935" s="74" t="s">
        <v>39</v>
      </c>
      <c r="F935" s="72">
        <v>2012</v>
      </c>
      <c r="G935" s="75" t="s">
        <v>660</v>
      </c>
      <c r="H935" s="76" t="s">
        <v>660</v>
      </c>
      <c r="I935" s="77">
        <v>4</v>
      </c>
      <c r="J935" s="77">
        <v>4</v>
      </c>
      <c r="K935" s="76" t="s">
        <v>482</v>
      </c>
      <c r="L935" s="78" t="s">
        <v>42</v>
      </c>
      <c r="M935" s="79">
        <v>1137048.77</v>
      </c>
      <c r="N935" s="79">
        <v>1</v>
      </c>
      <c r="O935" s="79"/>
      <c r="P935" s="79">
        <f t="shared" si="75"/>
        <v>1</v>
      </c>
      <c r="Q935" s="79">
        <f t="shared" si="74"/>
        <v>1137048.77</v>
      </c>
      <c r="R935" s="79">
        <f t="shared" si="78"/>
        <v>0</v>
      </c>
      <c r="S935" s="129">
        <f t="shared" si="77"/>
        <v>1137048.77</v>
      </c>
      <c r="T935" s="37"/>
      <c r="U935" s="31">
        <f t="shared" si="76"/>
        <v>22627581.451900017</v>
      </c>
    </row>
    <row r="936" spans="1:22" ht="16.5" customHeight="1" thickBot="1" x14ac:dyDescent="0.35">
      <c r="A936" s="71" t="s">
        <v>149</v>
      </c>
      <c r="B936" s="72" t="s">
        <v>344</v>
      </c>
      <c r="C936" s="73" t="s">
        <v>345</v>
      </c>
      <c r="D936" s="73" t="s">
        <v>38</v>
      </c>
      <c r="E936" s="74" t="s">
        <v>45</v>
      </c>
      <c r="F936" s="72">
        <v>2012</v>
      </c>
      <c r="G936" s="75" t="s">
        <v>661</v>
      </c>
      <c r="H936" s="76" t="s">
        <v>661</v>
      </c>
      <c r="I936" s="77">
        <v>1</v>
      </c>
      <c r="J936" s="77">
        <v>1</v>
      </c>
      <c r="K936" s="76" t="s">
        <v>256</v>
      </c>
      <c r="L936" s="78" t="s">
        <v>42</v>
      </c>
      <c r="M936" s="79">
        <v>16850</v>
      </c>
      <c r="N936" s="79">
        <v>1</v>
      </c>
      <c r="O936" s="79"/>
      <c r="P936" s="79">
        <f t="shared" si="75"/>
        <v>1</v>
      </c>
      <c r="Q936" s="79">
        <f t="shared" si="74"/>
        <v>16850</v>
      </c>
      <c r="R936" s="79">
        <f t="shared" si="78"/>
        <v>0</v>
      </c>
      <c r="S936" s="129">
        <f t="shared" si="77"/>
        <v>16850</v>
      </c>
      <c r="T936" s="37"/>
      <c r="U936" s="31">
        <f t="shared" si="76"/>
        <v>22627581.451900017</v>
      </c>
    </row>
    <row r="937" spans="1:22" ht="16.5" customHeight="1" x14ac:dyDescent="0.3">
      <c r="A937" s="82" t="s">
        <v>149</v>
      </c>
      <c r="B937" s="83" t="s">
        <v>344</v>
      </c>
      <c r="C937" s="84" t="s">
        <v>364</v>
      </c>
      <c r="D937" s="84" t="s">
        <v>38</v>
      </c>
      <c r="E937" s="85" t="s">
        <v>34</v>
      </c>
      <c r="F937" s="83">
        <v>2012</v>
      </c>
      <c r="G937" s="224" t="s">
        <v>624</v>
      </c>
      <c r="H937" s="86" t="s">
        <v>624</v>
      </c>
      <c r="I937" s="227">
        <v>4.63</v>
      </c>
      <c r="J937" s="230">
        <v>4.63</v>
      </c>
      <c r="K937" s="86" t="s">
        <v>625</v>
      </c>
      <c r="L937" s="87" t="s">
        <v>37</v>
      </c>
      <c r="M937" s="88">
        <v>1.26</v>
      </c>
      <c r="N937" s="88">
        <v>1455.9</v>
      </c>
      <c r="O937" s="88"/>
      <c r="P937" s="88">
        <f t="shared" si="75"/>
        <v>1455.9</v>
      </c>
      <c r="Q937" s="88">
        <f t="shared" si="74"/>
        <v>1834.4340000000002</v>
      </c>
      <c r="R937" s="88">
        <f t="shared" si="78"/>
        <v>0</v>
      </c>
      <c r="S937" s="136">
        <f t="shared" si="77"/>
        <v>1834.4340000000002</v>
      </c>
      <c r="T937" s="37">
        <v>158174.80000000002</v>
      </c>
      <c r="U937" s="31">
        <f t="shared" si="76"/>
        <v>22627581.451900017</v>
      </c>
    </row>
    <row r="938" spans="1:22" ht="16.5" customHeight="1" x14ac:dyDescent="0.3">
      <c r="A938" s="91" t="s">
        <v>149</v>
      </c>
      <c r="B938" s="92" t="s">
        <v>344</v>
      </c>
      <c r="C938" s="93" t="s">
        <v>364</v>
      </c>
      <c r="D938" s="93" t="s">
        <v>38</v>
      </c>
      <c r="E938" s="94" t="s">
        <v>52</v>
      </c>
      <c r="F938" s="92">
        <v>2012</v>
      </c>
      <c r="G938" s="225"/>
      <c r="H938" s="95" t="s">
        <v>628</v>
      </c>
      <c r="I938" s="228"/>
      <c r="J938" s="231"/>
      <c r="K938" s="95" t="s">
        <v>103</v>
      </c>
      <c r="L938" s="96" t="s">
        <v>37</v>
      </c>
      <c r="M938" s="97">
        <v>1.26</v>
      </c>
      <c r="N938" s="97">
        <v>3200</v>
      </c>
      <c r="O938" s="97"/>
      <c r="P938" s="97">
        <f t="shared" si="75"/>
        <v>3200</v>
      </c>
      <c r="Q938" s="97">
        <f t="shared" si="74"/>
        <v>4032</v>
      </c>
      <c r="R938" s="97">
        <f t="shared" si="78"/>
        <v>0</v>
      </c>
      <c r="S938" s="134">
        <f t="shared" si="77"/>
        <v>4032</v>
      </c>
      <c r="T938" s="37"/>
      <c r="U938" s="31">
        <f t="shared" si="76"/>
        <v>22627581.451900017</v>
      </c>
    </row>
    <row r="939" spans="1:22" ht="16.5" customHeight="1" x14ac:dyDescent="0.3">
      <c r="A939" s="91" t="s">
        <v>149</v>
      </c>
      <c r="B939" s="92" t="s">
        <v>344</v>
      </c>
      <c r="C939" s="93" t="s">
        <v>364</v>
      </c>
      <c r="D939" s="93" t="s">
        <v>38</v>
      </c>
      <c r="E939" s="94" t="s">
        <v>52</v>
      </c>
      <c r="F939" s="92">
        <v>2012</v>
      </c>
      <c r="G939" s="225"/>
      <c r="H939" s="95" t="s">
        <v>628</v>
      </c>
      <c r="I939" s="228"/>
      <c r="J939" s="231"/>
      <c r="K939" s="95" t="s">
        <v>279</v>
      </c>
      <c r="L939" s="96" t="s">
        <v>37</v>
      </c>
      <c r="M939" s="97">
        <v>1.26</v>
      </c>
      <c r="N939" s="97">
        <v>7320</v>
      </c>
      <c r="O939" s="97"/>
      <c r="P939" s="97">
        <f t="shared" si="75"/>
        <v>7320</v>
      </c>
      <c r="Q939" s="97">
        <f t="shared" ref="Q939:Q958" si="79">N939*M939</f>
        <v>9223.2000000000007</v>
      </c>
      <c r="R939" s="97">
        <f t="shared" si="78"/>
        <v>0</v>
      </c>
      <c r="S939" s="134">
        <f t="shared" si="77"/>
        <v>9223.2000000000007</v>
      </c>
      <c r="T939" s="37"/>
      <c r="U939" s="31">
        <f t="shared" si="76"/>
        <v>22627581.451900017</v>
      </c>
    </row>
    <row r="940" spans="1:22" ht="16.5" customHeight="1" x14ac:dyDescent="0.3">
      <c r="A940" s="91" t="s">
        <v>149</v>
      </c>
      <c r="B940" s="92" t="s">
        <v>344</v>
      </c>
      <c r="C940" s="93" t="s">
        <v>364</v>
      </c>
      <c r="D940" s="93" t="s">
        <v>38</v>
      </c>
      <c r="E940" s="94" t="s">
        <v>52</v>
      </c>
      <c r="F940" s="92">
        <v>2012</v>
      </c>
      <c r="G940" s="225"/>
      <c r="H940" s="95" t="s">
        <v>628</v>
      </c>
      <c r="I940" s="228"/>
      <c r="J940" s="231"/>
      <c r="K940" s="95" t="s">
        <v>373</v>
      </c>
      <c r="L940" s="96" t="s">
        <v>37</v>
      </c>
      <c r="M940" s="97">
        <v>1.26</v>
      </c>
      <c r="N940" s="97">
        <v>1170</v>
      </c>
      <c r="O940" s="97"/>
      <c r="P940" s="97">
        <f t="shared" si="75"/>
        <v>1170</v>
      </c>
      <c r="Q940" s="97">
        <f t="shared" si="79"/>
        <v>1474.2</v>
      </c>
      <c r="R940" s="97">
        <f t="shared" si="78"/>
        <v>0</v>
      </c>
      <c r="S940" s="134">
        <f t="shared" si="77"/>
        <v>1474.2</v>
      </c>
      <c r="T940" s="37"/>
      <c r="U940" s="31">
        <f t="shared" si="76"/>
        <v>22627581.451900017</v>
      </c>
    </row>
    <row r="941" spans="1:22" ht="16.5" customHeight="1" x14ac:dyDescent="0.3">
      <c r="A941" s="91" t="s">
        <v>149</v>
      </c>
      <c r="B941" s="92" t="s">
        <v>344</v>
      </c>
      <c r="C941" s="93" t="s">
        <v>364</v>
      </c>
      <c r="D941" s="93" t="s">
        <v>38</v>
      </c>
      <c r="E941" s="94" t="s">
        <v>52</v>
      </c>
      <c r="F941" s="92">
        <v>2012</v>
      </c>
      <c r="G941" s="225"/>
      <c r="H941" s="95" t="s">
        <v>628</v>
      </c>
      <c r="I941" s="228"/>
      <c r="J941" s="231"/>
      <c r="K941" s="95" t="s">
        <v>285</v>
      </c>
      <c r="L941" s="96" t="s">
        <v>77</v>
      </c>
      <c r="M941" s="97">
        <v>0.35</v>
      </c>
      <c r="N941" s="97">
        <v>13516.8</v>
      </c>
      <c r="O941" s="97"/>
      <c r="P941" s="97">
        <f t="shared" si="75"/>
        <v>13516.8</v>
      </c>
      <c r="Q941" s="97">
        <f t="shared" si="79"/>
        <v>4730.8799999999992</v>
      </c>
      <c r="R941" s="97">
        <f t="shared" si="78"/>
        <v>0</v>
      </c>
      <c r="S941" s="134">
        <f t="shared" si="77"/>
        <v>4730.8799999999992</v>
      </c>
      <c r="T941" s="37"/>
      <c r="U941" s="31">
        <f t="shared" si="76"/>
        <v>22627581.451900017</v>
      </c>
    </row>
    <row r="942" spans="1:22" ht="16.5" customHeight="1" x14ac:dyDescent="0.3">
      <c r="A942" s="91" t="s">
        <v>149</v>
      </c>
      <c r="B942" s="92" t="s">
        <v>344</v>
      </c>
      <c r="C942" s="93" t="s">
        <v>364</v>
      </c>
      <c r="D942" s="93" t="s">
        <v>38</v>
      </c>
      <c r="E942" s="94" t="s">
        <v>52</v>
      </c>
      <c r="F942" s="92">
        <v>2012</v>
      </c>
      <c r="G942" s="225"/>
      <c r="H942" s="95" t="s">
        <v>628</v>
      </c>
      <c r="I942" s="228"/>
      <c r="J942" s="231"/>
      <c r="K942" s="95" t="s">
        <v>104</v>
      </c>
      <c r="L942" s="96" t="s">
        <v>77</v>
      </c>
      <c r="M942" s="97">
        <v>0.35</v>
      </c>
      <c r="N942" s="97">
        <v>4465.1499999999996</v>
      </c>
      <c r="O942" s="97"/>
      <c r="P942" s="97">
        <f t="shared" si="75"/>
        <v>4465.1499999999996</v>
      </c>
      <c r="Q942" s="97">
        <f t="shared" si="79"/>
        <v>1562.8024999999998</v>
      </c>
      <c r="R942" s="97">
        <f t="shared" si="78"/>
        <v>0</v>
      </c>
      <c r="S942" s="134">
        <f t="shared" si="77"/>
        <v>1562.8024999999998</v>
      </c>
      <c r="T942" s="37"/>
      <c r="U942" s="31">
        <f t="shared" si="76"/>
        <v>22627581.451900017</v>
      </c>
    </row>
    <row r="943" spans="1:22" ht="16.5" customHeight="1" x14ac:dyDescent="0.3">
      <c r="A943" s="91" t="s">
        <v>149</v>
      </c>
      <c r="B943" s="92" t="s">
        <v>344</v>
      </c>
      <c r="C943" s="93" t="s">
        <v>364</v>
      </c>
      <c r="D943" s="93" t="s">
        <v>38</v>
      </c>
      <c r="E943" s="94" t="s">
        <v>52</v>
      </c>
      <c r="F943" s="92">
        <v>2012</v>
      </c>
      <c r="G943" s="225"/>
      <c r="H943" s="95" t="s">
        <v>628</v>
      </c>
      <c r="I943" s="228"/>
      <c r="J943" s="231"/>
      <c r="K943" s="95" t="s">
        <v>60</v>
      </c>
      <c r="L943" s="96" t="s">
        <v>61</v>
      </c>
      <c r="M943" s="97">
        <v>0.34</v>
      </c>
      <c r="N943" s="97">
        <v>17250</v>
      </c>
      <c r="O943" s="97"/>
      <c r="P943" s="97">
        <f t="shared" ref="P943:P958" si="80">+N943+O943</f>
        <v>17250</v>
      </c>
      <c r="Q943" s="97">
        <f t="shared" si="79"/>
        <v>5865</v>
      </c>
      <c r="R943" s="97">
        <f t="shared" si="78"/>
        <v>0</v>
      </c>
      <c r="S943" s="134">
        <f t="shared" si="77"/>
        <v>5865</v>
      </c>
      <c r="T943" s="37"/>
      <c r="U943" s="31">
        <f t="shared" si="76"/>
        <v>22627581.451900017</v>
      </c>
    </row>
    <row r="944" spans="1:22" ht="16.5" customHeight="1" thickBot="1" x14ac:dyDescent="0.35">
      <c r="A944" s="100" t="s">
        <v>149</v>
      </c>
      <c r="B944" s="101" t="s">
        <v>344</v>
      </c>
      <c r="C944" s="102" t="s">
        <v>364</v>
      </c>
      <c r="D944" s="102" t="s">
        <v>38</v>
      </c>
      <c r="E944" s="103" t="s">
        <v>52</v>
      </c>
      <c r="F944" s="101">
        <v>2012</v>
      </c>
      <c r="G944" s="226"/>
      <c r="H944" s="104" t="s">
        <v>628</v>
      </c>
      <c r="I944" s="229"/>
      <c r="J944" s="232"/>
      <c r="K944" s="104" t="s">
        <v>62</v>
      </c>
      <c r="L944" s="105" t="s">
        <v>37</v>
      </c>
      <c r="M944" s="106">
        <v>4.43</v>
      </c>
      <c r="N944" s="106">
        <v>1550.4</v>
      </c>
      <c r="O944" s="106"/>
      <c r="P944" s="106">
        <f t="shared" si="80"/>
        <v>1550.4</v>
      </c>
      <c r="Q944" s="106">
        <f t="shared" si="79"/>
        <v>6868.2719999999999</v>
      </c>
      <c r="R944" s="106">
        <f t="shared" si="78"/>
        <v>0</v>
      </c>
      <c r="S944" s="135">
        <f t="shared" si="77"/>
        <v>6868.2719999999999</v>
      </c>
      <c r="T944" s="37"/>
      <c r="U944" s="31">
        <f t="shared" si="76"/>
        <v>22627581.451900017</v>
      </c>
    </row>
    <row r="945" spans="1:25" ht="16.5" customHeight="1" thickBot="1" x14ac:dyDescent="0.35">
      <c r="A945" s="71" t="s">
        <v>149</v>
      </c>
      <c r="B945" s="72" t="s">
        <v>386</v>
      </c>
      <c r="C945" s="73" t="s">
        <v>631</v>
      </c>
      <c r="D945" s="73" t="s">
        <v>33</v>
      </c>
      <c r="E945" s="74" t="s">
        <v>52</v>
      </c>
      <c r="F945" s="72">
        <v>2013</v>
      </c>
      <c r="G945" s="75" t="s">
        <v>662</v>
      </c>
      <c r="H945" s="76" t="s">
        <v>662</v>
      </c>
      <c r="I945" s="77">
        <v>9.4</v>
      </c>
      <c r="J945" s="77">
        <v>9.4</v>
      </c>
      <c r="K945" s="76" t="s">
        <v>635</v>
      </c>
      <c r="L945" s="78" t="s">
        <v>61</v>
      </c>
      <c r="M945" s="79">
        <v>1.26</v>
      </c>
      <c r="N945" s="79">
        <v>32450</v>
      </c>
      <c r="O945" s="79"/>
      <c r="P945" s="79">
        <f t="shared" si="80"/>
        <v>32450</v>
      </c>
      <c r="Q945" s="79">
        <f t="shared" si="79"/>
        <v>40887</v>
      </c>
      <c r="R945" s="79">
        <f t="shared" si="78"/>
        <v>0</v>
      </c>
      <c r="S945" s="129">
        <f t="shared" si="77"/>
        <v>40887</v>
      </c>
      <c r="T945" s="37"/>
      <c r="U945" s="31">
        <f t="shared" si="76"/>
        <v>22627581.451900017</v>
      </c>
      <c r="V945" s="5">
        <v>9.4</v>
      </c>
    </row>
    <row r="946" spans="1:25" ht="16.5" customHeight="1" x14ac:dyDescent="0.3">
      <c r="A946" s="82" t="s">
        <v>149</v>
      </c>
      <c r="B946" s="83" t="s">
        <v>344</v>
      </c>
      <c r="C946" s="84" t="s">
        <v>345</v>
      </c>
      <c r="D946" s="84" t="s">
        <v>33</v>
      </c>
      <c r="E946" s="85" t="s">
        <v>34</v>
      </c>
      <c r="F946" s="83">
        <v>2013</v>
      </c>
      <c r="G946" s="224" t="s">
        <v>944</v>
      </c>
      <c r="H946" s="86" t="s">
        <v>944</v>
      </c>
      <c r="I946" s="227">
        <v>2</v>
      </c>
      <c r="J946" s="230">
        <v>2</v>
      </c>
      <c r="K946" s="86" t="s">
        <v>945</v>
      </c>
      <c r="L946" s="87" t="s">
        <v>37</v>
      </c>
      <c r="M946" s="88">
        <v>1.26</v>
      </c>
      <c r="N946" s="88">
        <v>2420</v>
      </c>
      <c r="O946" s="88">
        <v>1350</v>
      </c>
      <c r="P946" s="88">
        <f t="shared" si="80"/>
        <v>3770</v>
      </c>
      <c r="Q946" s="88">
        <f t="shared" si="79"/>
        <v>3049.2</v>
      </c>
      <c r="R946" s="88">
        <f>+O946*M946</f>
        <v>1701</v>
      </c>
      <c r="S946" s="136">
        <f>+R946+Q946</f>
        <v>4750.2</v>
      </c>
      <c r="T946" s="37"/>
      <c r="U946" s="31">
        <f t="shared" si="76"/>
        <v>22627581.451900017</v>
      </c>
      <c r="Y946" s="47"/>
    </row>
    <row r="947" spans="1:25" ht="16.5" customHeight="1" thickBot="1" x14ac:dyDescent="0.35">
      <c r="A947" s="100" t="s">
        <v>149</v>
      </c>
      <c r="B947" s="101" t="s">
        <v>344</v>
      </c>
      <c r="C947" s="102" t="s">
        <v>345</v>
      </c>
      <c r="D947" s="102" t="s">
        <v>33</v>
      </c>
      <c r="E947" s="103" t="s">
        <v>34</v>
      </c>
      <c r="F947" s="101">
        <v>2013</v>
      </c>
      <c r="G947" s="226"/>
      <c r="H947" s="104" t="s">
        <v>944</v>
      </c>
      <c r="I947" s="229"/>
      <c r="J947" s="232"/>
      <c r="K947" s="104" t="s">
        <v>946</v>
      </c>
      <c r="L947" s="105" t="s">
        <v>77</v>
      </c>
      <c r="M947" s="106">
        <v>0.35</v>
      </c>
      <c r="N947" s="106">
        <v>6066.72</v>
      </c>
      <c r="O947" s="106">
        <v>2054</v>
      </c>
      <c r="P947" s="106">
        <f t="shared" si="80"/>
        <v>8120.72</v>
      </c>
      <c r="Q947" s="106">
        <f t="shared" si="79"/>
        <v>2123.3519999999999</v>
      </c>
      <c r="R947" s="106">
        <f>+O947*M947</f>
        <v>718.9</v>
      </c>
      <c r="S947" s="135">
        <f>+R947+Q947</f>
        <v>2842.252</v>
      </c>
      <c r="T947" s="37"/>
      <c r="U947" s="31">
        <f t="shared" si="76"/>
        <v>22627581.451900017</v>
      </c>
    </row>
    <row r="948" spans="1:25" ht="16.5" customHeight="1" x14ac:dyDescent="0.3">
      <c r="A948" s="82" t="s">
        <v>149</v>
      </c>
      <c r="B948" s="83" t="s">
        <v>150</v>
      </c>
      <c r="C948" s="84" t="s">
        <v>637</v>
      </c>
      <c r="D948" s="84" t="s">
        <v>33</v>
      </c>
      <c r="E948" s="85" t="s">
        <v>34</v>
      </c>
      <c r="F948" s="83">
        <v>2013</v>
      </c>
      <c r="G948" s="224" t="s">
        <v>947</v>
      </c>
      <c r="H948" s="86" t="s">
        <v>947</v>
      </c>
      <c r="I948" s="227">
        <v>2.1</v>
      </c>
      <c r="J948" s="230">
        <v>2.1</v>
      </c>
      <c r="K948" s="86" t="s">
        <v>93</v>
      </c>
      <c r="L948" s="87" t="s">
        <v>61</v>
      </c>
      <c r="M948" s="88">
        <v>0.11</v>
      </c>
      <c r="N948" s="88">
        <v>9500</v>
      </c>
      <c r="O948" s="88"/>
      <c r="P948" s="88">
        <f t="shared" si="80"/>
        <v>9500</v>
      </c>
      <c r="Q948" s="88">
        <f t="shared" si="79"/>
        <v>1045</v>
      </c>
      <c r="R948" s="88">
        <f>+O948*M948</f>
        <v>0</v>
      </c>
      <c r="S948" s="136">
        <f>+R948+Q948</f>
        <v>1045</v>
      </c>
      <c r="T948" s="37"/>
      <c r="U948" s="31">
        <f t="shared" si="76"/>
        <v>22627581.451900017</v>
      </c>
      <c r="Y948" s="47"/>
    </row>
    <row r="949" spans="1:25" ht="16.5" customHeight="1" thickBot="1" x14ac:dyDescent="0.35">
      <c r="A949" s="100" t="s">
        <v>149</v>
      </c>
      <c r="B949" s="101" t="s">
        <v>150</v>
      </c>
      <c r="C949" s="102" t="s">
        <v>637</v>
      </c>
      <c r="D949" s="102" t="s">
        <v>33</v>
      </c>
      <c r="E949" s="103" t="s">
        <v>34</v>
      </c>
      <c r="F949" s="101">
        <v>2013</v>
      </c>
      <c r="G949" s="226"/>
      <c r="H949" s="104" t="s">
        <v>947</v>
      </c>
      <c r="I949" s="229"/>
      <c r="J949" s="232"/>
      <c r="K949" s="104" t="s">
        <v>948</v>
      </c>
      <c r="L949" s="105" t="s">
        <v>77</v>
      </c>
      <c r="M949" s="106">
        <v>0.35</v>
      </c>
      <c r="N949" s="106">
        <v>303</v>
      </c>
      <c r="O949" s="106"/>
      <c r="P949" s="106">
        <f t="shared" si="80"/>
        <v>303</v>
      </c>
      <c r="Q949" s="106">
        <f t="shared" si="79"/>
        <v>106.05</v>
      </c>
      <c r="R949" s="106">
        <f>+O949*M949</f>
        <v>0</v>
      </c>
      <c r="S949" s="135">
        <f>+R949+Q949</f>
        <v>106.05</v>
      </c>
      <c r="T949" s="37"/>
      <c r="U949" s="31">
        <f t="shared" ref="U949:U958" si="81">$S$964</f>
        <v>22627581.451900017</v>
      </c>
    </row>
    <row r="950" spans="1:25" ht="16.5" customHeight="1" thickBot="1" x14ac:dyDescent="0.35">
      <c r="A950" s="71" t="s">
        <v>149</v>
      </c>
      <c r="B950" s="72" t="s">
        <v>386</v>
      </c>
      <c r="C950" s="73" t="s">
        <v>631</v>
      </c>
      <c r="D950" s="73" t="s">
        <v>33</v>
      </c>
      <c r="E950" s="74" t="s">
        <v>34</v>
      </c>
      <c r="F950" s="72">
        <v>2012</v>
      </c>
      <c r="G950" s="75" t="s">
        <v>634</v>
      </c>
      <c r="H950" s="76" t="s">
        <v>634</v>
      </c>
      <c r="I950" s="77">
        <v>7.6</v>
      </c>
      <c r="J950" s="77">
        <v>7.6</v>
      </c>
      <c r="K950" s="76" t="s">
        <v>663</v>
      </c>
      <c r="L950" s="78" t="s">
        <v>61</v>
      </c>
      <c r="M950" s="79">
        <v>0.26</v>
      </c>
      <c r="N950" s="79">
        <v>18700</v>
      </c>
      <c r="O950" s="79"/>
      <c r="P950" s="79">
        <f t="shared" si="80"/>
        <v>18700</v>
      </c>
      <c r="Q950" s="79">
        <f t="shared" si="79"/>
        <v>4862</v>
      </c>
      <c r="R950" s="79">
        <f t="shared" si="78"/>
        <v>0</v>
      </c>
      <c r="S950" s="129">
        <f t="shared" si="77"/>
        <v>4862</v>
      </c>
      <c r="T950" s="37"/>
      <c r="U950" s="31">
        <f t="shared" si="81"/>
        <v>22627581.451900017</v>
      </c>
      <c r="V950" s="5">
        <v>7.6</v>
      </c>
    </row>
    <row r="951" spans="1:25" ht="17.25" customHeight="1" thickBot="1" x14ac:dyDescent="0.35">
      <c r="A951" s="71" t="s">
        <v>149</v>
      </c>
      <c r="B951" s="72" t="s">
        <v>150</v>
      </c>
      <c r="C951" s="73" t="s">
        <v>642</v>
      </c>
      <c r="D951" s="73" t="s">
        <v>598</v>
      </c>
      <c r="E951" s="74" t="s">
        <v>598</v>
      </c>
      <c r="F951" s="72">
        <v>2013</v>
      </c>
      <c r="G951" s="75" t="s">
        <v>949</v>
      </c>
      <c r="H951" s="76" t="str">
        <f t="shared" ref="H951:H957" si="82">G951</f>
        <v>DISEÑO ESTRUCTURAL DE ALCANTARILLA DE CAJON SOBRE QDA. LINUMA, CANTON PALTAS</v>
      </c>
      <c r="I951" s="77">
        <v>1</v>
      </c>
      <c r="J951" s="77">
        <v>1</v>
      </c>
      <c r="K951" s="171" t="s">
        <v>950</v>
      </c>
      <c r="L951" s="78" t="s">
        <v>42</v>
      </c>
      <c r="M951" s="79">
        <v>1500</v>
      </c>
      <c r="N951" s="79">
        <v>1</v>
      </c>
      <c r="O951" s="79"/>
      <c r="P951" s="79">
        <f>+N951+O951</f>
        <v>1</v>
      </c>
      <c r="Q951" s="79">
        <f>N951*M951</f>
        <v>1500</v>
      </c>
      <c r="R951" s="79">
        <f>+O951*M951</f>
        <v>0</v>
      </c>
      <c r="S951" s="124">
        <f t="shared" si="77"/>
        <v>1500</v>
      </c>
      <c r="T951" s="37">
        <v>311453.56000000006</v>
      </c>
      <c r="U951" s="31">
        <f t="shared" si="81"/>
        <v>22627581.451900017</v>
      </c>
      <c r="V951" s="5">
        <v>3.4</v>
      </c>
    </row>
    <row r="952" spans="1:25" ht="17.25" customHeight="1" thickBot="1" x14ac:dyDescent="0.35">
      <c r="A952" s="71" t="s">
        <v>149</v>
      </c>
      <c r="B952" s="72" t="s">
        <v>344</v>
      </c>
      <c r="C952" s="73" t="s">
        <v>344</v>
      </c>
      <c r="D952" s="73" t="s">
        <v>598</v>
      </c>
      <c r="E952" s="74" t="s">
        <v>598</v>
      </c>
      <c r="F952" s="72">
        <v>2013</v>
      </c>
      <c r="G952" s="75" t="s">
        <v>951</v>
      </c>
      <c r="H952" s="76" t="str">
        <f t="shared" si="82"/>
        <v>DISEÑO ESTRUCTURAL PUENTE SOBRE RIO GUAYABAL EN SECTOR CHAQUIRCUÑA, CANTON CATAMAYO</v>
      </c>
      <c r="I952" s="77">
        <v>31.05</v>
      </c>
      <c r="J952" s="77">
        <v>31.05</v>
      </c>
      <c r="K952" s="171" t="s">
        <v>952</v>
      </c>
      <c r="L952" s="78" t="s">
        <v>42</v>
      </c>
      <c r="M952" s="79">
        <v>8000</v>
      </c>
      <c r="N952" s="79">
        <v>1</v>
      </c>
      <c r="O952" s="79"/>
      <c r="P952" s="79">
        <f t="shared" si="80"/>
        <v>1</v>
      </c>
      <c r="Q952" s="79">
        <f t="shared" si="79"/>
        <v>8000</v>
      </c>
      <c r="R952" s="79">
        <f t="shared" si="78"/>
        <v>0</v>
      </c>
      <c r="S952" s="124">
        <f t="shared" si="77"/>
        <v>8000</v>
      </c>
      <c r="T952" s="37">
        <v>311453.56000000006</v>
      </c>
      <c r="U952" s="31">
        <f t="shared" si="81"/>
        <v>22627581.451900017</v>
      </c>
      <c r="V952" s="5">
        <v>3.4</v>
      </c>
    </row>
    <row r="953" spans="1:25" ht="17.25" customHeight="1" thickBot="1" x14ac:dyDescent="0.35">
      <c r="A953" s="71" t="s">
        <v>153</v>
      </c>
      <c r="B953" s="72" t="s">
        <v>154</v>
      </c>
      <c r="C953" s="73" t="s">
        <v>506</v>
      </c>
      <c r="D953" s="73" t="s">
        <v>598</v>
      </c>
      <c r="E953" s="74" t="s">
        <v>598</v>
      </c>
      <c r="F953" s="72">
        <v>2013</v>
      </c>
      <c r="G953" s="75" t="s">
        <v>953</v>
      </c>
      <c r="H953" s="76" t="str">
        <f t="shared" si="82"/>
        <v>DISEÑO ESTRUCTURAL PUENTE EN PARROQUIA SANTIAGO</v>
      </c>
      <c r="I953" s="77">
        <v>10</v>
      </c>
      <c r="J953" s="77">
        <v>10</v>
      </c>
      <c r="K953" s="171" t="s">
        <v>952</v>
      </c>
      <c r="L953" s="78" t="s">
        <v>42</v>
      </c>
      <c r="M953" s="79">
        <v>600</v>
      </c>
      <c r="N953" s="79">
        <v>1</v>
      </c>
      <c r="O953" s="79"/>
      <c r="P953" s="79">
        <f>+N953+O953</f>
        <v>1</v>
      </c>
      <c r="Q953" s="79">
        <f>N953*M953</f>
        <v>600</v>
      </c>
      <c r="R953" s="79">
        <f>+O953*M953</f>
        <v>0</v>
      </c>
      <c r="S953" s="124">
        <f t="shared" si="77"/>
        <v>600</v>
      </c>
      <c r="T953" s="37">
        <v>311453.56000000006</v>
      </c>
      <c r="U953" s="31">
        <f t="shared" si="81"/>
        <v>22627581.451900017</v>
      </c>
      <c r="V953" s="5">
        <v>3.4</v>
      </c>
    </row>
    <row r="954" spans="1:25" ht="17.25" customHeight="1" thickBot="1" x14ac:dyDescent="0.35">
      <c r="A954" s="71" t="s">
        <v>132</v>
      </c>
      <c r="B954" s="72" t="s">
        <v>263</v>
      </c>
      <c r="C954" s="73" t="s">
        <v>610</v>
      </c>
      <c r="D954" s="73" t="s">
        <v>598</v>
      </c>
      <c r="E954" s="74" t="s">
        <v>598</v>
      </c>
      <c r="F954" s="72">
        <v>2013</v>
      </c>
      <c r="G954" s="75" t="s">
        <v>954</v>
      </c>
      <c r="H954" s="76" t="str">
        <f t="shared" si="82"/>
        <v>DISEÑO ESTRIBUS PARA PUENTE BAYLEY SOBRE QUEBRADA AMALUZA EN PARROQUIA CIANO</v>
      </c>
      <c r="I954" s="77">
        <v>2</v>
      </c>
      <c r="J954" s="77">
        <v>2</v>
      </c>
      <c r="K954" s="171" t="s">
        <v>955</v>
      </c>
      <c r="L954" s="78" t="s">
        <v>42</v>
      </c>
      <c r="M954" s="79">
        <v>2000</v>
      </c>
      <c r="N954" s="79">
        <v>1</v>
      </c>
      <c r="O954" s="79"/>
      <c r="P954" s="79">
        <f t="shared" si="80"/>
        <v>1</v>
      </c>
      <c r="Q954" s="79">
        <f t="shared" si="79"/>
        <v>2000</v>
      </c>
      <c r="R954" s="79">
        <f t="shared" si="78"/>
        <v>0</v>
      </c>
      <c r="S954" s="124">
        <f t="shared" si="77"/>
        <v>2000</v>
      </c>
      <c r="T954" s="37">
        <v>311453.56000000006</v>
      </c>
      <c r="U954" s="31">
        <f t="shared" si="81"/>
        <v>22627581.451900017</v>
      </c>
      <c r="V954" s="5">
        <v>3.4</v>
      </c>
    </row>
    <row r="955" spans="1:25" ht="17.25" customHeight="1" thickBot="1" x14ac:dyDescent="0.35">
      <c r="A955" s="71" t="s">
        <v>132</v>
      </c>
      <c r="B955" s="72" t="s">
        <v>140</v>
      </c>
      <c r="C955" s="73" t="s">
        <v>337</v>
      </c>
      <c r="D955" s="73" t="s">
        <v>598</v>
      </c>
      <c r="E955" s="74" t="s">
        <v>598</v>
      </c>
      <c r="F955" s="72">
        <v>2013</v>
      </c>
      <c r="G955" s="75" t="s">
        <v>956</v>
      </c>
      <c r="H955" s="76" t="str">
        <f t="shared" si="82"/>
        <v>DISEÑO DE BADENES PARA LA VIA PALETILLAS MANGAURCO</v>
      </c>
      <c r="I955" s="77">
        <v>8</v>
      </c>
      <c r="J955" s="77">
        <v>8</v>
      </c>
      <c r="K955" s="171" t="s">
        <v>957</v>
      </c>
      <c r="L955" s="78" t="s">
        <v>42</v>
      </c>
      <c r="M955" s="79">
        <v>16000</v>
      </c>
      <c r="N955" s="79">
        <v>1</v>
      </c>
      <c r="O955" s="79"/>
      <c r="P955" s="79">
        <f>+N955+O955</f>
        <v>1</v>
      </c>
      <c r="Q955" s="79">
        <f>N955*M955</f>
        <v>16000</v>
      </c>
      <c r="R955" s="79">
        <f>+O955*M955</f>
        <v>0</v>
      </c>
      <c r="S955" s="124">
        <f t="shared" si="77"/>
        <v>16000</v>
      </c>
      <c r="T955" s="37">
        <v>311453.56000000006</v>
      </c>
      <c r="U955" s="31">
        <f t="shared" si="81"/>
        <v>22627581.451900017</v>
      </c>
      <c r="V955" s="5">
        <v>3.4</v>
      </c>
    </row>
    <row r="956" spans="1:25" ht="17.25" customHeight="1" thickBot="1" x14ac:dyDescent="0.35">
      <c r="A956" s="71" t="s">
        <v>149</v>
      </c>
      <c r="B956" s="72" t="s">
        <v>386</v>
      </c>
      <c r="C956" s="73" t="s">
        <v>399</v>
      </c>
      <c r="D956" s="73" t="s">
        <v>598</v>
      </c>
      <c r="E956" s="74" t="s">
        <v>598</v>
      </c>
      <c r="F956" s="72">
        <v>2013</v>
      </c>
      <c r="G956" s="75" t="s">
        <v>958</v>
      </c>
      <c r="H956" s="76" t="str">
        <f t="shared" si="82"/>
        <v>DISEÑO GEOMETRICO DE LA VIA DOBLADO-SANTA TERESITA</v>
      </c>
      <c r="I956" s="77">
        <v>1.7</v>
      </c>
      <c r="J956" s="77">
        <v>1.7</v>
      </c>
      <c r="K956" s="171" t="s">
        <v>959</v>
      </c>
      <c r="L956" s="78" t="s">
        <v>42</v>
      </c>
      <c r="M956" s="79">
        <v>4250</v>
      </c>
      <c r="N956" s="79">
        <v>1</v>
      </c>
      <c r="O956" s="79"/>
      <c r="P956" s="79">
        <f t="shared" si="80"/>
        <v>1</v>
      </c>
      <c r="Q956" s="79">
        <f t="shared" si="79"/>
        <v>4250</v>
      </c>
      <c r="R956" s="79">
        <f t="shared" si="78"/>
        <v>0</v>
      </c>
      <c r="S956" s="124">
        <f t="shared" si="77"/>
        <v>4250</v>
      </c>
      <c r="T956" s="37">
        <v>311453.56000000006</v>
      </c>
      <c r="U956" s="31">
        <f t="shared" si="81"/>
        <v>22627581.451900017</v>
      </c>
      <c r="V956" s="5">
        <v>3.4</v>
      </c>
    </row>
    <row r="957" spans="1:25" ht="17.25" customHeight="1" thickBot="1" x14ac:dyDescent="0.35">
      <c r="A957" s="71" t="s">
        <v>149</v>
      </c>
      <c r="B957" s="72" t="s">
        <v>344</v>
      </c>
      <c r="C957" s="73" t="s">
        <v>345</v>
      </c>
      <c r="D957" s="73" t="s">
        <v>598</v>
      </c>
      <c r="E957" s="74" t="s">
        <v>598</v>
      </c>
      <c r="F957" s="72">
        <v>2013</v>
      </c>
      <c r="G957" s="75" t="s">
        <v>960</v>
      </c>
      <c r="H957" s="76" t="str">
        <f t="shared" si="82"/>
        <v>DISEÑO GEOMETRICO DE LA VIA TAMBO NARANJO DULCE (17.20 KM)</v>
      </c>
      <c r="I957" s="77">
        <v>17.2</v>
      </c>
      <c r="J957" s="77">
        <v>17.2</v>
      </c>
      <c r="K957" s="171" t="s">
        <v>959</v>
      </c>
      <c r="L957" s="78" t="s">
        <v>42</v>
      </c>
      <c r="M957" s="79">
        <v>17200</v>
      </c>
      <c r="N957" s="79">
        <v>1</v>
      </c>
      <c r="O957" s="79"/>
      <c r="P957" s="79">
        <f>+N957+O957</f>
        <v>1</v>
      </c>
      <c r="Q957" s="79">
        <f>N957*M957</f>
        <v>17200</v>
      </c>
      <c r="R957" s="79">
        <f>+O957*M957</f>
        <v>0</v>
      </c>
      <c r="S957" s="124">
        <f t="shared" si="77"/>
        <v>17200</v>
      </c>
      <c r="T957" s="37">
        <v>311453.56000000006</v>
      </c>
      <c r="U957" s="31">
        <f t="shared" si="81"/>
        <v>22627581.451900017</v>
      </c>
      <c r="V957" s="5">
        <v>3.4</v>
      </c>
    </row>
    <row r="958" spans="1:25" ht="17.25" customHeight="1" thickBot="1" x14ac:dyDescent="0.35">
      <c r="A958" s="208" t="s">
        <v>153</v>
      </c>
      <c r="B958" s="209" t="s">
        <v>154</v>
      </c>
      <c r="C958" s="210" t="s">
        <v>493</v>
      </c>
      <c r="D958" s="210" t="s">
        <v>598</v>
      </c>
      <c r="E958" s="211" t="s">
        <v>598</v>
      </c>
      <c r="F958" s="209">
        <v>2013</v>
      </c>
      <c r="G958" s="212" t="s">
        <v>664</v>
      </c>
      <c r="H958" s="213" t="s">
        <v>664</v>
      </c>
      <c r="I958" s="214">
        <v>3.4</v>
      </c>
      <c r="J958" s="214">
        <v>3.4</v>
      </c>
      <c r="K958" s="215" t="s">
        <v>665</v>
      </c>
      <c r="L958" s="216" t="s">
        <v>42</v>
      </c>
      <c r="M958" s="217">
        <v>6000</v>
      </c>
      <c r="N958" s="217">
        <v>1</v>
      </c>
      <c r="O958" s="217"/>
      <c r="P958" s="217">
        <f t="shared" si="80"/>
        <v>1</v>
      </c>
      <c r="Q958" s="217">
        <f t="shared" si="79"/>
        <v>6000</v>
      </c>
      <c r="R958" s="217">
        <f t="shared" si="78"/>
        <v>0</v>
      </c>
      <c r="S958" s="218">
        <f t="shared" si="77"/>
        <v>6000</v>
      </c>
      <c r="T958" s="37">
        <v>311453.56000000006</v>
      </c>
      <c r="U958" s="31">
        <f t="shared" si="81"/>
        <v>22627581.451900017</v>
      </c>
      <c r="V958" s="5">
        <v>3.4</v>
      </c>
    </row>
    <row r="959" spans="1:25" ht="18" customHeight="1" thickBot="1" x14ac:dyDescent="0.35">
      <c r="A959" s="19"/>
      <c r="B959" s="19"/>
      <c r="C959" s="38"/>
      <c r="D959" s="38"/>
      <c r="E959" s="39"/>
      <c r="F959" s="19"/>
      <c r="G959" s="40"/>
      <c r="H959" s="5"/>
      <c r="I959" s="5"/>
      <c r="J959" s="38"/>
      <c r="K959" s="5"/>
      <c r="L959" s="38"/>
      <c r="M959" s="5"/>
      <c r="N959" s="5"/>
      <c r="O959" s="5"/>
      <c r="P959" s="5"/>
      <c r="Q959" s="41">
        <f>SUM(Q12:Q958)</f>
        <v>22212340.119400021</v>
      </c>
      <c r="R959" s="41">
        <f>SUM(R12:R958)</f>
        <v>415241.33250000002</v>
      </c>
      <c r="S959" s="41">
        <f>SUM(S12:S958)</f>
        <v>22627581.451900017</v>
      </c>
    </row>
    <row r="960" spans="1:25" ht="16.5" customHeight="1" thickTop="1" x14ac:dyDescent="0.3">
      <c r="A960" s="19"/>
      <c r="B960" s="19"/>
      <c r="C960" s="38"/>
      <c r="D960" s="38"/>
      <c r="E960" s="39"/>
      <c r="F960" s="19"/>
      <c r="G960" s="40"/>
      <c r="H960" s="5"/>
      <c r="I960" s="5"/>
      <c r="J960" s="38"/>
      <c r="K960" s="5"/>
      <c r="L960" s="38"/>
      <c r="M960" s="5"/>
      <c r="N960" s="5"/>
      <c r="O960" s="5"/>
      <c r="P960" s="5"/>
      <c r="Q960" s="5"/>
      <c r="R960" s="5"/>
      <c r="S960" s="5"/>
    </row>
    <row r="961" spans="1:20" ht="16.5" customHeight="1" x14ac:dyDescent="0.3">
      <c r="A961" s="19"/>
      <c r="B961" s="19"/>
      <c r="C961" s="38"/>
      <c r="D961" s="38"/>
      <c r="E961" s="39"/>
      <c r="F961" s="19"/>
      <c r="G961" s="40"/>
      <c r="H961" s="5"/>
      <c r="I961" s="5"/>
      <c r="J961" s="38"/>
      <c r="K961" s="5"/>
      <c r="L961" s="38"/>
      <c r="M961" s="5"/>
      <c r="N961" s="5"/>
      <c r="O961" s="5"/>
      <c r="P961" s="5"/>
      <c r="Q961" s="5"/>
      <c r="R961" s="219"/>
      <c r="S961" s="42"/>
    </row>
    <row r="962" spans="1:20" ht="16.5" customHeight="1" x14ac:dyDescent="0.3">
      <c r="A962" s="19"/>
      <c r="B962" s="19"/>
      <c r="C962" s="38"/>
      <c r="D962" s="38"/>
      <c r="E962" s="39"/>
      <c r="F962" s="19"/>
      <c r="G962" s="40"/>
      <c r="H962" s="5"/>
      <c r="I962" s="5"/>
      <c r="J962" s="38"/>
      <c r="K962" s="5"/>
      <c r="L962" s="38"/>
      <c r="M962" s="5"/>
      <c r="N962" s="5"/>
      <c r="O962" s="5"/>
      <c r="P962" s="5"/>
      <c r="Q962" s="5"/>
      <c r="R962" s="5"/>
      <c r="S962" s="5"/>
    </row>
    <row r="963" spans="1:20" x14ac:dyDescent="0.3">
      <c r="A963" s="19"/>
      <c r="B963" s="19"/>
      <c r="C963" s="38"/>
      <c r="D963" s="38"/>
      <c r="E963" s="39"/>
      <c r="F963" s="19"/>
      <c r="H963" s="5"/>
      <c r="I963" s="5"/>
      <c r="J963" s="38"/>
      <c r="K963" s="5"/>
      <c r="L963" s="38"/>
      <c r="M963" s="5"/>
      <c r="N963" s="5"/>
      <c r="O963" s="5"/>
      <c r="P963" s="5"/>
      <c r="Q963" s="5"/>
      <c r="R963" s="5"/>
      <c r="S963" s="42"/>
    </row>
    <row r="964" spans="1:20" ht="20.25" x14ac:dyDescent="0.3">
      <c r="A964" s="19"/>
      <c r="B964" s="19"/>
      <c r="C964" s="38"/>
      <c r="D964" s="38"/>
      <c r="E964" s="39"/>
      <c r="F964" s="19"/>
      <c r="H964" s="5"/>
      <c r="I964" s="5"/>
      <c r="J964" s="38"/>
      <c r="K964" s="5"/>
      <c r="L964" s="38"/>
      <c r="M964" s="5"/>
      <c r="N964" s="5"/>
      <c r="O964" s="5"/>
      <c r="P964" s="5"/>
      <c r="Q964" s="5"/>
      <c r="R964" s="5"/>
      <c r="S964" s="43">
        <f>SUBTOTAL(9,S12:S958)</f>
        <v>22627581.451900017</v>
      </c>
    </row>
    <row r="965" spans="1:20" x14ac:dyDescent="0.3">
      <c r="A965" s="19"/>
      <c r="B965" s="19"/>
      <c r="C965" s="38"/>
      <c r="D965" s="38"/>
      <c r="E965" s="39"/>
      <c r="F965" s="19"/>
      <c r="H965" s="5"/>
      <c r="I965" s="5"/>
      <c r="J965" s="38"/>
      <c r="K965" s="5"/>
      <c r="L965" s="38"/>
      <c r="M965" s="5"/>
      <c r="N965" s="5"/>
      <c r="O965" s="5"/>
      <c r="P965" s="5"/>
      <c r="Q965" s="5"/>
      <c r="R965" s="5"/>
      <c r="S965" s="42"/>
      <c r="T965" s="47"/>
    </row>
    <row r="966" spans="1:20" x14ac:dyDescent="0.3">
      <c r="A966" s="19"/>
      <c r="B966" s="19"/>
      <c r="C966" s="38"/>
      <c r="D966" s="38"/>
      <c r="E966" s="39"/>
      <c r="F966" s="19"/>
      <c r="H966" s="5"/>
      <c r="I966" s="5"/>
      <c r="J966" s="38"/>
      <c r="K966" s="5"/>
      <c r="L966" s="38"/>
      <c r="M966" s="5"/>
      <c r="N966" s="5"/>
      <c r="O966" s="5"/>
      <c r="P966" s="5"/>
      <c r="Q966" s="5"/>
      <c r="R966" s="5"/>
      <c r="S966" s="42"/>
    </row>
    <row r="967" spans="1:20" x14ac:dyDescent="0.3">
      <c r="A967" s="19"/>
      <c r="B967" s="19"/>
      <c r="C967" s="38"/>
      <c r="D967" s="38"/>
      <c r="E967" s="39"/>
      <c r="F967" s="19"/>
      <c r="H967" s="5"/>
      <c r="I967" s="5"/>
      <c r="J967" s="38"/>
      <c r="K967" s="5"/>
      <c r="L967" s="38"/>
      <c r="M967" s="5"/>
      <c r="N967" s="5"/>
      <c r="O967" s="5"/>
      <c r="P967" s="5"/>
      <c r="Q967" s="5"/>
      <c r="R967" s="5"/>
      <c r="S967" s="42"/>
    </row>
    <row r="968" spans="1:20" x14ac:dyDescent="0.3">
      <c r="A968" s="19"/>
      <c r="B968" s="19"/>
      <c r="C968" s="38"/>
      <c r="D968" s="38"/>
      <c r="E968" s="39"/>
      <c r="F968" s="19"/>
      <c r="H968" s="5"/>
      <c r="I968" s="5"/>
      <c r="J968" s="38"/>
      <c r="K968" s="5"/>
      <c r="L968" s="38"/>
      <c r="M968" s="5"/>
      <c r="N968" s="5"/>
      <c r="O968" s="5"/>
      <c r="P968" s="5"/>
      <c r="Q968" s="5"/>
      <c r="R968" s="5"/>
      <c r="S968" s="42"/>
    </row>
    <row r="969" spans="1:20" x14ac:dyDescent="0.3">
      <c r="A969" s="19"/>
      <c r="B969" s="19"/>
      <c r="C969" s="38"/>
      <c r="D969" s="38"/>
      <c r="E969" s="39"/>
      <c r="F969" s="19"/>
      <c r="H969" s="5"/>
      <c r="I969" s="5"/>
      <c r="J969" s="38"/>
      <c r="K969" s="5"/>
      <c r="L969" s="38"/>
      <c r="M969" s="5"/>
      <c r="N969" s="5"/>
      <c r="O969" s="5"/>
      <c r="P969" s="5"/>
      <c r="Q969" s="5"/>
      <c r="R969" s="5"/>
      <c r="S969" s="42"/>
    </row>
    <row r="970" spans="1:20" x14ac:dyDescent="0.3">
      <c r="A970" s="19"/>
      <c r="B970" s="19"/>
      <c r="C970" s="38"/>
      <c r="D970" s="38"/>
      <c r="E970" s="39"/>
      <c r="F970" s="19"/>
      <c r="H970" s="5"/>
      <c r="I970" s="5"/>
      <c r="J970" s="38"/>
      <c r="K970" s="5"/>
      <c r="L970" s="38"/>
      <c r="M970" s="5"/>
      <c r="N970" s="5"/>
      <c r="O970" s="5"/>
      <c r="P970" s="5"/>
      <c r="Q970" s="5"/>
      <c r="R970" s="5"/>
      <c r="S970" s="42"/>
    </row>
    <row r="971" spans="1:20" x14ac:dyDescent="0.3">
      <c r="A971" s="19"/>
      <c r="B971" s="19"/>
      <c r="C971" s="38"/>
      <c r="D971" s="38"/>
      <c r="E971" s="39"/>
      <c r="F971" s="19"/>
      <c r="H971" s="5"/>
      <c r="I971" s="5"/>
      <c r="J971" s="38"/>
      <c r="K971" s="5"/>
      <c r="L971" s="38"/>
      <c r="M971" s="5"/>
      <c r="N971" s="5"/>
      <c r="O971" s="5"/>
      <c r="P971" s="5"/>
      <c r="Q971" s="5"/>
      <c r="R971" s="5"/>
      <c r="S971" s="42"/>
    </row>
    <row r="972" spans="1:20" x14ac:dyDescent="0.3">
      <c r="A972" s="19"/>
      <c r="B972" s="19"/>
      <c r="C972" s="38"/>
      <c r="D972" s="38"/>
      <c r="E972" s="39"/>
      <c r="F972" s="19"/>
      <c r="H972" s="5"/>
      <c r="I972" s="5"/>
      <c r="J972" s="38"/>
      <c r="K972" s="5"/>
      <c r="L972" s="38"/>
      <c r="M972" s="5"/>
      <c r="N972" s="5"/>
      <c r="O972" s="5"/>
      <c r="P972" s="5"/>
      <c r="Q972" s="5"/>
      <c r="R972" s="5"/>
      <c r="S972" s="42"/>
    </row>
  </sheetData>
  <autoFilter ref="A11:Y909"/>
  <mergeCells count="496">
    <mergeCell ref="G36:G38"/>
    <mergeCell ref="I36:I38"/>
    <mergeCell ref="J36:J38"/>
    <mergeCell ref="G152:G156"/>
    <mergeCell ref="I152:I156"/>
    <mergeCell ref="G170:G173"/>
    <mergeCell ref="I170:I173"/>
    <mergeCell ref="G185:G187"/>
    <mergeCell ref="I185:I187"/>
    <mergeCell ref="G40:G43"/>
    <mergeCell ref="I40:I43"/>
    <mergeCell ref="J40:J43"/>
    <mergeCell ref="G48:G50"/>
    <mergeCell ref="I48:I50"/>
    <mergeCell ref="J48:J50"/>
    <mergeCell ref="G52:G55"/>
    <mergeCell ref="I52:I55"/>
    <mergeCell ref="J52:J55"/>
    <mergeCell ref="G56:G59"/>
    <mergeCell ref="I56:I59"/>
    <mergeCell ref="J56:J59"/>
    <mergeCell ref="G62:G65"/>
    <mergeCell ref="I62:I65"/>
    <mergeCell ref="J62:J65"/>
    <mergeCell ref="Q10:S10"/>
    <mergeCell ref="G16:G17"/>
    <mergeCell ref="G13:G15"/>
    <mergeCell ref="G32:G35"/>
    <mergeCell ref="G25:G29"/>
    <mergeCell ref="I25:I29"/>
    <mergeCell ref="I7:M8"/>
    <mergeCell ref="D10:E10"/>
    <mergeCell ref="N10:P10"/>
    <mergeCell ref="I13:I15"/>
    <mergeCell ref="I16:I17"/>
    <mergeCell ref="I32:I35"/>
    <mergeCell ref="G18:G24"/>
    <mergeCell ref="I18:I24"/>
    <mergeCell ref="J13:J15"/>
    <mergeCell ref="J16:J17"/>
    <mergeCell ref="J18:J24"/>
    <mergeCell ref="J25:J29"/>
    <mergeCell ref="J32:J35"/>
    <mergeCell ref="G71:G73"/>
    <mergeCell ref="I71:I73"/>
    <mergeCell ref="J71:J73"/>
    <mergeCell ref="G90:G93"/>
    <mergeCell ref="I90:I93"/>
    <mergeCell ref="J90:J93"/>
    <mergeCell ref="G94:G97"/>
    <mergeCell ref="I94:I97"/>
    <mergeCell ref="J94:J97"/>
    <mergeCell ref="G99:G102"/>
    <mergeCell ref="I99:I102"/>
    <mergeCell ref="J99:J102"/>
    <mergeCell ref="G107:G113"/>
    <mergeCell ref="I107:I113"/>
    <mergeCell ref="J107:J113"/>
    <mergeCell ref="G114:G118"/>
    <mergeCell ref="I114:I118"/>
    <mergeCell ref="J114:J118"/>
    <mergeCell ref="G120:G132"/>
    <mergeCell ref="I120:I132"/>
    <mergeCell ref="J120:J132"/>
    <mergeCell ref="G133:G137"/>
    <mergeCell ref="I133:I137"/>
    <mergeCell ref="J133:J137"/>
    <mergeCell ref="G139:G141"/>
    <mergeCell ref="I139:I141"/>
    <mergeCell ref="J139:J141"/>
    <mergeCell ref="G145:G151"/>
    <mergeCell ref="I145:I151"/>
    <mergeCell ref="J145:J151"/>
    <mergeCell ref="J152:J156"/>
    <mergeCell ref="G158:G160"/>
    <mergeCell ref="I158:I160"/>
    <mergeCell ref="J158:J160"/>
    <mergeCell ref="G162:G165"/>
    <mergeCell ref="I162:I165"/>
    <mergeCell ref="J162:J165"/>
    <mergeCell ref="G166:G169"/>
    <mergeCell ref="I166:I169"/>
    <mergeCell ref="J166:J169"/>
    <mergeCell ref="J170:J173"/>
    <mergeCell ref="G174:G177"/>
    <mergeCell ref="I174:I177"/>
    <mergeCell ref="J174:J177"/>
    <mergeCell ref="G178:G181"/>
    <mergeCell ref="I178:I181"/>
    <mergeCell ref="J178:J181"/>
    <mergeCell ref="G182:G184"/>
    <mergeCell ref="I182:I184"/>
    <mergeCell ref="J182:J184"/>
    <mergeCell ref="J185:J187"/>
    <mergeCell ref="G188:G191"/>
    <mergeCell ref="I188:I191"/>
    <mergeCell ref="J188:J191"/>
    <mergeCell ref="G192:G195"/>
    <mergeCell ref="I192:I195"/>
    <mergeCell ref="J192:J195"/>
    <mergeCell ref="G196:G198"/>
    <mergeCell ref="I196:I198"/>
    <mergeCell ref="J196:J198"/>
    <mergeCell ref="G201:G203"/>
    <mergeCell ref="I201:I203"/>
    <mergeCell ref="J201:J203"/>
    <mergeCell ref="G204:G206"/>
    <mergeCell ref="I204:I206"/>
    <mergeCell ref="J204:J206"/>
    <mergeCell ref="G207:G209"/>
    <mergeCell ref="I207:I209"/>
    <mergeCell ref="J207:J209"/>
    <mergeCell ref="G210:G215"/>
    <mergeCell ref="I210:I215"/>
    <mergeCell ref="J210:J215"/>
    <mergeCell ref="G216:G219"/>
    <mergeCell ref="I216:I219"/>
    <mergeCell ref="J216:J219"/>
    <mergeCell ref="G220:G232"/>
    <mergeCell ref="I220:I232"/>
    <mergeCell ref="J220:J232"/>
    <mergeCell ref="J233:J239"/>
    <mergeCell ref="G240:G244"/>
    <mergeCell ref="I240:I244"/>
    <mergeCell ref="J240:J244"/>
    <mergeCell ref="G245:G248"/>
    <mergeCell ref="I245:I248"/>
    <mergeCell ref="J245:J248"/>
    <mergeCell ref="G251:G257"/>
    <mergeCell ref="I251:I257"/>
    <mergeCell ref="J251:J257"/>
    <mergeCell ref="G233:G239"/>
    <mergeCell ref="I233:I239"/>
    <mergeCell ref="J258:J262"/>
    <mergeCell ref="G265:G268"/>
    <mergeCell ref="I265:I268"/>
    <mergeCell ref="J265:J268"/>
    <mergeCell ref="G269:G273"/>
    <mergeCell ref="I269:I273"/>
    <mergeCell ref="J269:J273"/>
    <mergeCell ref="G276:G282"/>
    <mergeCell ref="I276:I282"/>
    <mergeCell ref="J276:J282"/>
    <mergeCell ref="G258:G262"/>
    <mergeCell ref="I258:I262"/>
    <mergeCell ref="J283:J287"/>
    <mergeCell ref="G283:G287"/>
    <mergeCell ref="I283:I287"/>
    <mergeCell ref="G288:G289"/>
    <mergeCell ref="I288:I289"/>
    <mergeCell ref="J288:J289"/>
    <mergeCell ref="G290:G297"/>
    <mergeCell ref="I290:I297"/>
    <mergeCell ref="J290:J297"/>
    <mergeCell ref="G299:G300"/>
    <mergeCell ref="I299:I300"/>
    <mergeCell ref="J299:J300"/>
    <mergeCell ref="J301:J307"/>
    <mergeCell ref="G308:G312"/>
    <mergeCell ref="I308:I312"/>
    <mergeCell ref="J308:J312"/>
    <mergeCell ref="G314:G318"/>
    <mergeCell ref="I314:I318"/>
    <mergeCell ref="J314:J318"/>
    <mergeCell ref="G319:G322"/>
    <mergeCell ref="I319:I322"/>
    <mergeCell ref="J319:J322"/>
    <mergeCell ref="G301:G307"/>
    <mergeCell ref="I301:I307"/>
    <mergeCell ref="J323:J326"/>
    <mergeCell ref="G327:G337"/>
    <mergeCell ref="I327:I337"/>
    <mergeCell ref="J327:J337"/>
    <mergeCell ref="G339:G343"/>
    <mergeCell ref="I339:I343"/>
    <mergeCell ref="J339:J343"/>
    <mergeCell ref="G344:G349"/>
    <mergeCell ref="I344:I349"/>
    <mergeCell ref="J344:J349"/>
    <mergeCell ref="G323:G326"/>
    <mergeCell ref="I323:I326"/>
    <mergeCell ref="J350:J351"/>
    <mergeCell ref="G352:G353"/>
    <mergeCell ref="I352:I353"/>
    <mergeCell ref="J352:J353"/>
    <mergeCell ref="G354:G360"/>
    <mergeCell ref="I354:I360"/>
    <mergeCell ref="J354:J360"/>
    <mergeCell ref="G361:G365"/>
    <mergeCell ref="I361:I365"/>
    <mergeCell ref="J361:J365"/>
    <mergeCell ref="G350:G351"/>
    <mergeCell ref="I350:I351"/>
    <mergeCell ref="J369:J372"/>
    <mergeCell ref="G373:G376"/>
    <mergeCell ref="I373:I376"/>
    <mergeCell ref="J373:J376"/>
    <mergeCell ref="G379:G383"/>
    <mergeCell ref="I379:I383"/>
    <mergeCell ref="J379:J383"/>
    <mergeCell ref="G384:G392"/>
    <mergeCell ref="I384:I392"/>
    <mergeCell ref="J384:J392"/>
    <mergeCell ref="G369:G372"/>
    <mergeCell ref="I369:I372"/>
    <mergeCell ref="J393:J401"/>
    <mergeCell ref="G402:G404"/>
    <mergeCell ref="I402:I404"/>
    <mergeCell ref="J402:J404"/>
    <mergeCell ref="G405:G407"/>
    <mergeCell ref="I405:I407"/>
    <mergeCell ref="J405:J407"/>
    <mergeCell ref="G408:G409"/>
    <mergeCell ref="I408:I409"/>
    <mergeCell ref="J408:J409"/>
    <mergeCell ref="G393:G401"/>
    <mergeCell ref="I393:I401"/>
    <mergeCell ref="J410:J411"/>
    <mergeCell ref="G412:G418"/>
    <mergeCell ref="I412:I418"/>
    <mergeCell ref="J412:J418"/>
    <mergeCell ref="G419:G423"/>
    <mergeCell ref="I419:I423"/>
    <mergeCell ref="J419:J423"/>
    <mergeCell ref="G428:G437"/>
    <mergeCell ref="I428:I437"/>
    <mergeCell ref="J428:J437"/>
    <mergeCell ref="G410:G411"/>
    <mergeCell ref="I410:I411"/>
    <mergeCell ref="J438:J439"/>
    <mergeCell ref="G440:G441"/>
    <mergeCell ref="I440:I441"/>
    <mergeCell ref="J440:J441"/>
    <mergeCell ref="G444:G445"/>
    <mergeCell ref="I444:I445"/>
    <mergeCell ref="J444:J445"/>
    <mergeCell ref="G446:G452"/>
    <mergeCell ref="I446:I452"/>
    <mergeCell ref="J446:J452"/>
    <mergeCell ref="G438:G439"/>
    <mergeCell ref="I438:I439"/>
    <mergeCell ref="J453:J457"/>
    <mergeCell ref="G458:G460"/>
    <mergeCell ref="I458:I460"/>
    <mergeCell ref="J458:J460"/>
    <mergeCell ref="G461:G462"/>
    <mergeCell ref="I461:I462"/>
    <mergeCell ref="J461:J462"/>
    <mergeCell ref="G464:G475"/>
    <mergeCell ref="I464:I475"/>
    <mergeCell ref="J464:J475"/>
    <mergeCell ref="G453:G457"/>
    <mergeCell ref="I453:I457"/>
    <mergeCell ref="J476:J482"/>
    <mergeCell ref="G483:G487"/>
    <mergeCell ref="I483:I487"/>
    <mergeCell ref="J483:J487"/>
    <mergeCell ref="G489:G491"/>
    <mergeCell ref="I489:I491"/>
    <mergeCell ref="J489:J491"/>
    <mergeCell ref="G494:G500"/>
    <mergeCell ref="I494:I500"/>
    <mergeCell ref="J494:J500"/>
    <mergeCell ref="G476:G482"/>
    <mergeCell ref="I476:I482"/>
    <mergeCell ref="J501:J505"/>
    <mergeCell ref="G506:G513"/>
    <mergeCell ref="I506:I513"/>
    <mergeCell ref="J506:J513"/>
    <mergeCell ref="G514:G515"/>
    <mergeCell ref="I514:I515"/>
    <mergeCell ref="J514:J515"/>
    <mergeCell ref="G516:G524"/>
    <mergeCell ref="I516:I524"/>
    <mergeCell ref="J516:J524"/>
    <mergeCell ref="G501:G505"/>
    <mergeCell ref="I501:I505"/>
    <mergeCell ref="J525:J526"/>
    <mergeCell ref="G527:G534"/>
    <mergeCell ref="I527:I534"/>
    <mergeCell ref="J527:J534"/>
    <mergeCell ref="G536:G542"/>
    <mergeCell ref="I536:I542"/>
    <mergeCell ref="J536:J542"/>
    <mergeCell ref="G543:G547"/>
    <mergeCell ref="I543:I547"/>
    <mergeCell ref="J543:J547"/>
    <mergeCell ref="G525:G526"/>
    <mergeCell ref="I525:I526"/>
    <mergeCell ref="J548:J552"/>
    <mergeCell ref="G553:G557"/>
    <mergeCell ref="I553:I557"/>
    <mergeCell ref="J553:J557"/>
    <mergeCell ref="G558:G559"/>
    <mergeCell ref="I558:I559"/>
    <mergeCell ref="J558:J559"/>
    <mergeCell ref="J560:J566"/>
    <mergeCell ref="G568:G574"/>
    <mergeCell ref="I568:I574"/>
    <mergeCell ref="J568:J574"/>
    <mergeCell ref="I560:I566"/>
    <mergeCell ref="G560:G566"/>
    <mergeCell ref="G548:G552"/>
    <mergeCell ref="I548:I552"/>
    <mergeCell ref="J575:J579"/>
    <mergeCell ref="G581:G586"/>
    <mergeCell ref="I581:I586"/>
    <mergeCell ref="J581:J586"/>
    <mergeCell ref="G592:G598"/>
    <mergeCell ref="I592:I598"/>
    <mergeCell ref="J592:J598"/>
    <mergeCell ref="G599:G603"/>
    <mergeCell ref="I599:I603"/>
    <mergeCell ref="J599:J603"/>
    <mergeCell ref="G575:G579"/>
    <mergeCell ref="I575:I579"/>
    <mergeCell ref="J604:J610"/>
    <mergeCell ref="G611:G615"/>
    <mergeCell ref="I611:I615"/>
    <mergeCell ref="J611:J615"/>
    <mergeCell ref="G616:G619"/>
    <mergeCell ref="I616:I619"/>
    <mergeCell ref="J616:J619"/>
    <mergeCell ref="G620:G626"/>
    <mergeCell ref="I620:I626"/>
    <mergeCell ref="J620:J626"/>
    <mergeCell ref="G604:G610"/>
    <mergeCell ref="I604:I610"/>
    <mergeCell ref="J627:J631"/>
    <mergeCell ref="G633:G634"/>
    <mergeCell ref="I633:I634"/>
    <mergeCell ref="J633:J634"/>
    <mergeCell ref="G635:G640"/>
    <mergeCell ref="I635:I640"/>
    <mergeCell ref="J635:J640"/>
    <mergeCell ref="G648:G650"/>
    <mergeCell ref="I648:I650"/>
    <mergeCell ref="J648:J650"/>
    <mergeCell ref="G627:G631"/>
    <mergeCell ref="I627:I631"/>
    <mergeCell ref="J653:J656"/>
    <mergeCell ref="G661:G667"/>
    <mergeCell ref="I661:I667"/>
    <mergeCell ref="J661:J667"/>
    <mergeCell ref="G668:G672"/>
    <mergeCell ref="I668:I672"/>
    <mergeCell ref="J668:J672"/>
    <mergeCell ref="G673:G676"/>
    <mergeCell ref="I673:I676"/>
    <mergeCell ref="J673:J676"/>
    <mergeCell ref="G653:G656"/>
    <mergeCell ref="I653:I656"/>
    <mergeCell ref="J677:J683"/>
    <mergeCell ref="G684:G688"/>
    <mergeCell ref="I684:I688"/>
    <mergeCell ref="J684:J688"/>
    <mergeCell ref="G689:G692"/>
    <mergeCell ref="I689:I692"/>
    <mergeCell ref="J689:J692"/>
    <mergeCell ref="G693:G696"/>
    <mergeCell ref="I693:I696"/>
    <mergeCell ref="J693:J696"/>
    <mergeCell ref="G677:G683"/>
    <mergeCell ref="I677:I683"/>
    <mergeCell ref="J697:J699"/>
    <mergeCell ref="G700:G703"/>
    <mergeCell ref="I700:I703"/>
    <mergeCell ref="J700:J703"/>
    <mergeCell ref="G706:G707"/>
    <mergeCell ref="I706:I707"/>
    <mergeCell ref="J706:J707"/>
    <mergeCell ref="G708:G710"/>
    <mergeCell ref="I708:I710"/>
    <mergeCell ref="J708:J710"/>
    <mergeCell ref="G697:G699"/>
    <mergeCell ref="I697:I699"/>
    <mergeCell ref="J715:J717"/>
    <mergeCell ref="G721:G727"/>
    <mergeCell ref="I721:I727"/>
    <mergeCell ref="J721:J727"/>
    <mergeCell ref="G728:G732"/>
    <mergeCell ref="I728:I732"/>
    <mergeCell ref="J728:J732"/>
    <mergeCell ref="G733:G737"/>
    <mergeCell ref="I733:I737"/>
    <mergeCell ref="J733:J737"/>
    <mergeCell ref="G715:G717"/>
    <mergeCell ref="I715:I717"/>
    <mergeCell ref="G738:G742"/>
    <mergeCell ref="I738:I742"/>
    <mergeCell ref="J738:J742"/>
    <mergeCell ref="G746:G752"/>
    <mergeCell ref="I746:I752"/>
    <mergeCell ref="J746:J752"/>
    <mergeCell ref="G753:G757"/>
    <mergeCell ref="I753:I757"/>
    <mergeCell ref="J753:J757"/>
    <mergeCell ref="G759:G765"/>
    <mergeCell ref="I759:I765"/>
    <mergeCell ref="J759:J765"/>
    <mergeCell ref="G766:G770"/>
    <mergeCell ref="I766:I770"/>
    <mergeCell ref="J766:J770"/>
    <mergeCell ref="G771:G775"/>
    <mergeCell ref="I771:I775"/>
    <mergeCell ref="J771:J775"/>
    <mergeCell ref="G776:G780"/>
    <mergeCell ref="I776:I780"/>
    <mergeCell ref="J776:J780"/>
    <mergeCell ref="G781:G784"/>
    <mergeCell ref="I781:I784"/>
    <mergeCell ref="J781:J784"/>
    <mergeCell ref="G785:G791"/>
    <mergeCell ref="I785:I791"/>
    <mergeCell ref="J785:J791"/>
    <mergeCell ref="G792:G796"/>
    <mergeCell ref="I792:I796"/>
    <mergeCell ref="J792:J796"/>
    <mergeCell ref="G797:G805"/>
    <mergeCell ref="I797:I805"/>
    <mergeCell ref="J797:J805"/>
    <mergeCell ref="G807:G808"/>
    <mergeCell ref="I807:I808"/>
    <mergeCell ref="J807:J808"/>
    <mergeCell ref="J809:J813"/>
    <mergeCell ref="G815:G819"/>
    <mergeCell ref="I815:I819"/>
    <mergeCell ref="J815:J819"/>
    <mergeCell ref="G820:G824"/>
    <mergeCell ref="I820:I824"/>
    <mergeCell ref="J820:J824"/>
    <mergeCell ref="G832:G835"/>
    <mergeCell ref="I832:I835"/>
    <mergeCell ref="J832:J835"/>
    <mergeCell ref="G809:G813"/>
    <mergeCell ref="I809:I813"/>
    <mergeCell ref="J836:J839"/>
    <mergeCell ref="G840:G842"/>
    <mergeCell ref="I840:I842"/>
    <mergeCell ref="J840:J842"/>
    <mergeCell ref="G843:G846"/>
    <mergeCell ref="I843:I846"/>
    <mergeCell ref="J843:J846"/>
    <mergeCell ref="G849:G852"/>
    <mergeCell ref="I849:I852"/>
    <mergeCell ref="J849:J852"/>
    <mergeCell ref="G836:G839"/>
    <mergeCell ref="I836:I839"/>
    <mergeCell ref="J853:J854"/>
    <mergeCell ref="J856:J857"/>
    <mergeCell ref="G866:G872"/>
    <mergeCell ref="I866:I872"/>
    <mergeCell ref="J866:J872"/>
    <mergeCell ref="G873:G878"/>
    <mergeCell ref="I873:I878"/>
    <mergeCell ref="J873:J878"/>
    <mergeCell ref="G879:G880"/>
    <mergeCell ref="I879:I880"/>
    <mergeCell ref="J879:J880"/>
    <mergeCell ref="G856:G857"/>
    <mergeCell ref="I856:I857"/>
    <mergeCell ref="G853:G854"/>
    <mergeCell ref="I853:I854"/>
    <mergeCell ref="J882:J886"/>
    <mergeCell ref="G887:G888"/>
    <mergeCell ref="I887:I888"/>
    <mergeCell ref="J887:J888"/>
    <mergeCell ref="G892:G896"/>
    <mergeCell ref="I892:I896"/>
    <mergeCell ref="J892:J896"/>
    <mergeCell ref="G897:G898"/>
    <mergeCell ref="I897:I898"/>
    <mergeCell ref="J897:J898"/>
    <mergeCell ref="G882:G886"/>
    <mergeCell ref="I882:I886"/>
    <mergeCell ref="J899:J900"/>
    <mergeCell ref="G901:G906"/>
    <mergeCell ref="I901:I906"/>
    <mergeCell ref="J901:J906"/>
    <mergeCell ref="G907:G908"/>
    <mergeCell ref="I907:I908"/>
    <mergeCell ref="J907:J908"/>
    <mergeCell ref="G912:G928"/>
    <mergeCell ref="I912:I928"/>
    <mergeCell ref="J912:J928"/>
    <mergeCell ref="G899:G900"/>
    <mergeCell ref="I899:I900"/>
    <mergeCell ref="G937:G944"/>
    <mergeCell ref="I937:I944"/>
    <mergeCell ref="J937:J944"/>
    <mergeCell ref="G946:G947"/>
    <mergeCell ref="I946:I947"/>
    <mergeCell ref="J946:J947"/>
    <mergeCell ref="G948:G949"/>
    <mergeCell ref="I948:I949"/>
    <mergeCell ref="J948:J949"/>
  </mergeCells>
  <printOptions horizontalCentered="1" verticalCentered="1"/>
  <pageMargins left="0.27559055118110237" right="0.15748031496062992" top="0.23622047244094491" bottom="0.35433070866141736" header="0.23622047244094491" footer="0.19685039370078741"/>
  <pageSetup paperSize="8" scale="66" fitToHeight="0" orientation="landscape" horizontalDpi="300" verticalDpi="300" r:id="rId1"/>
  <headerFooter alignWithMargins="0">
    <oddFooter>&amp;L&amp;P de &amp;N&amp;Relaboro: Ing. Jorge Ordóñez O.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filterMode="1"/>
  <dimension ref="A1:Z977"/>
  <sheetViews>
    <sheetView zoomScale="70" zoomScaleNormal="70" workbookViewId="0">
      <pane ySplit="11" topLeftCell="A12" activePane="bottomLeft" state="frozen"/>
      <selection activeCell="B11" sqref="B11"/>
      <selection pane="bottomLeft" activeCell="B46" sqref="B46"/>
    </sheetView>
  </sheetViews>
  <sheetFormatPr baseColWidth="10" defaultRowHeight="14.25" x14ac:dyDescent="0.2"/>
  <cols>
    <col min="1" max="1" width="14.875" customWidth="1"/>
    <col min="2" max="2" width="93.125" customWidth="1"/>
    <col min="3" max="3" width="11.125" customWidth="1"/>
    <col min="4" max="4" width="11.375" style="55" customWidth="1"/>
    <col min="5" max="5" width="21.25" customWidth="1"/>
    <col min="6" max="6" width="17.875" customWidth="1"/>
    <col min="7" max="8" width="19.625" customWidth="1"/>
    <col min="9" max="9" width="9" style="53" customWidth="1"/>
    <col min="10" max="10" width="8.5" style="53" customWidth="1"/>
    <col min="11" max="11" width="9.25" style="53" customWidth="1"/>
    <col min="12" max="12" width="9.375" style="53" customWidth="1"/>
    <col min="13" max="13" width="6.5" style="53" customWidth="1"/>
    <col min="14" max="14" width="41.625" style="53" customWidth="1"/>
    <col min="15" max="15" width="11" style="53"/>
    <col min="16" max="16" width="6.5" style="53" customWidth="1"/>
    <col min="17" max="17" width="7.625" style="53" customWidth="1"/>
    <col min="18" max="18" width="22" customWidth="1"/>
    <col min="19" max="19" width="14.125" customWidth="1"/>
    <col min="20" max="20" width="17.75" style="49" customWidth="1"/>
    <col min="22" max="22" width="13.875" bestFit="1" customWidth="1"/>
  </cols>
  <sheetData>
    <row r="1" spans="1:26" s="44" customFormat="1" hidden="1" x14ac:dyDescent="0.2">
      <c r="D1" s="56"/>
      <c r="I1" s="52"/>
      <c r="J1" s="52"/>
      <c r="K1" s="52"/>
      <c r="L1" s="52"/>
      <c r="M1" s="52"/>
      <c r="N1" s="52"/>
      <c r="O1" s="52"/>
      <c r="P1" s="52"/>
      <c r="Q1" s="52"/>
      <c r="T1" s="48"/>
    </row>
    <row r="2" spans="1:26" s="44" customFormat="1" hidden="1" x14ac:dyDescent="0.2">
      <c r="D2" s="56"/>
      <c r="I2" s="52"/>
      <c r="J2" s="52"/>
      <c r="K2" s="52"/>
      <c r="L2" s="52"/>
      <c r="M2" s="52"/>
      <c r="N2" s="52"/>
      <c r="O2" s="52"/>
      <c r="P2" s="52"/>
      <c r="Q2" s="52"/>
      <c r="T2" s="48"/>
    </row>
    <row r="3" spans="1:26" s="44" customFormat="1" hidden="1" x14ac:dyDescent="0.2">
      <c r="D3" s="56"/>
      <c r="I3" s="52"/>
      <c r="J3" s="52"/>
      <c r="K3" s="52"/>
      <c r="L3" s="52"/>
      <c r="M3" s="52"/>
      <c r="N3" s="52"/>
      <c r="O3" s="52"/>
      <c r="P3" s="52"/>
      <c r="Q3" s="52"/>
      <c r="T3" s="48"/>
    </row>
    <row r="4" spans="1:26" s="44" customFormat="1" hidden="1" x14ac:dyDescent="0.2">
      <c r="D4" s="56"/>
      <c r="I4" s="52"/>
      <c r="J4" s="52"/>
      <c r="K4" s="52"/>
      <c r="L4" s="52"/>
      <c r="M4" s="52"/>
      <c r="N4" s="52"/>
      <c r="O4" s="52"/>
      <c r="P4" s="52"/>
      <c r="Q4" s="52"/>
      <c r="T4" s="48"/>
    </row>
    <row r="5" spans="1:26" s="44" customFormat="1" hidden="1" x14ac:dyDescent="0.2">
      <c r="D5" s="56"/>
      <c r="I5" s="52"/>
      <c r="J5" s="52"/>
      <c r="K5" s="52"/>
      <c r="L5" s="52"/>
      <c r="M5" s="52"/>
      <c r="N5" s="52"/>
      <c r="O5" s="52"/>
      <c r="P5" s="52"/>
      <c r="Q5" s="52"/>
      <c r="T5" s="48"/>
    </row>
    <row r="6" spans="1:26" s="44" customFormat="1" hidden="1" x14ac:dyDescent="0.2">
      <c r="D6" s="56"/>
      <c r="I6" s="52"/>
      <c r="J6" s="52"/>
      <c r="K6" s="52"/>
      <c r="L6" s="52"/>
      <c r="M6" s="52"/>
      <c r="N6" s="52"/>
      <c r="O6" s="52"/>
      <c r="P6" s="52"/>
      <c r="Q6" s="52"/>
      <c r="T6" s="48"/>
    </row>
    <row r="7" spans="1:26" s="44" customFormat="1" hidden="1" x14ac:dyDescent="0.2">
      <c r="D7" s="56"/>
      <c r="I7" s="52"/>
      <c r="J7" s="52"/>
      <c r="K7" s="52"/>
      <c r="L7" s="52"/>
      <c r="M7" s="52"/>
      <c r="N7" s="52"/>
      <c r="O7" s="52"/>
      <c r="P7" s="52"/>
      <c r="Q7" s="52"/>
      <c r="T7" s="48"/>
    </row>
    <row r="8" spans="1:26" s="44" customFormat="1" hidden="1" x14ac:dyDescent="0.2">
      <c r="D8" s="56"/>
      <c r="I8" s="52"/>
      <c r="J8" s="52"/>
      <c r="K8" s="52"/>
      <c r="L8" s="52"/>
      <c r="M8" s="52"/>
      <c r="N8" s="52"/>
      <c r="O8" s="52"/>
      <c r="P8" s="52"/>
      <c r="Q8" s="52"/>
      <c r="T8" s="48"/>
    </row>
    <row r="9" spans="1:26" s="44" customFormat="1" hidden="1" x14ac:dyDescent="0.2">
      <c r="D9" s="56"/>
      <c r="I9" s="52"/>
      <c r="J9" s="52"/>
      <c r="K9" s="52"/>
      <c r="L9" s="52"/>
      <c r="M9" s="52"/>
      <c r="N9" s="52"/>
      <c r="O9" s="52"/>
      <c r="P9" s="52"/>
      <c r="Q9" s="52"/>
      <c r="T9" s="48"/>
    </row>
    <row r="10" spans="1:26" s="44" customFormat="1" hidden="1" x14ac:dyDescent="0.2">
      <c r="D10" s="56"/>
      <c r="I10" s="52"/>
      <c r="J10" s="52"/>
      <c r="K10" s="52"/>
      <c r="L10" s="52"/>
      <c r="M10" s="52"/>
      <c r="N10" s="52"/>
      <c r="O10" s="52"/>
      <c r="P10" s="52"/>
      <c r="Q10" s="52"/>
      <c r="T10" s="48"/>
    </row>
    <row r="11" spans="1:26" s="44" customFormat="1" ht="47.25" customHeight="1" x14ac:dyDescent="0.25">
      <c r="A11" s="63" t="s">
        <v>16</v>
      </c>
      <c r="B11" s="63" t="s">
        <v>666</v>
      </c>
      <c r="C11" s="63" t="s">
        <v>667</v>
      </c>
      <c r="D11" s="64" t="s">
        <v>14</v>
      </c>
      <c r="E11" s="63" t="s">
        <v>668</v>
      </c>
      <c r="F11" s="63" t="s">
        <v>15</v>
      </c>
      <c r="G11" s="63" t="s">
        <v>670</v>
      </c>
      <c r="H11" s="62" t="s">
        <v>17</v>
      </c>
      <c r="I11" s="65" t="s">
        <v>671</v>
      </c>
      <c r="J11" s="65" t="s">
        <v>689</v>
      </c>
      <c r="K11" s="65" t="s">
        <v>690</v>
      </c>
      <c r="L11" s="65" t="s">
        <v>692</v>
      </c>
      <c r="M11" s="66" t="s">
        <v>694</v>
      </c>
      <c r="N11" s="65" t="s">
        <v>693</v>
      </c>
      <c r="O11" s="51"/>
      <c r="P11" s="51"/>
      <c r="Q11" s="51"/>
      <c r="R11" s="67"/>
      <c r="S11" s="67"/>
      <c r="T11" s="65" t="s">
        <v>698</v>
      </c>
      <c r="U11" s="51" t="s">
        <v>699</v>
      </c>
      <c r="V11" s="65" t="s">
        <v>700</v>
      </c>
      <c r="W11" s="62" t="s">
        <v>701</v>
      </c>
    </row>
    <row r="12" spans="1:26" ht="14.25" customHeight="1" x14ac:dyDescent="0.2">
      <c r="A12" t="str">
        <f>'RESUMEN ORDENADO DICIEMBRE'!E12</f>
        <v>MANTENIMIENTO</v>
      </c>
      <c r="B12" t="str">
        <f>'RESUMEN ORDENADO DICIEMBRE'!G12</f>
        <v>CONVENIO DE MANTENIMIENTO VIAL CON LA JUNTA PARROQUIAL DE COLAISACA, CANTON CALVAS.
INICIA 14 FEB 2013.</v>
      </c>
      <c r="C12" t="str">
        <f>'RESUMEN ORDENADO DICIEMBRE'!A12</f>
        <v>ZONA 1</v>
      </c>
      <c r="D12" s="55" t="str">
        <f>'RESUMEN ORDENADO DICIEMBRE'!C12</f>
        <v>COLAISACA</v>
      </c>
      <c r="E12" t="str">
        <f>'RESUMEN ORDENADO DICIEMBRE'!B12</f>
        <v>CALVAS</v>
      </c>
      <c r="F12" t="str">
        <f>'RESUMEN ORDENADO DICIEMBRE'!D12</f>
        <v>AD. DIRECTA</v>
      </c>
      <c r="G12" t="str">
        <f>IF(F12="MTOP","MTOP",IF(F12="AD. DIRECTA","VIALSUR",IF(F12="CONV. TONY EL SUIZO","VIALSUR",IF(F12="CONVENIO","VIALSUR","VIALSUR"))))</f>
        <v>VIALSUR</v>
      </c>
      <c r="H12">
        <f>'RESUMEN ORDENADO DICIEMBRE'!F12</f>
        <v>2013</v>
      </c>
      <c r="I12" s="53" t="str">
        <f>IF(F12="AD. DIRECTA","X","")</f>
        <v>X</v>
      </c>
      <c r="J12" s="54">
        <f>IF(D12=0,"",VLOOKUP(D12,'2010-2001-1990'!$A$1:$C$105,3,"FALSO"))</f>
        <v>913</v>
      </c>
      <c r="K12" s="54">
        <f>IF(D12=0,"",VLOOKUP(D12,'2010-2001-1990'!$A$1:$C$105,2,"FALSO"))</f>
        <v>941</v>
      </c>
      <c r="L12" s="54">
        <f>IF(J12="",IF(K12="","",J12+K12),J12+K12)</f>
        <v>1854</v>
      </c>
      <c r="M12" s="54">
        <f>'RESUMEN ORDENADO DICIEMBRE'!I12</f>
        <v>100</v>
      </c>
      <c r="N12" s="54" t="str">
        <f>IF(M12=0,"Mantenimiento",IF(A12="MANTENIMIENTO","Construcción de "&amp;M12&amp;" Km de vías mantenidas",IF(A12="ALCANTARILLAS","Construcción de "&amp;M12&amp;" alcantarillas",IF(A12="AMBIENTAL","Licenciamiento ambiental de vías en la provincia",IF(A12="ASFALTADO","Construcción de "&amp;M12&amp;" Km de vías asfaltadas",IF(A12="ESTUDIOS","Ejecución de "&amp;M12&amp;" Km de estudio vial",IF(A12="MEJORAMIENTO","Construcción de "&amp;M12&amp;" Km de vías mejoradas",IF(A12="OBRAS DE ARTE","Construcción de "&amp;M12&amp;" Km de obras de arte",IF(A12="PASARELAS","Construcción de "&amp;M12&amp;" m de pasarelas en convenio con Tony el Suizo",IF(A12="PUENTES","Construcción de "&amp;M12&amp;" m de puentes",))))))))))</f>
        <v>Construcción de 100 Km de vías mantenidas</v>
      </c>
      <c r="O12" s="55"/>
      <c r="P12" s="54"/>
      <c r="Q12" s="54"/>
      <c r="R12">
        <f>'RESUMEN ORDENADO DICIEMBRE'!S12</f>
        <v>49014</v>
      </c>
      <c r="S12" s="45"/>
      <c r="T12" s="49">
        <f>IF(S12="",R12,S12)</f>
        <v>49014</v>
      </c>
      <c r="V12" t="str">
        <f>IF(A12="ESTUDIOS","Ing. Patricio Barcenas",IF(A12="AMBIENTAL","Ing. Verónica Carrión",IF(C12="ZONA 1","Ing. Javier Ruíz",IF(C12="ZONA 2","Ing. Marco Cevallos",IF(C12="ZONA 3", "Ing. Alfonso González","Ing. Iván Villa")))))</f>
        <v>Ing. Javier Ruíz</v>
      </c>
      <c r="W12" s="61" t="str">
        <f>IF(A12="ESTUDIOS","Informe del estudio o informe del diseño","Informe, planillas y actas")</f>
        <v>Informe, planillas y actas</v>
      </c>
      <c r="Z12" s="54"/>
    </row>
    <row r="13" spans="1:26" ht="14.25" customHeight="1" x14ac:dyDescent="0.2">
      <c r="A13" t="str">
        <f>'RESUMEN ORDENADO DICIEMBRE'!E13</f>
        <v>ASFALTADO</v>
      </c>
      <c r="B13" t="str">
        <f>'RESUMEN ORDENADO DICIEMBRE'!G13</f>
        <v>ASFALTADO DE LA VIA CARIAMANGA EL LUCERO RIO PINDO</v>
      </c>
      <c r="C13" t="str">
        <f>'RESUMEN ORDENADO DICIEMBRE'!A13</f>
        <v>ZONA 1</v>
      </c>
      <c r="D13" s="55" t="str">
        <f>'RESUMEN ORDENADO DICIEMBRE'!C13</f>
        <v>LUCERO</v>
      </c>
      <c r="E13" t="str">
        <f>'RESUMEN ORDENADO DICIEMBRE'!B13</f>
        <v>CALVAS</v>
      </c>
      <c r="F13" t="str">
        <f>'RESUMEN ORDENADO DICIEMBRE'!D13</f>
        <v>CONTRATO</v>
      </c>
      <c r="G13" t="str">
        <f t="shared" ref="G13:G76" si="0">IF(F13="MTOP","MTOP",IF(F13="AD. DIRECTA","VIALSUR",IF(F13="CONV. TONY EL SUIZO","VIALSUR",IF(F13="CONVENIO","VIALSUR","VIALSUR"))))</f>
        <v>VIALSUR</v>
      </c>
      <c r="H13">
        <f>'RESUMEN ORDENADO DICIEMBRE'!F13</f>
        <v>2013</v>
      </c>
      <c r="I13" s="53" t="str">
        <f>IF(F13="AD. DIRECTA","X","")</f>
        <v/>
      </c>
      <c r="J13" s="54">
        <f>IF(D13=0,"",VLOOKUP(D13,'2010-2001-1990'!$A$1:$C$105,3,"FALSO"))</f>
        <v>988</v>
      </c>
      <c r="K13" s="54">
        <f>IF(D13=0,"",VLOOKUP(D13,'2010-2001-1990'!$A$1:$C$105,2,"FALSO"))</f>
        <v>1037</v>
      </c>
      <c r="L13" s="54">
        <f>IF(J13="",IF(K13="","",J13+K13),J13+K13)</f>
        <v>2025</v>
      </c>
      <c r="M13" s="54">
        <f>'RESUMEN ORDENADO DICIEMBRE'!I13</f>
        <v>24</v>
      </c>
      <c r="N13" s="54" t="str">
        <f>IF(M13=0,"Mantenimiento",IF(A13="MANTENIMIENTO","Construcción de "&amp;M13&amp;" Km de vías mantenidas",IF(A13="ALCANTARILLAS","Construcción de "&amp;M13&amp;" alcantarillas",IF(A13="AMBIENTAL","Licenciamiento ambiental de vías en la provincia",IF(A13="ASFALTADO","Construcción de "&amp;M13&amp;" Km de vías asfaltadas",IF(A13="ESTUDIOS","Ejecución de "&amp;M13&amp;" Km de estudio vial",IF(A13="MEJORAMIENTO","Construcción de "&amp;M13&amp;" Km de vías mejoradas",IF(A13="OBRAS DE ARTE","Construcción de "&amp;M13&amp;" Km de obras de arte",IF(A13="PASARELAS","Construcción de "&amp;M13&amp;" m de pasarelas en convenio con Tony el Suizo",IF(A13="PUENTES","Construcción de "&amp;M13&amp;" m de puentes",))))))))))</f>
        <v>Construcción de 24 Km de vías asfaltadas</v>
      </c>
      <c r="O13" s="55"/>
      <c r="P13" s="54"/>
      <c r="Q13" s="54"/>
      <c r="R13">
        <f>'RESUMEN ORDENADO DICIEMBRE'!S13</f>
        <v>3943929.42</v>
      </c>
      <c r="S13" s="45">
        <f>SUM(R13:R15)</f>
        <v>5508257.9100000001</v>
      </c>
      <c r="T13" s="49">
        <f>IF(S13="",R13,S13)</f>
        <v>5508257.9100000001</v>
      </c>
      <c r="V13" t="str">
        <f>IF(A13="ESTUDIOS","Ing. Patricio Barcenas",IF(A13="AMBIENTAL","Ing. Verónica Carrión",IF(C13="ZONA 1","Ing. Javier Ruíz",IF(C13="ZONA 2","Ing. Marco Cevallos",IF(C13="ZONA 3", "Ing. Alfonso González","Ing. Iván Villa")))))</f>
        <v>Ing. Javier Ruíz</v>
      </c>
      <c r="W13" s="61" t="str">
        <f>IF(A13="ESTUDIOS","Informe del estudio o informe del diseño","Informe, planillas y actas")</f>
        <v>Informe, planillas y actas</v>
      </c>
      <c r="Z13" s="54"/>
    </row>
    <row r="14" spans="1:26" hidden="1" x14ac:dyDescent="0.2">
      <c r="A14" t="str">
        <f>'RESUMEN ORDENADO DICIEMBRE'!E14</f>
        <v>ASFALTADO</v>
      </c>
      <c r="B14">
        <f>'RESUMEN ORDENADO DICIEMBRE'!G14</f>
        <v>0</v>
      </c>
      <c r="C14" t="str">
        <f>'RESUMEN ORDENADO DICIEMBRE'!A14</f>
        <v>ZONA 1</v>
      </c>
      <c r="D14" s="55" t="str">
        <f>'RESUMEN ORDENADO DICIEMBRE'!C14</f>
        <v>LUCERO</v>
      </c>
      <c r="E14" t="str">
        <f>'RESUMEN ORDENADO DICIEMBRE'!B14</f>
        <v>CALVAS</v>
      </c>
      <c r="F14" t="str">
        <f>'RESUMEN ORDENADO DICIEMBRE'!D14</f>
        <v>CONTRATO</v>
      </c>
      <c r="G14" t="str">
        <f t="shared" si="0"/>
        <v>VIALSUR</v>
      </c>
      <c r="J14" s="54"/>
      <c r="K14" s="54"/>
      <c r="L14" s="54"/>
      <c r="M14" s="54">
        <f>'RESUMEN ORDENADO DICIEMBRE'!I14</f>
        <v>0</v>
      </c>
      <c r="N14" s="54"/>
      <c r="O14" s="55"/>
      <c r="P14" s="54"/>
      <c r="Q14" s="54"/>
      <c r="R14">
        <f>'RESUMEN ORDENADO DICIEMBRE'!S14</f>
        <v>915752.75</v>
      </c>
      <c r="S14" s="45"/>
      <c r="Z14" s="54">
        <v>27.8</v>
      </c>
    </row>
    <row r="15" spans="1:26" hidden="1" x14ac:dyDescent="0.2">
      <c r="A15" t="str">
        <f>'RESUMEN ORDENADO DICIEMBRE'!E15</f>
        <v>ASFALTADO</v>
      </c>
      <c r="B15">
        <f>'RESUMEN ORDENADO DICIEMBRE'!G15</f>
        <v>0</v>
      </c>
      <c r="C15" t="str">
        <f>'RESUMEN ORDENADO DICIEMBRE'!A15</f>
        <v>ZONA 1</v>
      </c>
      <c r="D15" s="55" t="str">
        <f>'RESUMEN ORDENADO DICIEMBRE'!C15</f>
        <v>LUCERO</v>
      </c>
      <c r="E15" t="str">
        <f>'RESUMEN ORDENADO DICIEMBRE'!B15</f>
        <v>CALVAS</v>
      </c>
      <c r="F15" t="str">
        <f>'RESUMEN ORDENADO DICIEMBRE'!D15</f>
        <v>CONTRATO</v>
      </c>
      <c r="G15" t="str">
        <f t="shared" si="0"/>
        <v>VIALSUR</v>
      </c>
      <c r="J15" s="54"/>
      <c r="K15" s="54"/>
      <c r="L15" s="54"/>
      <c r="M15" s="54">
        <f>'RESUMEN ORDENADO DICIEMBRE'!I15</f>
        <v>0</v>
      </c>
      <c r="N15" s="54"/>
      <c r="O15" s="55"/>
      <c r="P15" s="54"/>
      <c r="Q15" s="54"/>
      <c r="R15">
        <f>'RESUMEN ORDENADO DICIEMBRE'!S15</f>
        <v>648575.74</v>
      </c>
      <c r="S15" s="45"/>
      <c r="Z15" s="54">
        <v>20</v>
      </c>
    </row>
    <row r="16" spans="1:26" x14ac:dyDescent="0.2">
      <c r="A16" t="str">
        <f>'RESUMEN ORDENADO DICIEMBRE'!E16</f>
        <v>AMBIENTAL</v>
      </c>
      <c r="B16" t="str">
        <f>'RESUMEN ORDENADO DICIEMBRE'!G16</f>
        <v>VIA CARIAMANGA EL LUCERO RIO PINDO LICENCIAMIENTO AMBIENTAL</v>
      </c>
      <c r="C16" t="str">
        <f>'RESUMEN ORDENADO DICIEMBRE'!A16</f>
        <v>ZONA 1</v>
      </c>
      <c r="D16" s="55" t="str">
        <f>'RESUMEN ORDENADO DICIEMBRE'!C16</f>
        <v>LUCERO</v>
      </c>
      <c r="E16" t="str">
        <f>'RESUMEN ORDENADO DICIEMBRE'!B16</f>
        <v>CALVAS</v>
      </c>
      <c r="F16" t="str">
        <f>'RESUMEN ORDENADO DICIEMBRE'!D16</f>
        <v>CONTRATO</v>
      </c>
      <c r="G16" t="str">
        <f t="shared" si="0"/>
        <v>VIALSUR</v>
      </c>
      <c r="H16">
        <f>'RESUMEN ORDENADO DICIEMBRE'!F16</f>
        <v>2013</v>
      </c>
      <c r="I16" s="53" t="str">
        <f>IF(F16="AD. DIRECTA","X","")</f>
        <v/>
      </c>
      <c r="J16" s="54">
        <f>IF(D16=0,"",VLOOKUP(D16,'2010-2001-1990'!$A$1:$C$105,3,"FALSO"))</f>
        <v>988</v>
      </c>
      <c r="K16" s="54">
        <f>IF(D16=0,"",VLOOKUP(D16,'2010-2001-1990'!$A$1:$C$105,2,"FALSO"))</f>
        <v>1037</v>
      </c>
      <c r="L16" s="54">
        <f>IF(J16="",IF(K16="","",J16+K16),J16+K16)</f>
        <v>2025</v>
      </c>
      <c r="M16" s="54">
        <f>'RESUMEN ORDENADO DICIEMBRE'!I16</f>
        <v>27.8</v>
      </c>
      <c r="N16" s="54" t="str">
        <f>IF(M16=0,"Mantenimiento",IF(A16="MANTENIMIENTO","Construcción de "&amp;M16&amp;" Km de vías mantenidas",IF(A16="ALCANTARILLAS","Construcción de "&amp;M16&amp;" alcantarillas",IF(A16="AMBIENTAL","Licenciamiento ambiental de vías en la provincia",IF(A16="ASFALTADO","Construcción de "&amp;M16&amp;" Km de vías asfaltadas",IF(A16="ESTUDIOS","Ejecución de "&amp;M16&amp;" Km de estudio vial",IF(A16="MEJORAMIENTO","Construcción de "&amp;M16&amp;" Km de vías mejoradas",IF(A16="OBRAS DE ARTE","Construcción de "&amp;M16&amp;" Km de obras de arte",IF(A16="PASARELAS","Construcción de "&amp;M16&amp;" m de pasarelas en convenio con Tony el Suizo",IF(A16="PUENTES","Construcción de "&amp;M16&amp;" m de puentes",))))))))))</f>
        <v>Licenciamiento ambiental de vías en la provincia</v>
      </c>
      <c r="O16" s="55"/>
      <c r="P16" s="54"/>
      <c r="Q16" s="54"/>
      <c r="R16">
        <f>'RESUMEN ORDENADO DICIEMBRE'!S16</f>
        <v>22100</v>
      </c>
      <c r="S16" s="45">
        <f>SUM(R16:R17)</f>
        <v>52100</v>
      </c>
      <c r="T16" s="49">
        <f>IF(S16="",R16,S16)</f>
        <v>52100</v>
      </c>
      <c r="V16" t="str">
        <f>IF(A16="ESTUDIOS","Ing. Patricio Barcenas",IF(A16="AMBIENTAL","Ing. Verónica Carrión",IF(C16="ZONA 1","Ing. Javier Ruíz",IF(C16="ZONA 2","Ing. Marco Cevallos",IF(C16="ZONA 3", "Ing. Alfonso González","Ing. Iván Villa")))))</f>
        <v>Ing. Verónica Carrión</v>
      </c>
      <c r="W16" s="61" t="str">
        <f>IF(A16="ESTUDIOS","Informe del estudio o informe del diseño","Informe, planillas y actas")</f>
        <v>Informe, planillas y actas</v>
      </c>
      <c r="Z16" s="54"/>
    </row>
    <row r="17" spans="1:26" hidden="1" x14ac:dyDescent="0.2">
      <c r="A17" t="str">
        <f>'RESUMEN ORDENADO DICIEMBRE'!E17</f>
        <v>AMBIENTAL</v>
      </c>
      <c r="B17">
        <f>'RESUMEN ORDENADO DICIEMBRE'!G17</f>
        <v>0</v>
      </c>
      <c r="C17" t="str">
        <f>'RESUMEN ORDENADO DICIEMBRE'!A17</f>
        <v>ZONA 1</v>
      </c>
      <c r="D17" s="55" t="str">
        <f>'RESUMEN ORDENADO DICIEMBRE'!C17</f>
        <v>LUCERO</v>
      </c>
      <c r="E17" t="str">
        <f>'RESUMEN ORDENADO DICIEMBRE'!B17</f>
        <v>CALVAS</v>
      </c>
      <c r="F17" t="str">
        <f>'RESUMEN ORDENADO DICIEMBRE'!D17</f>
        <v>CONTRATO</v>
      </c>
      <c r="G17" t="str">
        <f t="shared" si="0"/>
        <v>VIALSUR</v>
      </c>
      <c r="J17" s="54"/>
      <c r="K17" s="54"/>
      <c r="L17" s="54"/>
      <c r="M17" s="54">
        <f>'RESUMEN ORDENADO DICIEMBRE'!I17</f>
        <v>0</v>
      </c>
      <c r="N17" s="54"/>
      <c r="O17" s="55"/>
      <c r="P17" s="54"/>
      <c r="Q17" s="54"/>
      <c r="R17">
        <f>'RESUMEN ORDENADO DICIEMBRE'!S17</f>
        <v>30000</v>
      </c>
      <c r="S17" s="45"/>
      <c r="Z17" s="54">
        <v>20</v>
      </c>
    </row>
    <row r="18" spans="1:26" x14ac:dyDescent="0.2">
      <c r="A18" t="str">
        <f>'RESUMEN ORDENADO DICIEMBRE'!E18</f>
        <v>MEJORAMIENTO</v>
      </c>
      <c r="B18" t="str">
        <f>'RESUMEN ORDENADO DICIEMBRE'!G18</f>
        <v>VÍA CARIAMANGA - SAN GUILLÍN</v>
      </c>
      <c r="C18" t="str">
        <f>'RESUMEN ORDENADO DICIEMBRE'!A18</f>
        <v>ZONA 1</v>
      </c>
      <c r="D18" s="55" t="str">
        <f>'RESUMEN ORDENADO DICIEMBRE'!C18</f>
        <v>SANGUILLIN</v>
      </c>
      <c r="E18" t="str">
        <f>'RESUMEN ORDENADO DICIEMBRE'!B18</f>
        <v>CALVAS</v>
      </c>
      <c r="F18" t="str">
        <f>'RESUMEN ORDENADO DICIEMBRE'!D18</f>
        <v>MTOP</v>
      </c>
      <c r="G18" t="str">
        <f t="shared" si="0"/>
        <v>MTOP</v>
      </c>
      <c r="H18">
        <f>'RESUMEN ORDENADO DICIEMBRE'!F18</f>
        <v>2013</v>
      </c>
      <c r="I18" s="53" t="str">
        <f>IF(F18="AD. DIRECTA","X","")</f>
        <v/>
      </c>
      <c r="J18" s="54">
        <f>IF(D18=0,"",VLOOKUP(D18,'2010-2001-1990'!$A$1:$C$105,3,"FALSO"))</f>
        <v>802</v>
      </c>
      <c r="K18" s="54">
        <f>IF(D18=0,"",VLOOKUP(D18,'2010-2001-1990'!$A$1:$C$105,2,"FALSO"))</f>
        <v>866</v>
      </c>
      <c r="L18" s="54">
        <f>IF(J18="",IF(K18="","",J18+K18),J18+K18)</f>
        <v>1668</v>
      </c>
      <c r="M18" s="54">
        <f>'RESUMEN ORDENADO DICIEMBRE'!I18</f>
        <v>20</v>
      </c>
      <c r="N18" s="54" t="str">
        <f>IF(M18=0,"Mantenimiento",IF(A18="MANTENIMIENTO","Construcción de "&amp;M18&amp;" Km de vías mantenidas",IF(A18="ALCANTARILLAS","Construcción de "&amp;M18&amp;" alcantarillas",IF(A18="AMBIENTAL","Licenciamiento ambiental de vías en la provincia",IF(A18="ASFALTADO","Construcción de "&amp;M18&amp;" Km de vías asfaltadas",IF(A18="ESTUDIOS","Ejecución de "&amp;M18&amp;" Km de estudio vial",IF(A18="MEJORAMIENTO","Construcción de "&amp;M18&amp;" Km de vías mejoradas",IF(A18="OBRAS DE ARTE","Construcción de "&amp;M18&amp;" Km de obras de arte",IF(A18="PASARELAS","Construcción de "&amp;M18&amp;" m de pasarelas en convenio con Tony el Suizo",IF(A18="PUENTES","Construcción de "&amp;M18&amp;" m de puentes",))))))))))</f>
        <v>Construcción de 20 Km de vías mejoradas</v>
      </c>
      <c r="O18"/>
      <c r="P18" s="54"/>
      <c r="Q18" s="54"/>
      <c r="R18">
        <f>'RESUMEN ORDENADO DICIEMBRE'!S18</f>
        <v>0</v>
      </c>
      <c r="S18" s="45">
        <f>SUM(R18:R24)</f>
        <v>113194.10490000001</v>
      </c>
      <c r="T18" s="49">
        <f>IF(S18="",R18,S18)</f>
        <v>113194.10490000001</v>
      </c>
      <c r="V18" t="str">
        <f>IF(A18="ESTUDIOS","Ing. Patricio Barcenas",IF(A18="AMBIENTAL","Ing. Verónica Carrión",IF(C18="ZONA 1","Ing. Javier Ruíz",IF(C18="ZONA 2","Ing. Marco Cevallos",IF(C18="ZONA 3", "Ing. Alfonso González","Ing. Iván Villa")))))</f>
        <v>Ing. Javier Ruíz</v>
      </c>
      <c r="W18" s="61" t="str">
        <f>IF(A18="ESTUDIOS","Informe del estudio o informe del diseño","Informe, planillas y actas")</f>
        <v>Informe, planillas y actas</v>
      </c>
      <c r="Z18" s="54"/>
    </row>
    <row r="19" spans="1:26" hidden="1" x14ac:dyDescent="0.2">
      <c r="A19" t="str">
        <f>'RESUMEN ORDENADO DICIEMBRE'!E19</f>
        <v>MEJORAMIENTO</v>
      </c>
      <c r="B19">
        <f>'RESUMEN ORDENADO DICIEMBRE'!G19</f>
        <v>0</v>
      </c>
      <c r="C19" t="str">
        <f>'RESUMEN ORDENADO DICIEMBRE'!A19</f>
        <v>ZONA 1</v>
      </c>
      <c r="D19" s="55" t="str">
        <f>'RESUMEN ORDENADO DICIEMBRE'!C19</f>
        <v>SANGUILLIN</v>
      </c>
      <c r="E19" t="str">
        <f>'RESUMEN ORDENADO DICIEMBRE'!B19</f>
        <v>CALVAS</v>
      </c>
      <c r="F19" t="str">
        <f>'RESUMEN ORDENADO DICIEMBRE'!D19</f>
        <v>MTOP</v>
      </c>
      <c r="G19" t="str">
        <f t="shared" si="0"/>
        <v>MTOP</v>
      </c>
      <c r="J19" s="54"/>
      <c r="K19" s="54"/>
      <c r="L19" s="54"/>
      <c r="M19" s="54">
        <f>'RESUMEN ORDENADO DICIEMBRE'!I19</f>
        <v>0</v>
      </c>
      <c r="N19" s="54"/>
      <c r="O19"/>
      <c r="P19" s="54"/>
      <c r="Q19" s="54"/>
      <c r="R19">
        <f>'RESUMEN ORDENADO DICIEMBRE'!S19</f>
        <v>2420.5456000000004</v>
      </c>
      <c r="S19" s="45"/>
      <c r="Z19" s="54">
        <v>22</v>
      </c>
    </row>
    <row r="20" spans="1:26" hidden="1" x14ac:dyDescent="0.2">
      <c r="A20" t="str">
        <f>'RESUMEN ORDENADO DICIEMBRE'!E20</f>
        <v>MEJORAMIENTO</v>
      </c>
      <c r="B20">
        <f>'RESUMEN ORDENADO DICIEMBRE'!G20</f>
        <v>0</v>
      </c>
      <c r="C20" t="str">
        <f>'RESUMEN ORDENADO DICIEMBRE'!A20</f>
        <v>ZONA 1</v>
      </c>
      <c r="D20" s="55" t="str">
        <f>'RESUMEN ORDENADO DICIEMBRE'!C20</f>
        <v>SANGUILLIN</v>
      </c>
      <c r="E20" t="str">
        <f>'RESUMEN ORDENADO DICIEMBRE'!B20</f>
        <v>CALVAS</v>
      </c>
      <c r="F20" t="str">
        <f>'RESUMEN ORDENADO DICIEMBRE'!D20</f>
        <v>MTOP</v>
      </c>
      <c r="G20" t="str">
        <f t="shared" si="0"/>
        <v>MTOP</v>
      </c>
      <c r="J20" s="54"/>
      <c r="K20" s="54"/>
      <c r="L20" s="54"/>
      <c r="M20" s="54">
        <f>'RESUMEN ORDENADO DICIEMBRE'!I20</f>
        <v>0</v>
      </c>
      <c r="N20" s="54"/>
      <c r="O20"/>
      <c r="P20" s="54"/>
      <c r="Q20" s="54"/>
      <c r="R20">
        <f>'RESUMEN ORDENADO DICIEMBRE'!S20</f>
        <v>731.02179999999998</v>
      </c>
      <c r="S20" s="45"/>
      <c r="Z20" s="54">
        <v>3.7</v>
      </c>
    </row>
    <row r="21" spans="1:26" hidden="1" x14ac:dyDescent="0.2">
      <c r="A21" t="str">
        <f>'RESUMEN ORDENADO DICIEMBRE'!E21</f>
        <v>MEJORAMIENTO</v>
      </c>
      <c r="B21">
        <f>'RESUMEN ORDENADO DICIEMBRE'!G21</f>
        <v>0</v>
      </c>
      <c r="C21" t="str">
        <f>'RESUMEN ORDENADO DICIEMBRE'!A21</f>
        <v>ZONA 1</v>
      </c>
      <c r="D21" s="55" t="str">
        <f>'RESUMEN ORDENADO DICIEMBRE'!C21</f>
        <v>SANGUILLIN</v>
      </c>
      <c r="E21" t="str">
        <f>'RESUMEN ORDENADO DICIEMBRE'!B21</f>
        <v>CALVAS</v>
      </c>
      <c r="F21" t="str">
        <f>'RESUMEN ORDENADO DICIEMBRE'!D21</f>
        <v>MTOP</v>
      </c>
      <c r="G21" t="str">
        <f t="shared" si="0"/>
        <v>MTOP</v>
      </c>
      <c r="J21" s="54"/>
      <c r="K21" s="54"/>
      <c r="L21" s="54"/>
      <c r="M21" s="54">
        <f>'RESUMEN ORDENADO DICIEMBRE'!I21</f>
        <v>0</v>
      </c>
      <c r="N21" s="54"/>
      <c r="O21"/>
      <c r="P21" s="54"/>
      <c r="Q21" s="54"/>
      <c r="R21">
        <f>'RESUMEN ORDENADO DICIEMBRE'!S21</f>
        <v>0</v>
      </c>
      <c r="S21" s="45"/>
      <c r="Z21" s="54">
        <v>15</v>
      </c>
    </row>
    <row r="22" spans="1:26" hidden="1" x14ac:dyDescent="0.2">
      <c r="A22" t="str">
        <f>'RESUMEN ORDENADO DICIEMBRE'!E22</f>
        <v>MEJORAMIENTO</v>
      </c>
      <c r="B22">
        <f>'RESUMEN ORDENADO DICIEMBRE'!G22</f>
        <v>0</v>
      </c>
      <c r="C22" t="str">
        <f>'RESUMEN ORDENADO DICIEMBRE'!A22</f>
        <v>ZONA 1</v>
      </c>
      <c r="D22" s="55" t="str">
        <f>'RESUMEN ORDENADO DICIEMBRE'!C22</f>
        <v>SANGUILLIN</v>
      </c>
      <c r="E22" t="str">
        <f>'RESUMEN ORDENADO DICIEMBRE'!B22</f>
        <v>CALVAS</v>
      </c>
      <c r="F22" t="str">
        <f>'RESUMEN ORDENADO DICIEMBRE'!D22</f>
        <v>MTOP</v>
      </c>
      <c r="G22" t="str">
        <f t="shared" si="0"/>
        <v>MTOP</v>
      </c>
      <c r="J22" s="54"/>
      <c r="K22" s="54"/>
      <c r="L22" s="54"/>
      <c r="M22" s="54">
        <f>'RESUMEN ORDENADO DICIEMBRE'!I22</f>
        <v>0</v>
      </c>
      <c r="N22" s="54"/>
      <c r="O22"/>
      <c r="P22" s="54"/>
      <c r="Q22" s="54"/>
      <c r="R22">
        <f>'RESUMEN ORDENADO DICIEMBRE'!S22</f>
        <v>61816.998000000007</v>
      </c>
      <c r="S22" s="45"/>
      <c r="Z22" s="54">
        <v>7</v>
      </c>
    </row>
    <row r="23" spans="1:26" hidden="1" x14ac:dyDescent="0.2">
      <c r="A23" t="str">
        <f>'RESUMEN ORDENADO DICIEMBRE'!E23</f>
        <v>MEJORAMIENTO</v>
      </c>
      <c r="B23">
        <f>'RESUMEN ORDENADO DICIEMBRE'!G23</f>
        <v>0</v>
      </c>
      <c r="C23" t="str">
        <f>'RESUMEN ORDENADO DICIEMBRE'!A23</f>
        <v>ZONA 1</v>
      </c>
      <c r="D23" s="55" t="str">
        <f>'RESUMEN ORDENADO DICIEMBRE'!C23</f>
        <v>SANGUILLIN</v>
      </c>
      <c r="E23" t="str">
        <f>'RESUMEN ORDENADO DICIEMBRE'!B23</f>
        <v>CALVAS</v>
      </c>
      <c r="F23" t="str">
        <f>'RESUMEN ORDENADO DICIEMBRE'!D23</f>
        <v>MTOP</v>
      </c>
      <c r="G23" t="str">
        <f t="shared" si="0"/>
        <v>MTOP</v>
      </c>
      <c r="J23" s="54"/>
      <c r="K23" s="54"/>
      <c r="L23" s="54"/>
      <c r="M23" s="54">
        <f>'RESUMEN ORDENADO DICIEMBRE'!I23</f>
        <v>0</v>
      </c>
      <c r="N23" s="54"/>
      <c r="O23"/>
      <c r="P23" s="54"/>
      <c r="Q23" s="54"/>
      <c r="R23">
        <f>'RESUMEN ORDENADO DICIEMBRE'!S23</f>
        <v>28642.8295</v>
      </c>
      <c r="S23" s="45"/>
      <c r="Z23" s="54">
        <v>5</v>
      </c>
    </row>
    <row r="24" spans="1:26" hidden="1" x14ac:dyDescent="0.2">
      <c r="A24" t="str">
        <f>'RESUMEN ORDENADO DICIEMBRE'!E24</f>
        <v>MEJORAMIENTO</v>
      </c>
      <c r="B24">
        <f>'RESUMEN ORDENADO DICIEMBRE'!G24</f>
        <v>0</v>
      </c>
      <c r="C24" t="str">
        <f>'RESUMEN ORDENADO DICIEMBRE'!A24</f>
        <v>ZONA 1</v>
      </c>
      <c r="D24" s="55" t="str">
        <f>'RESUMEN ORDENADO DICIEMBRE'!C24</f>
        <v>SANGUILLIN</v>
      </c>
      <c r="E24" t="str">
        <f>'RESUMEN ORDENADO DICIEMBRE'!B24</f>
        <v>CALVAS</v>
      </c>
      <c r="F24" t="str">
        <f>'RESUMEN ORDENADO DICIEMBRE'!D24</f>
        <v>MTOP</v>
      </c>
      <c r="G24" t="str">
        <f t="shared" si="0"/>
        <v>MTOP</v>
      </c>
      <c r="J24" s="54"/>
      <c r="K24" s="54"/>
      <c r="L24" s="54"/>
      <c r="M24" s="54">
        <f>'RESUMEN ORDENADO DICIEMBRE'!I24</f>
        <v>0</v>
      </c>
      <c r="N24" s="54"/>
      <c r="O24"/>
      <c r="P24" s="54"/>
      <c r="Q24" s="54"/>
      <c r="R24">
        <f>'RESUMEN ORDENADO DICIEMBRE'!S24</f>
        <v>19582.71</v>
      </c>
      <c r="S24" s="45"/>
      <c r="Z24" s="54">
        <v>15</v>
      </c>
    </row>
    <row r="25" spans="1:26" x14ac:dyDescent="0.2">
      <c r="A25" t="str">
        <f>'RESUMEN ORDENADO DICIEMBRE'!E25</f>
        <v>ALCANTARILLAS</v>
      </c>
      <c r="B25" t="str">
        <f>'RESUMEN ORDENADO DICIEMBRE'!G25</f>
        <v>ALCANTARILLAS DE LA VÍA CARIAMANGA - SAN GUILLÍN</v>
      </c>
      <c r="C25" t="str">
        <f>'RESUMEN ORDENADO DICIEMBRE'!A25</f>
        <v>ZONA 1</v>
      </c>
      <c r="D25" s="55" t="str">
        <f>'RESUMEN ORDENADO DICIEMBRE'!C25</f>
        <v>SANGUILLIN</v>
      </c>
      <c r="E25" t="str">
        <f>'RESUMEN ORDENADO DICIEMBRE'!B25</f>
        <v>CALVAS</v>
      </c>
      <c r="F25" t="str">
        <f>'RESUMEN ORDENADO DICIEMBRE'!D25</f>
        <v>MTOP</v>
      </c>
      <c r="G25" t="str">
        <f t="shared" si="0"/>
        <v>MTOP</v>
      </c>
      <c r="H25">
        <f>'RESUMEN ORDENADO DICIEMBRE'!F25</f>
        <v>2013</v>
      </c>
      <c r="I25" s="53" t="str">
        <f>IF(F25="AD. DIRECTA","X","")</f>
        <v/>
      </c>
      <c r="J25" s="54">
        <f>IF(D25=0,"",VLOOKUP(D25,'2010-2001-1990'!$A$1:$C$105,3,"FALSO"))</f>
        <v>802</v>
      </c>
      <c r="K25" s="54">
        <f>IF(D25=0,"",VLOOKUP(D25,'2010-2001-1990'!$A$1:$C$105,2,"FALSO"))</f>
        <v>866</v>
      </c>
      <c r="L25" s="54">
        <f>IF(J25="",IF(K25="","",J25+K25),J25+K25)</f>
        <v>1668</v>
      </c>
      <c r="M25" s="54">
        <f>'RESUMEN ORDENADO DICIEMBRE'!I25</f>
        <v>0</v>
      </c>
      <c r="N25" s="54" t="str">
        <f>IF(M25=0,"Mantenimiento",IF(A25="MANTENIMIENTO","Construcción de "&amp;M25&amp;" Km de vías mantenidas",IF(A25="ALCANTARILLAS","Construcción de "&amp;M25&amp;" alcantarillas",IF(A25="AMBIENTAL","Licenciamiento ambiental de vías en la provincia",IF(A25="ASFALTADO","Construcción de "&amp;M25&amp;" Km de vías asfaltadas",IF(A25="ESTUDIOS","Ejecución de "&amp;M25&amp;" Km de estudio vial",IF(A25="MEJORAMIENTO","Construcción de "&amp;M25&amp;" Km de vías mejoradas",IF(A25="OBRAS DE ARTE","Construcción de "&amp;M25&amp;" Km de obras de arte",IF(A25="PASARELAS","Construcción de "&amp;M25&amp;" m de pasarelas en convenio con Tony el Suizo",IF(A25="PUENTES","Construcción de "&amp;M25&amp;" m de puentes",))))))))))</f>
        <v>Mantenimiento</v>
      </c>
      <c r="O25"/>
      <c r="P25" s="54"/>
      <c r="Q25" s="54"/>
      <c r="R25">
        <f>'RESUMEN ORDENADO DICIEMBRE'!S25</f>
        <v>0</v>
      </c>
      <c r="S25" s="45">
        <f>SUM(R25:R29)</f>
        <v>0</v>
      </c>
      <c r="T25" s="49">
        <f>IF(S25="",R25,S25)</f>
        <v>0</v>
      </c>
      <c r="V25" t="str">
        <f>IF(A25="ESTUDIOS","Ing. Patricio Barcenas",IF(A25="AMBIENTAL","Ing. Verónica Carrión",IF(C25="ZONA 1","Ing. Javier Ruíz",IF(C25="ZONA 2","Ing. Marco Cevallos",IF(C25="ZONA 3", "Ing. Alfonso González","Ing. Iván Villa")))))</f>
        <v>Ing. Javier Ruíz</v>
      </c>
      <c r="W25" s="61" t="str">
        <f>IF(A25="ESTUDIOS","Informe del estudio o informe del diseño","Informe, planillas y actas")</f>
        <v>Informe, planillas y actas</v>
      </c>
      <c r="Z25" s="54"/>
    </row>
    <row r="26" spans="1:26" hidden="1" x14ac:dyDescent="0.2">
      <c r="A26" t="str">
        <f>'RESUMEN ORDENADO DICIEMBRE'!E26</f>
        <v>ALCANTARILLAS</v>
      </c>
      <c r="B26">
        <f>'RESUMEN ORDENADO DICIEMBRE'!G26</f>
        <v>0</v>
      </c>
      <c r="C26" t="str">
        <f>'RESUMEN ORDENADO DICIEMBRE'!A26</f>
        <v>ZONA 1</v>
      </c>
      <c r="D26" s="55" t="str">
        <f>'RESUMEN ORDENADO DICIEMBRE'!C26</f>
        <v>SANGUILLIN</v>
      </c>
      <c r="E26" t="str">
        <f>'RESUMEN ORDENADO DICIEMBRE'!B26</f>
        <v>CALVAS</v>
      </c>
      <c r="F26" t="str">
        <f>'RESUMEN ORDENADO DICIEMBRE'!D26</f>
        <v>MTOP</v>
      </c>
      <c r="G26" t="str">
        <f t="shared" si="0"/>
        <v>MTOP</v>
      </c>
      <c r="J26" s="54"/>
      <c r="K26" s="54"/>
      <c r="L26" s="54"/>
      <c r="M26" s="54">
        <f>'RESUMEN ORDENADO DICIEMBRE'!I26</f>
        <v>0</v>
      </c>
      <c r="N26" s="54"/>
      <c r="O26"/>
      <c r="P26" s="54"/>
      <c r="Q26" s="54"/>
      <c r="R26">
        <f>'RESUMEN ORDENADO DICIEMBRE'!S26</f>
        <v>0</v>
      </c>
      <c r="S26" s="45"/>
      <c r="Z26" s="54">
        <v>0</v>
      </c>
    </row>
    <row r="27" spans="1:26" hidden="1" x14ac:dyDescent="0.2">
      <c r="A27" t="str">
        <f>'RESUMEN ORDENADO DICIEMBRE'!E27</f>
        <v>ALCANTARILLAS</v>
      </c>
      <c r="B27">
        <f>'RESUMEN ORDENADO DICIEMBRE'!G27</f>
        <v>0</v>
      </c>
      <c r="C27" t="str">
        <f>'RESUMEN ORDENADO DICIEMBRE'!A27</f>
        <v>ZONA 1</v>
      </c>
      <c r="D27" s="55" t="str">
        <f>'RESUMEN ORDENADO DICIEMBRE'!C27</f>
        <v>SANGUILLIN</v>
      </c>
      <c r="E27" t="str">
        <f>'RESUMEN ORDENADO DICIEMBRE'!B27</f>
        <v>CALVAS</v>
      </c>
      <c r="F27" t="str">
        <f>'RESUMEN ORDENADO DICIEMBRE'!D27</f>
        <v>MTOP</v>
      </c>
      <c r="G27" t="str">
        <f t="shared" si="0"/>
        <v>MTOP</v>
      </c>
      <c r="J27" s="54"/>
      <c r="K27" s="54"/>
      <c r="L27" s="54"/>
      <c r="M27" s="54">
        <f>'RESUMEN ORDENADO DICIEMBRE'!I27</f>
        <v>0</v>
      </c>
      <c r="N27" s="54"/>
      <c r="O27"/>
      <c r="P27" s="54"/>
      <c r="Q27" s="54"/>
      <c r="R27">
        <f>'RESUMEN ORDENADO DICIEMBRE'!S27</f>
        <v>0</v>
      </c>
      <c r="S27" s="45"/>
      <c r="Z27" s="54">
        <v>16.100000000000001</v>
      </c>
    </row>
    <row r="28" spans="1:26" hidden="1" x14ac:dyDescent="0.2">
      <c r="A28" t="str">
        <f>'RESUMEN ORDENADO DICIEMBRE'!E28</f>
        <v>ALCANTARILLAS</v>
      </c>
      <c r="B28">
        <f>'RESUMEN ORDENADO DICIEMBRE'!G28</f>
        <v>0</v>
      </c>
      <c r="C28" t="str">
        <f>'RESUMEN ORDENADO DICIEMBRE'!A28</f>
        <v>ZONA 1</v>
      </c>
      <c r="D28" s="55" t="str">
        <f>'RESUMEN ORDENADO DICIEMBRE'!C28</f>
        <v>SANGUILLIN</v>
      </c>
      <c r="E28" t="str">
        <f>'RESUMEN ORDENADO DICIEMBRE'!B28</f>
        <v>CALVAS</v>
      </c>
      <c r="F28" t="str">
        <f>'RESUMEN ORDENADO DICIEMBRE'!D28</f>
        <v>MTOP</v>
      </c>
      <c r="G28" t="str">
        <f t="shared" si="0"/>
        <v>MTOP</v>
      </c>
      <c r="J28" s="54"/>
      <c r="K28" s="54"/>
      <c r="L28" s="54"/>
      <c r="M28" s="54">
        <f>'RESUMEN ORDENADO DICIEMBRE'!I28</f>
        <v>0</v>
      </c>
      <c r="N28" s="54"/>
      <c r="O28"/>
      <c r="P28" s="54"/>
      <c r="Q28" s="54"/>
      <c r="R28">
        <f>'RESUMEN ORDENADO DICIEMBRE'!S28</f>
        <v>0</v>
      </c>
      <c r="S28" s="45"/>
      <c r="Z28" s="54">
        <v>0</v>
      </c>
    </row>
    <row r="29" spans="1:26" hidden="1" x14ac:dyDescent="0.2">
      <c r="A29" t="str">
        <f>'RESUMEN ORDENADO DICIEMBRE'!E29</f>
        <v>ALCANTARILLAS</v>
      </c>
      <c r="B29">
        <f>'RESUMEN ORDENADO DICIEMBRE'!G29</f>
        <v>0</v>
      </c>
      <c r="C29" t="str">
        <f>'RESUMEN ORDENADO DICIEMBRE'!A29</f>
        <v>ZONA 1</v>
      </c>
      <c r="D29" s="55" t="str">
        <f>'RESUMEN ORDENADO DICIEMBRE'!C29</f>
        <v>SANGUILLIN</v>
      </c>
      <c r="E29" t="str">
        <f>'RESUMEN ORDENADO DICIEMBRE'!B29</f>
        <v>CALVAS</v>
      </c>
      <c r="F29" t="str">
        <f>'RESUMEN ORDENADO DICIEMBRE'!D29</f>
        <v>MTOP</v>
      </c>
      <c r="G29" t="str">
        <f t="shared" si="0"/>
        <v>MTOP</v>
      </c>
      <c r="J29" s="54"/>
      <c r="K29" s="54"/>
      <c r="L29" s="54"/>
      <c r="M29" s="54">
        <f>'RESUMEN ORDENADO DICIEMBRE'!I29</f>
        <v>0</v>
      </c>
      <c r="N29" s="54"/>
      <c r="O29"/>
      <c r="P29" s="54"/>
      <c r="Q29" s="54"/>
      <c r="R29">
        <f>'RESUMEN ORDENADO DICIEMBRE'!S29</f>
        <v>0</v>
      </c>
      <c r="S29" s="45"/>
      <c r="Z29" s="54">
        <v>14.4</v>
      </c>
    </row>
    <row r="30" spans="1:26" x14ac:dyDescent="0.2">
      <c r="A30" t="str">
        <f>'RESUMEN ORDENADO DICIEMBRE'!E30</f>
        <v>MANTENIMIENTO</v>
      </c>
      <c r="B30" t="str">
        <f>'RESUMEN ORDENADO DICIEMBRE'!G30</f>
        <v>VÍA CARIAMANGA - SAN GUILLÍN</v>
      </c>
      <c r="C30" t="str">
        <f>'RESUMEN ORDENADO DICIEMBRE'!A30</f>
        <v>ZONA 1</v>
      </c>
      <c r="D30" s="55" t="str">
        <f>'RESUMEN ORDENADO DICIEMBRE'!C30</f>
        <v>SANGUILLIN</v>
      </c>
      <c r="E30" t="str">
        <f>'RESUMEN ORDENADO DICIEMBRE'!B30</f>
        <v>CALVAS</v>
      </c>
      <c r="F30" t="str">
        <f>'RESUMEN ORDENADO DICIEMBRE'!D30</f>
        <v>AD. DIRECTA</v>
      </c>
      <c r="G30" t="str">
        <f t="shared" si="0"/>
        <v>VIALSUR</v>
      </c>
      <c r="H30">
        <f>'RESUMEN ORDENADO DICIEMBRE'!F30</f>
        <v>2011</v>
      </c>
      <c r="I30" s="53" t="str">
        <f t="shared" ref="I30:I32" si="1">IF(F30="AD. DIRECTA","X","")</f>
        <v>X</v>
      </c>
      <c r="J30" s="54">
        <f>IF(D30=0,"",VLOOKUP(D30,'2010-2001-1990'!$A$1:$C$105,3,"FALSO"))</f>
        <v>802</v>
      </c>
      <c r="K30" s="54">
        <f>IF(D30=0,"",VLOOKUP(D30,'2010-2001-1990'!$A$1:$C$105,2,"FALSO"))</f>
        <v>866</v>
      </c>
      <c r="L30" s="54">
        <f t="shared" ref="L30:L32" si="2">IF(J30="",IF(K30="","",J30+K30),J30+K30)</f>
        <v>1668</v>
      </c>
      <c r="M30" s="54">
        <f>'RESUMEN ORDENADO DICIEMBRE'!I30</f>
        <v>20</v>
      </c>
      <c r="N30" s="54" t="str">
        <f t="shared" ref="N30:N32" si="3">IF(M30=0,"Mantenimiento",IF(A30="MANTENIMIENTO","Construcción de "&amp;M30&amp;" Km de vías mantenidas",IF(A30="ALCANTARILLAS","Construcción de "&amp;M30&amp;" alcantarillas",IF(A30="AMBIENTAL","Licenciamiento ambiental de vías en la provincia",IF(A30="ASFALTADO","Construcción de "&amp;M30&amp;" Km de vías asfaltadas",IF(A30="ESTUDIOS","Ejecución de "&amp;M30&amp;" Km de estudio vial",IF(A30="MEJORAMIENTO","Construcción de "&amp;M30&amp;" Km de vías mejoradas",IF(A30="OBRAS DE ARTE","Construcción de "&amp;M30&amp;" Km de obras de arte",IF(A30="PASARELAS","Construcción de "&amp;M30&amp;" m de pasarelas en convenio con Tony el Suizo",IF(A30="PUENTES","Construcción de "&amp;M30&amp;" m de puentes",))))))))))</f>
        <v>Construcción de 20 Km de vías mantenidas</v>
      </c>
      <c r="O30"/>
      <c r="P30" s="54"/>
      <c r="Q30" s="54"/>
      <c r="R30">
        <f>'RESUMEN ORDENADO DICIEMBRE'!S30</f>
        <v>1584</v>
      </c>
      <c r="S30" s="45"/>
      <c r="T30" s="49">
        <f t="shared" ref="T30:T32" si="4">IF(S30="",R30,S30)</f>
        <v>1584</v>
      </c>
      <c r="V30" t="str">
        <f t="shared" ref="V30:V32" si="5">IF(A30="ESTUDIOS","Ing. Patricio Barcenas",IF(A30="AMBIENTAL","Ing. Verónica Carrión",IF(C30="ZONA 1","Ing. Javier Ruíz",IF(C30="ZONA 2","Ing. Marco Cevallos",IF(C30="ZONA 3", "Ing. Alfonso González","Ing. Iván Villa")))))</f>
        <v>Ing. Javier Ruíz</v>
      </c>
      <c r="W30" s="61" t="str">
        <f t="shared" ref="W30:W32" si="6">IF(A30="ESTUDIOS","Informe del estudio o informe del diseño","Informe, planillas y actas")</f>
        <v>Informe, planillas y actas</v>
      </c>
      <c r="Z30" s="54"/>
    </row>
    <row r="31" spans="1:26" x14ac:dyDescent="0.2">
      <c r="A31" t="str">
        <f>'RESUMEN ORDENADO DICIEMBRE'!E31</f>
        <v>MANTENIMIENTO</v>
      </c>
      <c r="B31" t="str">
        <f>'RESUMEN ORDENADO DICIEMBRE'!G31</f>
        <v>VIA YAMBACA - SAN GUILLIN (L=22KM)</v>
      </c>
      <c r="C31" t="str">
        <f>'RESUMEN ORDENADO DICIEMBRE'!A31</f>
        <v>ZONA 1</v>
      </c>
      <c r="D31" s="55" t="str">
        <f>'RESUMEN ORDENADO DICIEMBRE'!C31</f>
        <v>SANGUILLIN</v>
      </c>
      <c r="E31" t="str">
        <f>'RESUMEN ORDENADO DICIEMBRE'!B31</f>
        <v>CALVAS</v>
      </c>
      <c r="F31" t="str">
        <f>'RESUMEN ORDENADO DICIEMBRE'!D31</f>
        <v>AD. DIRECTA</v>
      </c>
      <c r="G31" t="str">
        <f t="shared" si="0"/>
        <v>VIALSUR</v>
      </c>
      <c r="H31">
        <f>'RESUMEN ORDENADO DICIEMBRE'!F31</f>
        <v>2013</v>
      </c>
      <c r="I31" s="53" t="str">
        <f t="shared" si="1"/>
        <v>X</v>
      </c>
      <c r="J31" s="54">
        <f>IF(D31=0,"",VLOOKUP(D31,'2010-2001-1990'!$A$1:$C$105,3,"FALSO"))</f>
        <v>802</v>
      </c>
      <c r="K31" s="54">
        <f>IF(D31=0,"",VLOOKUP(D31,'2010-2001-1990'!$A$1:$C$105,2,"FALSO"))</f>
        <v>866</v>
      </c>
      <c r="L31" s="54">
        <f t="shared" si="2"/>
        <v>1668</v>
      </c>
      <c r="M31" s="54">
        <f>'RESUMEN ORDENADO DICIEMBRE'!I31</f>
        <v>22</v>
      </c>
      <c r="N31" s="54" t="str">
        <f t="shared" si="3"/>
        <v>Construcción de 22 Km de vías mantenidas</v>
      </c>
      <c r="O31"/>
      <c r="P31" s="54"/>
      <c r="Q31" s="54"/>
      <c r="R31">
        <f>'RESUMEN ORDENADO DICIEMBRE'!S31</f>
        <v>15400</v>
      </c>
      <c r="S31" s="45"/>
      <c r="T31" s="49">
        <f t="shared" si="4"/>
        <v>15400</v>
      </c>
      <c r="V31" t="str">
        <f t="shared" si="5"/>
        <v>Ing. Javier Ruíz</v>
      </c>
      <c r="W31" s="61" t="str">
        <f t="shared" si="6"/>
        <v>Informe, planillas y actas</v>
      </c>
      <c r="Z31" s="54"/>
    </row>
    <row r="32" spans="1:26" x14ac:dyDescent="0.2">
      <c r="A32" t="str">
        <f>'RESUMEN ORDENADO DICIEMBRE'!E32</f>
        <v>MANTENIMIENTO</v>
      </c>
      <c r="B32" t="str">
        <f>'RESUMEN ORDENADO DICIEMBRE'!G32</f>
        <v>MANTENIMIENTO DE LA VIA " CARIAMANGA - YAMBACA -SANGUILLIN", PARROQUIA SANGUILLIN, CANTON CALVAS</v>
      </c>
      <c r="C32" t="str">
        <f>'RESUMEN ORDENADO DICIEMBRE'!A32</f>
        <v>ZONA 1</v>
      </c>
      <c r="D32" s="55" t="str">
        <f>'RESUMEN ORDENADO DICIEMBRE'!C32</f>
        <v>SANGUILLIN</v>
      </c>
      <c r="E32" t="str">
        <f>'RESUMEN ORDENADO DICIEMBRE'!B32</f>
        <v>CALVAS</v>
      </c>
      <c r="F32" t="str">
        <f>'RESUMEN ORDENADO DICIEMBRE'!D32</f>
        <v>AD. DIRECTA</v>
      </c>
      <c r="G32" t="str">
        <f t="shared" si="0"/>
        <v>VIALSUR</v>
      </c>
      <c r="H32">
        <f>'RESUMEN ORDENADO DICIEMBRE'!F32</f>
        <v>2013</v>
      </c>
      <c r="I32" s="53" t="str">
        <f t="shared" si="1"/>
        <v>X</v>
      </c>
      <c r="J32" s="54">
        <f>IF(D32=0,"",VLOOKUP(D32,'2010-2001-1990'!$A$1:$C$105,3,"FALSO"))</f>
        <v>802</v>
      </c>
      <c r="K32" s="54">
        <f>IF(D32=0,"",VLOOKUP(D32,'2010-2001-1990'!$A$1:$C$105,2,"FALSO"))</f>
        <v>866</v>
      </c>
      <c r="L32" s="54">
        <f t="shared" si="2"/>
        <v>1668</v>
      </c>
      <c r="M32" s="54">
        <f>'RESUMEN ORDENADO DICIEMBRE'!I32</f>
        <v>22</v>
      </c>
      <c r="N32" s="54" t="str">
        <f t="shared" si="3"/>
        <v>Construcción de 22 Km de vías mantenidas</v>
      </c>
      <c r="O32"/>
      <c r="P32" s="54"/>
      <c r="Q32" s="54"/>
      <c r="R32">
        <f>'RESUMEN ORDENADO DICIEMBRE'!S32</f>
        <v>8709.1200000000008</v>
      </c>
      <c r="S32" s="45">
        <f>SUM(R32:R35)</f>
        <v>247011.30000000002</v>
      </c>
      <c r="T32" s="49">
        <f t="shared" si="4"/>
        <v>247011.30000000002</v>
      </c>
      <c r="V32" t="str">
        <f t="shared" si="5"/>
        <v>Ing. Javier Ruíz</v>
      </c>
      <c r="W32" s="61" t="str">
        <f t="shared" si="6"/>
        <v>Informe, planillas y actas</v>
      </c>
      <c r="Z32" s="54"/>
    </row>
    <row r="33" spans="1:26" hidden="1" x14ac:dyDescent="0.2">
      <c r="A33" t="str">
        <f>'RESUMEN ORDENADO DICIEMBRE'!E33</f>
        <v>MANTENIMIENTO</v>
      </c>
      <c r="B33">
        <f>'RESUMEN ORDENADO DICIEMBRE'!G33</f>
        <v>0</v>
      </c>
      <c r="C33" t="str">
        <f>'RESUMEN ORDENADO DICIEMBRE'!A33</f>
        <v>ZONA 1</v>
      </c>
      <c r="D33" s="55" t="str">
        <f>'RESUMEN ORDENADO DICIEMBRE'!C33</f>
        <v>SANGUILLIN</v>
      </c>
      <c r="E33" t="str">
        <f>'RESUMEN ORDENADO DICIEMBRE'!B33</f>
        <v>CALVAS</v>
      </c>
      <c r="F33" t="str">
        <f>'RESUMEN ORDENADO DICIEMBRE'!D33</f>
        <v>AD. DIRECTA</v>
      </c>
      <c r="G33" t="str">
        <f t="shared" si="0"/>
        <v>VIALSUR</v>
      </c>
      <c r="J33" s="54"/>
      <c r="K33" s="54"/>
      <c r="L33" s="54"/>
      <c r="M33" s="54">
        <f>'RESUMEN ORDENADO DICIEMBRE'!I33</f>
        <v>0</v>
      </c>
      <c r="N33" s="54"/>
      <c r="O33"/>
      <c r="P33" s="54"/>
      <c r="Q33" s="54"/>
      <c r="R33">
        <f>'RESUMEN ORDENADO DICIEMBRE'!S33</f>
        <v>31449.599999999999</v>
      </c>
      <c r="S33" s="45"/>
      <c r="Z33" s="54">
        <v>13</v>
      </c>
    </row>
    <row r="34" spans="1:26" hidden="1" x14ac:dyDescent="0.2">
      <c r="A34" t="str">
        <f>'RESUMEN ORDENADO DICIEMBRE'!E34</f>
        <v>MANTENIMIENTO</v>
      </c>
      <c r="B34">
        <f>'RESUMEN ORDENADO DICIEMBRE'!G34</f>
        <v>0</v>
      </c>
      <c r="C34" t="str">
        <f>'RESUMEN ORDENADO DICIEMBRE'!A34</f>
        <v>ZONA 1</v>
      </c>
      <c r="D34" s="55" t="str">
        <f>'RESUMEN ORDENADO DICIEMBRE'!C34</f>
        <v>SANGUILLIN</v>
      </c>
      <c r="E34" t="str">
        <f>'RESUMEN ORDENADO DICIEMBRE'!B34</f>
        <v>CALVAS</v>
      </c>
      <c r="F34" t="str">
        <f>'RESUMEN ORDENADO DICIEMBRE'!D34</f>
        <v>AD. DIRECTA</v>
      </c>
      <c r="G34" t="str">
        <f t="shared" si="0"/>
        <v>VIALSUR</v>
      </c>
      <c r="J34" s="54"/>
      <c r="K34" s="54"/>
      <c r="L34" s="54"/>
      <c r="M34" s="54">
        <f>'RESUMEN ORDENADO DICIEMBRE'!I34</f>
        <v>0</v>
      </c>
      <c r="N34" s="54"/>
      <c r="O34"/>
      <c r="P34" s="54"/>
      <c r="Q34" s="54"/>
      <c r="R34">
        <f>'RESUMEN ORDENADO DICIEMBRE'!S34</f>
        <v>176232.42</v>
      </c>
      <c r="S34" s="45"/>
      <c r="Z34" s="54">
        <v>4.0999999999999996</v>
      </c>
    </row>
    <row r="35" spans="1:26" hidden="1" x14ac:dyDescent="0.2">
      <c r="A35" t="str">
        <f>'RESUMEN ORDENADO DICIEMBRE'!E35</f>
        <v>MANTENIMIENTO</v>
      </c>
      <c r="B35">
        <f>'RESUMEN ORDENADO DICIEMBRE'!G35</f>
        <v>0</v>
      </c>
      <c r="C35" t="str">
        <f>'RESUMEN ORDENADO DICIEMBRE'!A35</f>
        <v>ZONA 1</v>
      </c>
      <c r="D35" s="55" t="str">
        <f>'RESUMEN ORDENADO DICIEMBRE'!C35</f>
        <v>SANGUILLIN</v>
      </c>
      <c r="E35" t="str">
        <f>'RESUMEN ORDENADO DICIEMBRE'!B35</f>
        <v>CALVAS</v>
      </c>
      <c r="F35" t="str">
        <f>'RESUMEN ORDENADO DICIEMBRE'!D35</f>
        <v>AD. DIRECTA</v>
      </c>
      <c r="G35" t="str">
        <f t="shared" si="0"/>
        <v>VIALSUR</v>
      </c>
      <c r="J35" s="54"/>
      <c r="K35" s="54"/>
      <c r="L35" s="54"/>
      <c r="M35" s="54">
        <f>'RESUMEN ORDENADO DICIEMBRE'!I35</f>
        <v>0</v>
      </c>
      <c r="N35" s="54"/>
      <c r="O35"/>
      <c r="P35" s="54"/>
      <c r="Q35" s="54"/>
      <c r="R35">
        <f>'RESUMEN ORDENADO DICIEMBRE'!S35</f>
        <v>30620.159999999996</v>
      </c>
      <c r="S35" s="45"/>
      <c r="Z35" s="54">
        <v>2</v>
      </c>
    </row>
    <row r="36" spans="1:26" x14ac:dyDescent="0.2">
      <c r="A36" t="str">
        <f>'RESUMEN ORDENADO DICIEMBRE'!E36</f>
        <v>MANTENIMIENTO</v>
      </c>
      <c r="B36" t="str">
        <f>'RESUMEN ORDENADO DICIEMBRE'!G36</f>
        <v>MANTENIMIENTO DE LA VIA  SANTA ANA MOLLE</v>
      </c>
      <c r="C36" t="str">
        <f>'RESUMEN ORDENADO DICIEMBRE'!A36</f>
        <v>ZONA 1</v>
      </c>
      <c r="D36" s="55" t="str">
        <f>'RESUMEN ORDENADO DICIEMBRE'!C36</f>
        <v>SANGUILLIN</v>
      </c>
      <c r="E36" t="str">
        <f>'RESUMEN ORDENADO DICIEMBRE'!B36</f>
        <v>CALVAS</v>
      </c>
      <c r="F36" t="str">
        <f>'RESUMEN ORDENADO DICIEMBRE'!D36</f>
        <v>AD. DIRECTA</v>
      </c>
      <c r="G36" t="str">
        <f t="shared" si="0"/>
        <v>VIALSUR</v>
      </c>
      <c r="H36">
        <f>'RESUMEN ORDENADO DICIEMBRE'!F36</f>
        <v>2013</v>
      </c>
      <c r="I36" s="53" t="str">
        <f>IF(F36="AD. DIRECTA","X","")</f>
        <v>X</v>
      </c>
      <c r="J36" s="54">
        <f>IF(D36=0,"",VLOOKUP(D36,'2010-2001-1990'!$A$1:$C$105,3,"FALSO"))</f>
        <v>802</v>
      </c>
      <c r="K36" s="54">
        <f>IF(D36=0,"",VLOOKUP(D36,'2010-2001-1990'!$A$1:$C$105,2,"FALSO"))</f>
        <v>866</v>
      </c>
      <c r="L36" s="54">
        <f>IF(J36="",IF(K36="","",J36+K36),J36+K36)</f>
        <v>1668</v>
      </c>
      <c r="M36" s="54">
        <f>'RESUMEN ORDENADO DICIEMBRE'!I36</f>
        <v>3.7</v>
      </c>
      <c r="N36" s="54" t="str">
        <f>IF(M36=0,"Mantenimiento",IF(A36="MANTENIMIENTO","Construcción de "&amp;M36&amp;" Km de vías mantenidas",IF(A36="ALCANTARILLAS","Construcción de "&amp;M36&amp;" alcantarillas",IF(A36="AMBIENTAL","Licenciamiento ambiental de vías en la provincia",IF(A36="ASFALTADO","Construcción de "&amp;M36&amp;" Km de vías asfaltadas",IF(A36="ESTUDIOS","Ejecución de "&amp;M36&amp;" Km de estudio vial",IF(A36="MEJORAMIENTO","Construcción de "&amp;M36&amp;" Km de vías mejoradas",IF(A36="OBRAS DE ARTE","Construcción de "&amp;M36&amp;" Km de obras de arte",IF(A36="PASARELAS","Construcción de "&amp;M36&amp;" m de pasarelas en convenio con Tony el Suizo",IF(A36="PUENTES","Construcción de "&amp;M36&amp;" m de puentes",))))))))))</f>
        <v>Construcción de 3.7 Km de vías mantenidas</v>
      </c>
      <c r="O36"/>
      <c r="P36" s="54"/>
      <c r="Q36" s="54"/>
      <c r="R36">
        <f>'RESUMEN ORDENADO DICIEMBRE'!S36</f>
        <v>846.72</v>
      </c>
      <c r="S36" s="45">
        <f>SUM(R36:R38)</f>
        <v>24753.119999999999</v>
      </c>
      <c r="T36" s="49">
        <f>IF(S36="",R36,S36)</f>
        <v>24753.119999999999</v>
      </c>
      <c r="V36" t="str">
        <f>IF(A36="ESTUDIOS","Ing. Patricio Barcenas",IF(A36="AMBIENTAL","Ing. Verónica Carrión",IF(C36="ZONA 1","Ing. Javier Ruíz",IF(C36="ZONA 2","Ing. Marco Cevallos",IF(C36="ZONA 3", "Ing. Alfonso González","Ing. Iván Villa")))))</f>
        <v>Ing. Javier Ruíz</v>
      </c>
      <c r="W36" s="61" t="str">
        <f>IF(A36="ESTUDIOS","Informe del estudio o informe del diseño","Informe, planillas y actas")</f>
        <v>Informe, planillas y actas</v>
      </c>
      <c r="Z36" s="54"/>
    </row>
    <row r="37" spans="1:26" hidden="1" x14ac:dyDescent="0.2">
      <c r="A37" t="str">
        <f>'RESUMEN ORDENADO DICIEMBRE'!E37</f>
        <v>MANTENIMIENTO</v>
      </c>
      <c r="B37">
        <f>'RESUMEN ORDENADO DICIEMBRE'!G37</f>
        <v>0</v>
      </c>
      <c r="C37" t="str">
        <f>'RESUMEN ORDENADO DICIEMBRE'!A37</f>
        <v>ZONA 1</v>
      </c>
      <c r="D37" s="55" t="str">
        <f>'RESUMEN ORDENADO DICIEMBRE'!C37</f>
        <v>SANGUILLIN</v>
      </c>
      <c r="E37" t="str">
        <f>'RESUMEN ORDENADO DICIEMBRE'!B37</f>
        <v>CALVAS</v>
      </c>
      <c r="F37" t="str">
        <f>'RESUMEN ORDENADO DICIEMBRE'!D37</f>
        <v>AD. DIRECTA</v>
      </c>
      <c r="G37" t="str">
        <f t="shared" si="0"/>
        <v>VIALSUR</v>
      </c>
      <c r="J37" s="54"/>
      <c r="K37" s="54"/>
      <c r="L37" s="54"/>
      <c r="M37" s="54">
        <f>'RESUMEN ORDENADO DICIEMBRE'!I37</f>
        <v>0</v>
      </c>
      <c r="N37" s="54"/>
      <c r="O37"/>
      <c r="P37" s="54"/>
      <c r="Q37" s="54"/>
      <c r="R37">
        <f>'RESUMEN ORDENADO DICIEMBRE'!S37</f>
        <v>470.4</v>
      </c>
      <c r="S37" s="45"/>
      <c r="W37" s="61"/>
      <c r="Z37" s="54">
        <v>8</v>
      </c>
    </row>
    <row r="38" spans="1:26" hidden="1" x14ac:dyDescent="0.2">
      <c r="A38" t="str">
        <f>'RESUMEN ORDENADO DICIEMBRE'!E38</f>
        <v>MANTENIMIENTO</v>
      </c>
      <c r="B38">
        <f>'RESUMEN ORDENADO DICIEMBRE'!G38</f>
        <v>0</v>
      </c>
      <c r="C38" t="str">
        <f>'RESUMEN ORDENADO DICIEMBRE'!A38</f>
        <v>ZONA 1</v>
      </c>
      <c r="D38" s="55" t="str">
        <f>'RESUMEN ORDENADO DICIEMBRE'!C38</f>
        <v>SANGUILLIN</v>
      </c>
      <c r="E38" t="str">
        <f>'RESUMEN ORDENADO DICIEMBRE'!B38</f>
        <v>CALVAS</v>
      </c>
      <c r="F38" t="str">
        <f>'RESUMEN ORDENADO DICIEMBRE'!D38</f>
        <v>AD. DIRECTA</v>
      </c>
      <c r="G38" t="str">
        <f t="shared" si="0"/>
        <v>VIALSUR</v>
      </c>
      <c r="J38" s="54"/>
      <c r="K38" s="54"/>
      <c r="L38" s="54"/>
      <c r="M38" s="54">
        <f>'RESUMEN ORDENADO DICIEMBRE'!I38</f>
        <v>0</v>
      </c>
      <c r="N38" s="54"/>
      <c r="O38"/>
      <c r="P38" s="54"/>
      <c r="Q38" s="54"/>
      <c r="R38">
        <f>'RESUMEN ORDENADO DICIEMBRE'!S38</f>
        <v>23436</v>
      </c>
      <c r="S38" s="45"/>
      <c r="Z38" s="54">
        <v>3.5</v>
      </c>
    </row>
    <row r="39" spans="1:26" x14ac:dyDescent="0.2">
      <c r="A39" t="str">
        <f>'RESUMEN ORDENADO DICIEMBRE'!E39</f>
        <v>MANTENIMIENTO</v>
      </c>
      <c r="B39" t="str">
        <f>'RESUMEN ORDENADO DICIEMBRE'!G39</f>
        <v>VIA CHULLA FAIQUE - SAN JOAQUIN - SAN GUILLIN (L=15KM)</v>
      </c>
      <c r="C39" t="str">
        <f>'RESUMEN ORDENADO DICIEMBRE'!A39</f>
        <v>ZONA 1</v>
      </c>
      <c r="D39" s="55" t="str">
        <f>'RESUMEN ORDENADO DICIEMBRE'!C39</f>
        <v>SANGUILLIN</v>
      </c>
      <c r="E39" t="str">
        <f>'RESUMEN ORDENADO DICIEMBRE'!B39</f>
        <v>CALVAS</v>
      </c>
      <c r="F39" t="str">
        <f>'RESUMEN ORDENADO DICIEMBRE'!D39</f>
        <v>AD. DIRECTA</v>
      </c>
      <c r="G39" t="str">
        <f t="shared" si="0"/>
        <v>VIALSUR</v>
      </c>
      <c r="H39">
        <f>'RESUMEN ORDENADO DICIEMBRE'!F39</f>
        <v>2013</v>
      </c>
      <c r="I39" s="53" t="str">
        <f t="shared" ref="I39:I40" si="7">IF(F39="AD. DIRECTA","X","")</f>
        <v>X</v>
      </c>
      <c r="J39" s="54">
        <f>IF(D39=0,"",VLOOKUP(D39,'2010-2001-1990'!$A$1:$C$105,3,"FALSO"))</f>
        <v>802</v>
      </c>
      <c r="K39" s="54">
        <f>IF(D39=0,"",VLOOKUP(D39,'2010-2001-1990'!$A$1:$C$105,2,"FALSO"))</f>
        <v>866</v>
      </c>
      <c r="L39" s="54">
        <f t="shared" ref="L39:L40" si="8">IF(J39="",IF(K39="","",J39+K39),J39+K39)</f>
        <v>1668</v>
      </c>
      <c r="M39" s="54">
        <f>'RESUMEN ORDENADO DICIEMBRE'!I39</f>
        <v>15</v>
      </c>
      <c r="N39" s="54" t="str">
        <f t="shared" ref="N39:N40" si="9">IF(M39=0,"Mantenimiento",IF(A39="MANTENIMIENTO","Construcción de "&amp;M39&amp;" Km de vías mantenidas",IF(A39="ALCANTARILLAS","Construcción de "&amp;M39&amp;" alcantarillas",IF(A39="AMBIENTAL","Licenciamiento ambiental de vías en la provincia",IF(A39="ASFALTADO","Construcción de "&amp;M39&amp;" Km de vías asfaltadas",IF(A39="ESTUDIOS","Ejecución de "&amp;M39&amp;" Km de estudio vial",IF(A39="MEJORAMIENTO","Construcción de "&amp;M39&amp;" Km de vías mejoradas",IF(A39="OBRAS DE ARTE","Construcción de "&amp;M39&amp;" Km de obras de arte",IF(A39="PASARELAS","Construcción de "&amp;M39&amp;" m de pasarelas en convenio con Tony el Suizo",IF(A39="PUENTES","Construcción de "&amp;M39&amp;" m de puentes",))))))))))</f>
        <v>Construcción de 15 Km de vías mantenidas</v>
      </c>
      <c r="O39"/>
      <c r="P39" s="54"/>
      <c r="Q39" s="54"/>
      <c r="R39">
        <f>'RESUMEN ORDENADO DICIEMBRE'!S39</f>
        <v>7500</v>
      </c>
      <c r="S39" s="45"/>
      <c r="T39" s="49">
        <f t="shared" ref="T39:T40" si="10">IF(S39="",R39,S39)</f>
        <v>7500</v>
      </c>
      <c r="V39" t="str">
        <f t="shared" ref="V39:V40" si="11">IF(A39="ESTUDIOS","Ing. Patricio Barcenas",IF(A39="AMBIENTAL","Ing. Verónica Carrión",IF(C39="ZONA 1","Ing. Javier Ruíz",IF(C39="ZONA 2","Ing. Marco Cevallos",IF(C39="ZONA 3", "Ing. Alfonso González","Ing. Iván Villa")))))</f>
        <v>Ing. Javier Ruíz</v>
      </c>
      <c r="W39" s="61" t="str">
        <f t="shared" ref="W39:W40" si="12">IF(A39="ESTUDIOS","Informe del estudio o informe del diseño","Informe, planillas y actas")</f>
        <v>Informe, planillas y actas</v>
      </c>
      <c r="Z39" s="54"/>
    </row>
    <row r="40" spans="1:26" x14ac:dyDescent="0.2">
      <c r="A40" t="str">
        <f>'RESUMEN ORDENADO DICIEMBRE'!E40</f>
        <v>ALCANTARILLAS</v>
      </c>
      <c r="B40" t="str">
        <f>'RESUMEN ORDENADO DICIEMBRE'!G40</f>
        <v xml:space="preserve">CONVENIO 961 - VIALSUR EP - 2012, ENTRE J.P.UTUANA Y VIALSUR EP, PARA CONSTRUIR 3 ALCANTARILLAS Y 1 RECOLOCACION EN BARRIO LINDEROS Y VIAS DE LA PARROQUIA.
INICIA: INICIA 17 ENERO 2013, CON PLAZO DE 45 DIAS, DEBE TERMINAR 2 MARZO 2013
</v>
      </c>
      <c r="C40" t="str">
        <f>'RESUMEN ORDENADO DICIEMBRE'!A40</f>
        <v>ZONA 1</v>
      </c>
      <c r="D40" s="55" t="str">
        <f>'RESUMEN ORDENADO DICIEMBRE'!C40</f>
        <v xml:space="preserve">UTUANA  </v>
      </c>
      <c r="E40" t="str">
        <f>'RESUMEN ORDENADO DICIEMBRE'!B40</f>
        <v>CALVAS</v>
      </c>
      <c r="F40" t="str">
        <f>'RESUMEN ORDENADO DICIEMBRE'!D40</f>
        <v>AD. DIRECTA</v>
      </c>
      <c r="G40" t="str">
        <f t="shared" si="0"/>
        <v>VIALSUR</v>
      </c>
      <c r="H40">
        <f>'RESUMEN ORDENADO DICIEMBRE'!F40</f>
        <v>2012</v>
      </c>
      <c r="I40" s="53" t="str">
        <f t="shared" si="7"/>
        <v>X</v>
      </c>
      <c r="J40" s="54">
        <f>IF(D40=0,"",VLOOKUP(D40,'2010-2001-1990'!$A$1:$C$105,3,"FALSO"))</f>
        <v>633</v>
      </c>
      <c r="K40" s="54">
        <f>IF(D40=0,"",VLOOKUP(D40,'2010-2001-1990'!$A$1:$C$105,2,"FALSO"))</f>
        <v>704</v>
      </c>
      <c r="L40" s="54">
        <f t="shared" si="8"/>
        <v>1337</v>
      </c>
      <c r="M40" s="54">
        <f>'RESUMEN ORDENADO DICIEMBRE'!I40</f>
        <v>7</v>
      </c>
      <c r="N40" s="54" t="str">
        <f t="shared" si="9"/>
        <v>Construcción de 7 alcantarillas</v>
      </c>
      <c r="O40"/>
      <c r="P40" s="54"/>
      <c r="Q40" s="54"/>
      <c r="R40">
        <f>'RESUMEN ORDENADO DICIEMBRE'!S40</f>
        <v>1319.4</v>
      </c>
      <c r="S40" s="45">
        <f>SUM(R40:R43)</f>
        <v>9487.6440000000002</v>
      </c>
      <c r="T40" s="49">
        <f t="shared" si="10"/>
        <v>9487.6440000000002</v>
      </c>
      <c r="V40" t="str">
        <f t="shared" si="11"/>
        <v>Ing. Javier Ruíz</v>
      </c>
      <c r="W40" s="61" t="str">
        <f t="shared" si="12"/>
        <v>Informe, planillas y actas</v>
      </c>
      <c r="Z40" s="54"/>
    </row>
    <row r="41" spans="1:26" hidden="1" x14ac:dyDescent="0.2">
      <c r="A41" t="str">
        <f>'RESUMEN ORDENADO DICIEMBRE'!E41</f>
        <v>ALCANTARILLAS</v>
      </c>
      <c r="B41">
        <f>'RESUMEN ORDENADO DICIEMBRE'!G41</f>
        <v>0</v>
      </c>
      <c r="C41" t="str">
        <f>'RESUMEN ORDENADO DICIEMBRE'!A41</f>
        <v>ZONA 1</v>
      </c>
      <c r="D41" s="55" t="str">
        <f>'RESUMEN ORDENADO DICIEMBRE'!C41</f>
        <v xml:space="preserve">UTUANA  </v>
      </c>
      <c r="E41" t="str">
        <f>'RESUMEN ORDENADO DICIEMBRE'!B41</f>
        <v>CALVAS</v>
      </c>
      <c r="F41" t="str">
        <f>'RESUMEN ORDENADO DICIEMBRE'!D41</f>
        <v>AD. DIRECTA</v>
      </c>
      <c r="G41" t="str">
        <f t="shared" si="0"/>
        <v>VIALSUR</v>
      </c>
      <c r="J41" s="54"/>
      <c r="K41" s="54"/>
      <c r="L41" s="54"/>
      <c r="M41" s="54">
        <f>'RESUMEN ORDENADO DICIEMBRE'!I41</f>
        <v>0</v>
      </c>
      <c r="N41" s="54"/>
      <c r="O41"/>
      <c r="P41" s="54"/>
      <c r="Q41" s="54"/>
      <c r="R41">
        <f>'RESUMEN ORDENADO DICIEMBRE'!S41</f>
        <v>138.63999999999999</v>
      </c>
      <c r="S41" s="45"/>
      <c r="W41" s="61"/>
      <c r="Z41" s="54">
        <v>36</v>
      </c>
    </row>
    <row r="42" spans="1:26" hidden="1" x14ac:dyDescent="0.2">
      <c r="A42" t="str">
        <f>'RESUMEN ORDENADO DICIEMBRE'!E42</f>
        <v>ALCANTARILLAS</v>
      </c>
      <c r="B42">
        <f>'RESUMEN ORDENADO DICIEMBRE'!G42</f>
        <v>0</v>
      </c>
      <c r="C42" t="str">
        <f>'RESUMEN ORDENADO DICIEMBRE'!A42</f>
        <v>ZONA 1</v>
      </c>
      <c r="D42" s="55" t="str">
        <f>'RESUMEN ORDENADO DICIEMBRE'!C42</f>
        <v xml:space="preserve">UTUANA  </v>
      </c>
      <c r="E42" t="str">
        <f>'RESUMEN ORDENADO DICIEMBRE'!B42</f>
        <v>CALVAS</v>
      </c>
      <c r="F42" t="str">
        <f>'RESUMEN ORDENADO DICIEMBRE'!D42</f>
        <v>AD. DIRECTA</v>
      </c>
      <c r="G42" t="str">
        <f t="shared" si="0"/>
        <v>VIALSUR</v>
      </c>
      <c r="J42" s="54"/>
      <c r="K42" s="54"/>
      <c r="L42" s="54"/>
      <c r="M42" s="54">
        <f>'RESUMEN ORDENADO DICIEMBRE'!I42</f>
        <v>0</v>
      </c>
      <c r="N42" s="54"/>
      <c r="O42"/>
      <c r="P42" s="54"/>
      <c r="Q42" s="54"/>
      <c r="R42">
        <f>'RESUMEN ORDENADO DICIEMBRE'!S42</f>
        <v>3677.7000000000003</v>
      </c>
      <c r="S42" s="45"/>
      <c r="W42" s="61"/>
      <c r="Z42" s="54">
        <v>18</v>
      </c>
    </row>
    <row r="43" spans="1:26" hidden="1" x14ac:dyDescent="0.2">
      <c r="A43" t="str">
        <f>'RESUMEN ORDENADO DICIEMBRE'!E43</f>
        <v>ALCANTARILLAS</v>
      </c>
      <c r="B43">
        <f>'RESUMEN ORDENADO DICIEMBRE'!G43</f>
        <v>0</v>
      </c>
      <c r="C43" t="str">
        <f>'RESUMEN ORDENADO DICIEMBRE'!A43</f>
        <v>ZONA 1</v>
      </c>
      <c r="D43" s="55" t="str">
        <f>'RESUMEN ORDENADO DICIEMBRE'!C43</f>
        <v xml:space="preserve">UTUANA  </v>
      </c>
      <c r="E43" t="str">
        <f>'RESUMEN ORDENADO DICIEMBRE'!B43</f>
        <v>CALVAS</v>
      </c>
      <c r="F43" t="str">
        <f>'RESUMEN ORDENADO DICIEMBRE'!D43</f>
        <v>AD. DIRECTA</v>
      </c>
      <c r="G43" t="str">
        <f t="shared" si="0"/>
        <v>VIALSUR</v>
      </c>
      <c r="J43" s="54"/>
      <c r="K43" s="54"/>
      <c r="L43" s="54"/>
      <c r="M43" s="54">
        <f>'RESUMEN ORDENADO DICIEMBRE'!I43</f>
        <v>0</v>
      </c>
      <c r="N43" s="54"/>
      <c r="O43"/>
      <c r="P43" s="54"/>
      <c r="Q43" s="54"/>
      <c r="R43">
        <f>'RESUMEN ORDENADO DICIEMBRE'!S43</f>
        <v>4351.9040000000005</v>
      </c>
      <c r="S43" s="45"/>
      <c r="W43" s="61"/>
      <c r="Z43" s="54">
        <v>59</v>
      </c>
    </row>
    <row r="44" spans="1:26" x14ac:dyDescent="0.2">
      <c r="A44" t="str">
        <f>'RESUMEN ORDENADO DICIEMBRE'!E44</f>
        <v>MANTENIMIENTO</v>
      </c>
      <c r="B44" t="str">
        <f>'RESUMEN ORDENADO DICIEMBRE'!G44</f>
        <v>RASANTEO DE LA VIA BARRIO CENTRO CIVICO - CANAL- PUENTE PARADOR TURISTICO, CANTON CALVAS
INICIA 6 MAYO 2013</v>
      </c>
      <c r="C44" t="str">
        <f>'RESUMEN ORDENADO DICIEMBRE'!A44</f>
        <v>ZONA 1</v>
      </c>
      <c r="D44" s="55" t="str">
        <f>'RESUMEN ORDENADO DICIEMBRE'!C44</f>
        <v>LUCERO</v>
      </c>
      <c r="E44" t="str">
        <f>'RESUMEN ORDENADO DICIEMBRE'!B44</f>
        <v xml:space="preserve">CALVAS </v>
      </c>
      <c r="F44" t="str">
        <f>'RESUMEN ORDENADO DICIEMBRE'!D44</f>
        <v>AD. DIRECTA</v>
      </c>
      <c r="G44" t="str">
        <f t="shared" si="0"/>
        <v>VIALSUR</v>
      </c>
      <c r="H44">
        <f>'RESUMEN ORDENADO DICIEMBRE'!F44</f>
        <v>2013</v>
      </c>
      <c r="I44" s="53" t="str">
        <f t="shared" ref="I44:I48" si="13">IF(F44="AD. DIRECTA","X","")</f>
        <v>X</v>
      </c>
      <c r="J44" s="54">
        <f>IF(D44=0,"",VLOOKUP(D44,'2010-2001-1990'!$A$1:$C$105,3,"FALSO"))</f>
        <v>988</v>
      </c>
      <c r="K44" s="54">
        <f>IF(D44=0,"",VLOOKUP(D44,'2010-2001-1990'!$A$1:$C$105,2,"FALSO"))</f>
        <v>1037</v>
      </c>
      <c r="L44" s="54">
        <f t="shared" ref="L44:L48" si="14">IF(J44="",IF(K44="","",J44+K44),J44+K44)</f>
        <v>2025</v>
      </c>
      <c r="M44" s="54">
        <f>'RESUMEN ORDENADO DICIEMBRE'!I44</f>
        <v>5</v>
      </c>
      <c r="N44" s="54" t="str">
        <f t="shared" ref="N44:N48" si="15">IF(M44=0,"Mantenimiento",IF(A44="MANTENIMIENTO","Construcción de "&amp;M44&amp;" Km de vías mantenidas",IF(A44="ALCANTARILLAS","Construcción de "&amp;M44&amp;" alcantarillas",IF(A44="AMBIENTAL","Licenciamiento ambiental de vías en la provincia",IF(A44="ASFALTADO","Construcción de "&amp;M44&amp;" Km de vías asfaltadas",IF(A44="ESTUDIOS","Ejecución de "&amp;M44&amp;" Km de estudio vial",IF(A44="MEJORAMIENTO","Construcción de "&amp;M44&amp;" Km de vías mejoradas",IF(A44="OBRAS DE ARTE","Construcción de "&amp;M44&amp;" Km de obras de arte",IF(A44="PASARELAS","Construcción de "&amp;M44&amp;" m de pasarelas en convenio con Tony el Suizo",IF(A44="PUENTES","Construcción de "&amp;M44&amp;" m de puentes",))))))))))</f>
        <v>Construcción de 5 Km de vías mantenidas</v>
      </c>
      <c r="O44"/>
      <c r="P44" s="54"/>
      <c r="Q44" s="54"/>
      <c r="R44">
        <f>'RESUMEN ORDENADO DICIEMBRE'!S44</f>
        <v>2475</v>
      </c>
      <c r="S44" s="45"/>
      <c r="T44" s="49">
        <f>IF(S44="",R44,S44)</f>
        <v>2475</v>
      </c>
      <c r="V44" t="str">
        <f t="shared" ref="V44:V48" si="16">IF(A44="ESTUDIOS","Ing. Patricio Barcenas",IF(A44="AMBIENTAL","Ing. Verónica Carrión",IF(C44="ZONA 1","Ing. Javier Ruíz",IF(C44="ZONA 2","Ing. Marco Cevallos",IF(C44="ZONA 3", "Ing. Alfonso González","Ing. Iván Villa")))))</f>
        <v>Ing. Javier Ruíz</v>
      </c>
      <c r="W44" s="61" t="str">
        <f t="shared" ref="W44:W48" si="17">IF(A44="ESTUDIOS","Informe del estudio o informe del diseño","Informe, planillas y actas")</f>
        <v>Informe, planillas y actas</v>
      </c>
      <c r="Z44" s="54"/>
    </row>
    <row r="45" spans="1:26" x14ac:dyDescent="0.2">
      <c r="A45" t="str">
        <f>'RESUMEN ORDENADO DICIEMBRE'!E45</f>
        <v>MANTENIMIENTO</v>
      </c>
      <c r="B45" t="str">
        <f>'RESUMEN ORDENADO DICIEMBRE'!G45</f>
        <v>MANTENIMIENTO DE LA VIA CHULLAFAIQUE - SAN JOAQUIN - CAMAYOS - SANGUILLIN, CANTON CALVAS</v>
      </c>
      <c r="C45" t="str">
        <f>'RESUMEN ORDENADO DICIEMBRE'!A45</f>
        <v>ZONA 1</v>
      </c>
      <c r="D45" s="55" t="str">
        <f>'RESUMEN ORDENADO DICIEMBRE'!C45</f>
        <v>CARIAMANGA</v>
      </c>
      <c r="E45" t="str">
        <f>'RESUMEN ORDENADO DICIEMBRE'!B45</f>
        <v xml:space="preserve">CALVAS </v>
      </c>
      <c r="F45" t="str">
        <f>'RESUMEN ORDENADO DICIEMBRE'!D45</f>
        <v>AD. DIRECTA</v>
      </c>
      <c r="G45" t="str">
        <f t="shared" si="0"/>
        <v>VIALSUR</v>
      </c>
      <c r="H45">
        <f>'RESUMEN ORDENADO DICIEMBRE'!F45</f>
        <v>2013</v>
      </c>
      <c r="I45" s="53" t="str">
        <f t="shared" si="13"/>
        <v>X</v>
      </c>
      <c r="J45" s="54">
        <f>IF(D45=0,"",VLOOKUP(D45,'2010-2001-1990'!$A$1:$C$105,3,"FALSO"))</f>
        <v>10899</v>
      </c>
      <c r="K45" s="54">
        <f>IF(D45=0,"",VLOOKUP(D45,'2010-2001-1990'!$A$1:$C$105,2,"FALSO"))</f>
        <v>10402</v>
      </c>
      <c r="L45" s="54">
        <f t="shared" si="14"/>
        <v>21301</v>
      </c>
      <c r="M45" s="54">
        <f>'RESUMEN ORDENADO DICIEMBRE'!I45</f>
        <v>15</v>
      </c>
      <c r="N45" s="54" t="str">
        <f t="shared" si="15"/>
        <v>Construcción de 15 Km de vías mantenidas</v>
      </c>
      <c r="O45"/>
      <c r="P45" s="54"/>
      <c r="Q45" s="54"/>
      <c r="R45">
        <f>'RESUMEN ORDENADO DICIEMBRE'!S45</f>
        <v>7500</v>
      </c>
      <c r="S45" s="45"/>
      <c r="T45" s="49">
        <f t="shared" ref="T45:T48" si="18">IF(S45="",R45,S45)</f>
        <v>7500</v>
      </c>
      <c r="V45" t="str">
        <f t="shared" si="16"/>
        <v>Ing. Javier Ruíz</v>
      </c>
      <c r="W45" s="61" t="str">
        <f t="shared" si="17"/>
        <v>Informe, planillas y actas</v>
      </c>
      <c r="Z45" s="54"/>
    </row>
    <row r="46" spans="1:26" x14ac:dyDescent="0.2">
      <c r="A46" t="str">
        <f>'RESUMEN ORDENADO DICIEMBRE'!E46</f>
        <v>MANTENIMIENTO</v>
      </c>
      <c r="B46" t="str">
        <f>'RESUMEN ORDENADO DICIEMBRE'!G46</f>
        <v>MANTENIMIENTO DE LA VIA SANGUILLIN - LA CRUZ - QUESERA, CANTON CALVAS</v>
      </c>
      <c r="C46" t="str">
        <f>'RESUMEN ORDENADO DICIEMBRE'!A46</f>
        <v>ZONA 1</v>
      </c>
      <c r="D46" s="55" t="str">
        <f>'RESUMEN ORDENADO DICIEMBRE'!C46</f>
        <v>CARIAMANGA</v>
      </c>
      <c r="E46" t="str">
        <f>'RESUMEN ORDENADO DICIEMBRE'!B46</f>
        <v xml:space="preserve">CALVAS </v>
      </c>
      <c r="F46" t="str">
        <f>'RESUMEN ORDENADO DICIEMBRE'!D46</f>
        <v>AD. DIRECTA</v>
      </c>
      <c r="G46" t="str">
        <f t="shared" si="0"/>
        <v>VIALSUR</v>
      </c>
      <c r="H46">
        <f>'RESUMEN ORDENADO DICIEMBRE'!F46</f>
        <v>2013</v>
      </c>
      <c r="I46" s="53" t="str">
        <f t="shared" si="13"/>
        <v>X</v>
      </c>
      <c r="J46" s="54">
        <f>IF(D46=0,"",VLOOKUP(D46,'2010-2001-1990'!$A$1:$C$105,3,"FALSO"))</f>
        <v>10899</v>
      </c>
      <c r="K46" s="54">
        <f>IF(D46=0,"",VLOOKUP(D46,'2010-2001-1990'!$A$1:$C$105,2,"FALSO"))</f>
        <v>10402</v>
      </c>
      <c r="L46" s="54">
        <f t="shared" si="14"/>
        <v>21301</v>
      </c>
      <c r="M46" s="54">
        <f>'RESUMEN ORDENADO DICIEMBRE'!I46</f>
        <v>3.87</v>
      </c>
      <c r="N46" s="54" t="str">
        <f t="shared" si="15"/>
        <v>Construcción de 3.87 Km de vías mantenidas</v>
      </c>
      <c r="O46"/>
      <c r="P46" s="54"/>
      <c r="Q46" s="54"/>
      <c r="R46">
        <f>'RESUMEN ORDENADO DICIEMBRE'!S46</f>
        <v>1935</v>
      </c>
      <c r="S46" s="45"/>
      <c r="T46" s="49">
        <f t="shared" si="18"/>
        <v>1935</v>
      </c>
      <c r="V46" t="str">
        <f t="shared" si="16"/>
        <v>Ing. Javier Ruíz</v>
      </c>
      <c r="W46" s="61" t="str">
        <f t="shared" si="17"/>
        <v>Informe, planillas y actas</v>
      </c>
      <c r="Z46" s="54"/>
    </row>
    <row r="47" spans="1:26" x14ac:dyDescent="0.2">
      <c r="A47" t="str">
        <f>'RESUMEN ORDENADO DICIEMBRE'!E47</f>
        <v>MANTENIMIENTO</v>
      </c>
      <c r="B47" t="str">
        <f>'RESUMEN ORDENADO DICIEMBRE'!G47</f>
        <v>MANTENIMIENTO DE LA VIA YE DE LA POZA - YE DE LLANITOS, CANTON CALVAS</v>
      </c>
      <c r="C47" t="str">
        <f>'RESUMEN ORDENADO DICIEMBRE'!A47</f>
        <v>ZONA 1</v>
      </c>
      <c r="D47" s="55" t="str">
        <f>'RESUMEN ORDENADO DICIEMBRE'!C47</f>
        <v>CARIAMANGA</v>
      </c>
      <c r="E47" t="str">
        <f>'RESUMEN ORDENADO DICIEMBRE'!B47</f>
        <v xml:space="preserve">CALVAS </v>
      </c>
      <c r="F47" t="str">
        <f>'RESUMEN ORDENADO DICIEMBRE'!D47</f>
        <v>AD. DIRECTA</v>
      </c>
      <c r="G47" t="str">
        <f t="shared" si="0"/>
        <v>VIALSUR</v>
      </c>
      <c r="H47">
        <f>'RESUMEN ORDENADO DICIEMBRE'!F47</f>
        <v>2013</v>
      </c>
      <c r="I47" s="53" t="str">
        <f t="shared" si="13"/>
        <v>X</v>
      </c>
      <c r="J47" s="54">
        <f>IF(D47=0,"",VLOOKUP(D47,'2010-2001-1990'!$A$1:$C$105,3,"FALSO"))</f>
        <v>10899</v>
      </c>
      <c r="K47" s="54">
        <f>IF(D47=0,"",VLOOKUP(D47,'2010-2001-1990'!$A$1:$C$105,2,"FALSO"))</f>
        <v>10402</v>
      </c>
      <c r="L47" s="54">
        <f t="shared" si="14"/>
        <v>21301</v>
      </c>
      <c r="M47" s="54">
        <f>'RESUMEN ORDENADO DICIEMBRE'!I47</f>
        <v>0</v>
      </c>
      <c r="N47" s="54" t="str">
        <f t="shared" si="15"/>
        <v>Mantenimiento</v>
      </c>
      <c r="O47"/>
      <c r="P47" s="54"/>
      <c r="Q47" s="54"/>
      <c r="R47">
        <f>'RESUMEN ORDENADO DICIEMBRE'!S47</f>
        <v>13860</v>
      </c>
      <c r="S47" s="45"/>
      <c r="T47" s="49">
        <f t="shared" si="18"/>
        <v>13860</v>
      </c>
      <c r="V47" t="str">
        <f t="shared" si="16"/>
        <v>Ing. Javier Ruíz</v>
      </c>
      <c r="W47" s="61" t="str">
        <f t="shared" si="17"/>
        <v>Informe, planillas y actas</v>
      </c>
      <c r="Z47" s="54"/>
    </row>
    <row r="48" spans="1:26" x14ac:dyDescent="0.2">
      <c r="A48" t="str">
        <f>'RESUMEN ORDENADO DICIEMBRE'!E48</f>
        <v>MANTENIMIENTO</v>
      </c>
      <c r="B48" t="str">
        <f>'RESUMEN ORDENADO DICIEMBRE'!G48</f>
        <v>MANTENIMIENTO DE LA VIA  Y VIA PRINCIPAL - TIERRAS COLORADAS</v>
      </c>
      <c r="C48" t="str">
        <f>'RESUMEN ORDENADO DICIEMBRE'!A48</f>
        <v>ZONA 1</v>
      </c>
      <c r="D48" s="55" t="str">
        <f>'RESUMEN ORDENADO DICIEMBRE'!C48</f>
        <v>CARIAMANGA</v>
      </c>
      <c r="E48" t="str">
        <f>'RESUMEN ORDENADO DICIEMBRE'!B48</f>
        <v xml:space="preserve">CALVAS </v>
      </c>
      <c r="F48" t="str">
        <f>'RESUMEN ORDENADO DICIEMBRE'!D48</f>
        <v>AD. DIRECTA</v>
      </c>
      <c r="G48" t="str">
        <f t="shared" si="0"/>
        <v>VIALSUR</v>
      </c>
      <c r="H48">
        <f>'RESUMEN ORDENADO DICIEMBRE'!F48</f>
        <v>2013</v>
      </c>
      <c r="I48" s="53" t="str">
        <f t="shared" si="13"/>
        <v>X</v>
      </c>
      <c r="J48" s="54">
        <f>IF(D48=0,"",VLOOKUP(D48,'2010-2001-1990'!$A$1:$C$105,3,"FALSO"))</f>
        <v>10899</v>
      </c>
      <c r="K48" s="54">
        <f>IF(D48=0,"",VLOOKUP(D48,'2010-2001-1990'!$A$1:$C$105,2,"FALSO"))</f>
        <v>10402</v>
      </c>
      <c r="L48" s="54">
        <f t="shared" si="14"/>
        <v>21301</v>
      </c>
      <c r="M48" s="54">
        <f>'RESUMEN ORDENADO DICIEMBRE'!I48</f>
        <v>16.100000000000001</v>
      </c>
      <c r="N48" s="54" t="str">
        <f t="shared" si="15"/>
        <v>Construcción de 16.1 Km de vías mantenidas</v>
      </c>
      <c r="O48"/>
      <c r="P48" s="54"/>
      <c r="Q48" s="54"/>
      <c r="R48">
        <f>'RESUMEN ORDENADO DICIEMBRE'!S48</f>
        <v>1532.16</v>
      </c>
      <c r="S48" s="45">
        <f>SUM(R48:R50)</f>
        <v>29789.760000000002</v>
      </c>
      <c r="T48" s="49">
        <f t="shared" si="18"/>
        <v>29789.760000000002</v>
      </c>
      <c r="V48" t="str">
        <f t="shared" si="16"/>
        <v>Ing. Javier Ruíz</v>
      </c>
      <c r="W48" s="61" t="str">
        <f t="shared" si="17"/>
        <v>Informe, planillas y actas</v>
      </c>
      <c r="Z48" s="54"/>
    </row>
    <row r="49" spans="1:26" hidden="1" x14ac:dyDescent="0.2">
      <c r="A49" t="str">
        <f>'RESUMEN ORDENADO DICIEMBRE'!E49</f>
        <v>MANTENIMIENTO</v>
      </c>
      <c r="B49">
        <f>'RESUMEN ORDENADO DICIEMBRE'!G49</f>
        <v>0</v>
      </c>
      <c r="C49" t="str">
        <f>'RESUMEN ORDENADO DICIEMBRE'!A49</f>
        <v>ZONA 1</v>
      </c>
      <c r="D49" s="55" t="str">
        <f>'RESUMEN ORDENADO DICIEMBRE'!C49</f>
        <v>CARIAMANGA</v>
      </c>
      <c r="E49" t="str">
        <f>'RESUMEN ORDENADO DICIEMBRE'!B49</f>
        <v xml:space="preserve">CALVAS </v>
      </c>
      <c r="F49" t="str">
        <f>'RESUMEN ORDENADO DICIEMBRE'!D49</f>
        <v>AD. DIRECTA</v>
      </c>
      <c r="G49" t="str">
        <f t="shared" si="0"/>
        <v>VIALSUR</v>
      </c>
      <c r="J49" s="54"/>
      <c r="K49" s="54"/>
      <c r="L49" s="54"/>
      <c r="M49" s="54">
        <f>'RESUMEN ORDENADO DICIEMBRE'!I49</f>
        <v>0</v>
      </c>
      <c r="N49" s="54"/>
      <c r="O49"/>
      <c r="P49" s="54"/>
      <c r="Q49" s="54"/>
      <c r="R49">
        <f>'RESUMEN ORDENADO DICIEMBRE'!S49</f>
        <v>2553.6</v>
      </c>
      <c r="S49" s="45"/>
      <c r="W49" s="61"/>
      <c r="Z49" s="54">
        <v>67</v>
      </c>
    </row>
    <row r="50" spans="1:26" hidden="1" x14ac:dyDescent="0.2">
      <c r="A50" t="str">
        <f>'RESUMEN ORDENADO DICIEMBRE'!E50</f>
        <v>MANTENIMIENTO</v>
      </c>
      <c r="B50">
        <f>'RESUMEN ORDENADO DICIEMBRE'!G50</f>
        <v>0</v>
      </c>
      <c r="C50" t="str">
        <f>'RESUMEN ORDENADO DICIEMBRE'!A50</f>
        <v>ZONA 1</v>
      </c>
      <c r="D50" s="55" t="str">
        <f>'RESUMEN ORDENADO DICIEMBRE'!C50</f>
        <v>CARIAMANGA</v>
      </c>
      <c r="E50" t="str">
        <f>'RESUMEN ORDENADO DICIEMBRE'!B50</f>
        <v xml:space="preserve">CALVAS </v>
      </c>
      <c r="F50" t="str">
        <f>'RESUMEN ORDENADO DICIEMBRE'!D50</f>
        <v>AD. DIRECTA</v>
      </c>
      <c r="G50" t="str">
        <f t="shared" si="0"/>
        <v>VIALSUR</v>
      </c>
      <c r="J50" s="54"/>
      <c r="K50" s="54"/>
      <c r="L50" s="54"/>
      <c r="M50" s="54">
        <f>'RESUMEN ORDENADO DICIEMBRE'!I50</f>
        <v>0</v>
      </c>
      <c r="N50" s="54"/>
      <c r="O50"/>
      <c r="P50" s="54"/>
      <c r="Q50" s="54"/>
      <c r="R50">
        <f>'RESUMEN ORDENADO DICIEMBRE'!S50</f>
        <v>25704</v>
      </c>
      <c r="S50" s="45"/>
      <c r="Z50" s="54">
        <v>36</v>
      </c>
    </row>
    <row r="51" spans="1:26" x14ac:dyDescent="0.2">
      <c r="A51" t="str">
        <f>'RESUMEN ORDENADO DICIEMBRE'!E51</f>
        <v>MANTENIMIENTO</v>
      </c>
      <c r="B51" t="str">
        <f>'RESUMEN ORDENADO DICIEMBRE'!G51</f>
        <v>MANTENIMIENTO DE LA VIA MELVA USAIME - SANGUILLIN</v>
      </c>
      <c r="C51" t="str">
        <f>'RESUMEN ORDENADO DICIEMBRE'!A51</f>
        <v>ZONA 1</v>
      </c>
      <c r="D51" s="55" t="str">
        <f>'RESUMEN ORDENADO DICIEMBRE'!C51</f>
        <v>CARIAMANGA</v>
      </c>
      <c r="E51" t="str">
        <f>'RESUMEN ORDENADO DICIEMBRE'!B51</f>
        <v xml:space="preserve">CALVAS </v>
      </c>
      <c r="F51" t="str">
        <f>'RESUMEN ORDENADO DICIEMBRE'!D51</f>
        <v>AD. DIRECTA</v>
      </c>
      <c r="G51" t="str">
        <f t="shared" si="0"/>
        <v>VIALSUR</v>
      </c>
      <c r="H51">
        <f>'RESUMEN ORDENADO DICIEMBRE'!F51</f>
        <v>2013</v>
      </c>
      <c r="I51" s="53" t="str">
        <f t="shared" ref="I51:I52" si="19">IF(F51="AD. DIRECTA","X","")</f>
        <v>X</v>
      </c>
      <c r="J51" s="54">
        <f>IF(D51=0,"",VLOOKUP(D51,'2010-2001-1990'!$A$1:$C$105,3,"FALSO"))</f>
        <v>10899</v>
      </c>
      <c r="K51" s="54">
        <f>IF(D51=0,"",VLOOKUP(D51,'2010-2001-1990'!$A$1:$C$105,2,"FALSO"))</f>
        <v>10402</v>
      </c>
      <c r="L51" s="54">
        <f t="shared" ref="L51:L52" si="20">IF(J51="",IF(K51="","",J51+K51),J51+K51)</f>
        <v>21301</v>
      </c>
      <c r="M51" s="54">
        <f>'RESUMEN ORDENADO DICIEMBRE'!I51</f>
        <v>0</v>
      </c>
      <c r="N51" s="54" t="str">
        <f t="shared" ref="N51:N52" si="21">IF(M51=0,"Mantenimiento",IF(A51="MANTENIMIENTO","Construcción de "&amp;M51&amp;" Km de vías mantenidas",IF(A51="ALCANTARILLAS","Construcción de "&amp;M51&amp;" alcantarillas",IF(A51="AMBIENTAL","Licenciamiento ambiental de vías en la provincia",IF(A51="ASFALTADO","Construcción de "&amp;M51&amp;" Km de vías asfaltadas",IF(A51="ESTUDIOS","Ejecución de "&amp;M51&amp;" Km de estudio vial",IF(A51="MEJORAMIENTO","Construcción de "&amp;M51&amp;" Km de vías mejoradas",IF(A51="OBRAS DE ARTE","Construcción de "&amp;M51&amp;" Km de obras de arte",IF(A51="PASARELAS","Construcción de "&amp;M51&amp;" m de pasarelas en convenio con Tony el Suizo",IF(A51="PUENTES","Construcción de "&amp;M51&amp;" m de puentes",))))))))))</f>
        <v>Mantenimiento</v>
      </c>
      <c r="O51"/>
      <c r="P51" s="54"/>
      <c r="Q51" s="54"/>
      <c r="R51">
        <f>'RESUMEN ORDENADO DICIEMBRE'!S51</f>
        <v>2872.8</v>
      </c>
      <c r="S51" s="45"/>
      <c r="T51" s="49">
        <f t="shared" ref="T51:T52" si="22">IF(S51="",R51,S51)</f>
        <v>2872.8</v>
      </c>
      <c r="V51" t="str">
        <f t="shared" ref="V51:V52" si="23">IF(A51="ESTUDIOS","Ing. Patricio Barcenas",IF(A51="AMBIENTAL","Ing. Verónica Carrión",IF(C51="ZONA 1","Ing. Javier Ruíz",IF(C51="ZONA 2","Ing. Marco Cevallos",IF(C51="ZONA 3", "Ing. Alfonso González","Ing. Iván Villa")))))</f>
        <v>Ing. Javier Ruíz</v>
      </c>
      <c r="W51" s="61" t="str">
        <f t="shared" ref="W51:W52" si="24">IF(A51="ESTUDIOS","Informe del estudio o informe del diseño","Informe, planillas y actas")</f>
        <v>Informe, planillas y actas</v>
      </c>
      <c r="Z51" s="54"/>
    </row>
    <row r="52" spans="1:26" x14ac:dyDescent="0.2">
      <c r="A52" t="str">
        <f>'RESUMEN ORDENADO DICIEMBRE'!E52</f>
        <v>MEJORAMIENTO</v>
      </c>
      <c r="B52" t="str">
        <f>'RESUMEN ORDENADO DICIEMBRE'!G52</f>
        <v>VIAS DE LA PARROQUIA 27 DE ABRIL</v>
      </c>
      <c r="C52" t="str">
        <f>'RESUMEN ORDENADO DICIEMBRE'!A52</f>
        <v>ZONA 1</v>
      </c>
      <c r="D52" s="55" t="str">
        <f>'RESUMEN ORDENADO DICIEMBRE'!C52</f>
        <v>27 DE ABRIL</v>
      </c>
      <c r="E52" t="str">
        <f>'RESUMEN ORDENADO DICIEMBRE'!B52</f>
        <v>ESPINDOLA</v>
      </c>
      <c r="F52" t="str">
        <f>'RESUMEN ORDENADO DICIEMBRE'!D52</f>
        <v>CONVENIO</v>
      </c>
      <c r="G52" t="str">
        <f t="shared" si="0"/>
        <v>VIALSUR</v>
      </c>
      <c r="H52">
        <f>'RESUMEN ORDENADO DICIEMBRE'!F52</f>
        <v>2013</v>
      </c>
      <c r="I52" s="53" t="str">
        <f t="shared" si="19"/>
        <v/>
      </c>
      <c r="J52" s="54">
        <f>IF(D52=0,"",VLOOKUP(D52,'2010-2001-1990'!$A$1:$C$105,3,"FALSO"))</f>
        <v>1002</v>
      </c>
      <c r="K52" s="54">
        <f>IF(D52=0,"",VLOOKUP(D52,'2010-2001-1990'!$A$1:$C$105,2,"FALSO"))</f>
        <v>1084</v>
      </c>
      <c r="L52" s="54">
        <f t="shared" si="20"/>
        <v>2086</v>
      </c>
      <c r="M52" s="54">
        <f>'RESUMEN ORDENADO DICIEMBRE'!I52</f>
        <v>14.4</v>
      </c>
      <c r="N52" s="54" t="str">
        <f t="shared" si="21"/>
        <v>Construcción de 14.4 Km de vías mejoradas</v>
      </c>
      <c r="O52"/>
      <c r="P52" s="54"/>
      <c r="Q52" s="54"/>
      <c r="R52">
        <f>'RESUMEN ORDENADO DICIEMBRE'!S52</f>
        <v>17388</v>
      </c>
      <c r="S52" s="45">
        <f>SUM(R52:R55)</f>
        <v>178632</v>
      </c>
      <c r="T52" s="49">
        <f t="shared" si="22"/>
        <v>178632</v>
      </c>
      <c r="V52" t="str">
        <f t="shared" si="23"/>
        <v>Ing. Javier Ruíz</v>
      </c>
      <c r="W52" s="61" t="str">
        <f t="shared" si="24"/>
        <v>Informe, planillas y actas</v>
      </c>
      <c r="Z52" s="54"/>
    </row>
    <row r="53" spans="1:26" hidden="1" x14ac:dyDescent="0.2">
      <c r="A53" t="str">
        <f>'RESUMEN ORDENADO DICIEMBRE'!E53</f>
        <v>MEJORAMIENTO</v>
      </c>
      <c r="B53">
        <f>'RESUMEN ORDENADO DICIEMBRE'!G53</f>
        <v>0</v>
      </c>
      <c r="C53" t="str">
        <f>'RESUMEN ORDENADO DICIEMBRE'!A53</f>
        <v>ZONA 1</v>
      </c>
      <c r="D53" s="55" t="str">
        <f>'RESUMEN ORDENADO DICIEMBRE'!C53</f>
        <v>27 DE ABRIL</v>
      </c>
      <c r="E53" t="str">
        <f>'RESUMEN ORDENADO DICIEMBRE'!B53</f>
        <v>ESPINDOLA</v>
      </c>
      <c r="F53" t="str">
        <f>'RESUMEN ORDENADO DICIEMBRE'!D53</f>
        <v>CONVENIO</v>
      </c>
      <c r="G53" t="str">
        <f t="shared" si="0"/>
        <v>VIALSUR</v>
      </c>
      <c r="J53" s="54"/>
      <c r="K53" s="54"/>
      <c r="L53" s="54"/>
      <c r="M53" s="54">
        <f>'RESUMEN ORDENADO DICIEMBRE'!I53</f>
        <v>0</v>
      </c>
      <c r="N53" s="54"/>
      <c r="O53"/>
      <c r="P53" s="54"/>
      <c r="Q53" s="54"/>
      <c r="R53">
        <f>'RESUMEN ORDENADO DICIEMBRE'!S53</f>
        <v>22680</v>
      </c>
      <c r="S53" s="45"/>
      <c r="W53" s="61"/>
      <c r="Z53" s="54">
        <v>56</v>
      </c>
    </row>
    <row r="54" spans="1:26" hidden="1" x14ac:dyDescent="0.2">
      <c r="A54" t="str">
        <f>'RESUMEN ORDENADO DICIEMBRE'!E54</f>
        <v>MEJORAMIENTO</v>
      </c>
      <c r="B54">
        <f>'RESUMEN ORDENADO DICIEMBRE'!G54</f>
        <v>0</v>
      </c>
      <c r="C54" t="str">
        <f>'RESUMEN ORDENADO DICIEMBRE'!A54</f>
        <v>ZONA 1</v>
      </c>
      <c r="D54" s="55" t="str">
        <f>'RESUMEN ORDENADO DICIEMBRE'!C54</f>
        <v>27 DE ABRIL</v>
      </c>
      <c r="E54" t="str">
        <f>'RESUMEN ORDENADO DICIEMBRE'!B54</f>
        <v>ESPINDOLA</v>
      </c>
      <c r="F54" t="str">
        <f>'RESUMEN ORDENADO DICIEMBRE'!D54</f>
        <v>CONVENIO</v>
      </c>
      <c r="G54" t="str">
        <f t="shared" si="0"/>
        <v>VIALSUR</v>
      </c>
      <c r="J54" s="54"/>
      <c r="K54" s="54"/>
      <c r="L54" s="54"/>
      <c r="M54" s="54">
        <f>'RESUMEN ORDENADO DICIEMBRE'!I54</f>
        <v>0</v>
      </c>
      <c r="N54" s="54"/>
      <c r="O54"/>
      <c r="P54" s="54"/>
      <c r="Q54" s="54"/>
      <c r="R54">
        <f>'RESUMEN ORDENADO DICIEMBRE'!S54</f>
        <v>90720</v>
      </c>
      <c r="S54" s="45"/>
      <c r="Z54" s="54">
        <v>46</v>
      </c>
    </row>
    <row r="55" spans="1:26" hidden="1" x14ac:dyDescent="0.2">
      <c r="A55" t="str">
        <f>'RESUMEN ORDENADO DICIEMBRE'!E55</f>
        <v>MEJORAMIENTO</v>
      </c>
      <c r="B55">
        <f>'RESUMEN ORDENADO DICIEMBRE'!G55</f>
        <v>0</v>
      </c>
      <c r="C55" t="str">
        <f>'RESUMEN ORDENADO DICIEMBRE'!A55</f>
        <v>ZONA 1</v>
      </c>
      <c r="D55" s="55" t="str">
        <f>'RESUMEN ORDENADO DICIEMBRE'!C55</f>
        <v>27 DE ABRIL</v>
      </c>
      <c r="E55" t="str">
        <f>'RESUMEN ORDENADO DICIEMBRE'!B55</f>
        <v>ESPINDOLA</v>
      </c>
      <c r="F55" t="str">
        <f>'RESUMEN ORDENADO DICIEMBRE'!D55</f>
        <v>CONVENIO</v>
      </c>
      <c r="G55" t="str">
        <f t="shared" si="0"/>
        <v>VIALSUR</v>
      </c>
      <c r="J55" s="54"/>
      <c r="K55" s="54"/>
      <c r="L55" s="54"/>
      <c r="M55" s="54">
        <f>'RESUMEN ORDENADO DICIEMBRE'!I55</f>
        <v>0</v>
      </c>
      <c r="N55" s="54"/>
      <c r="O55"/>
      <c r="P55" s="54"/>
      <c r="Q55" s="54"/>
      <c r="R55">
        <f>'RESUMEN ORDENADO DICIEMBRE'!S55</f>
        <v>47844</v>
      </c>
      <c r="S55" s="45"/>
      <c r="Z55" s="54">
        <v>58</v>
      </c>
    </row>
    <row r="56" spans="1:26" x14ac:dyDescent="0.2">
      <c r="A56" t="str">
        <f>'RESUMEN ORDENADO DICIEMBRE'!E56</f>
        <v>MEJORAMIENTO</v>
      </c>
      <c r="B56" t="str">
        <f>'RESUMEN ORDENADO DICIEMBRE'!G56</f>
        <v>LASTRADO DE LA VIA BELLAVISTA - LLAMACANCHI L= 6KM CON MATERIAL DE MEJORAMIENTO</v>
      </c>
      <c r="C56" t="str">
        <f>'RESUMEN ORDENADO DICIEMBRE'!A56</f>
        <v>ZONA 1</v>
      </c>
      <c r="D56" s="55" t="str">
        <f>'RESUMEN ORDENADO DICIEMBRE'!C56</f>
        <v>BELLAVISTA</v>
      </c>
      <c r="E56" t="str">
        <f>'RESUMEN ORDENADO DICIEMBRE'!B56</f>
        <v>ESPINDOLA</v>
      </c>
      <c r="F56" t="str">
        <f>'RESUMEN ORDENADO DICIEMBRE'!D56</f>
        <v>AD. DIRECTA</v>
      </c>
      <c r="G56" t="str">
        <f t="shared" si="0"/>
        <v>VIALSUR</v>
      </c>
      <c r="H56">
        <f>'RESUMEN ORDENADO DICIEMBRE'!F56</f>
        <v>2013</v>
      </c>
      <c r="I56" s="53" t="str">
        <f>IF(F56="AD. DIRECTA","X","")</f>
        <v>X</v>
      </c>
      <c r="J56" s="54">
        <f>IF(D56=0,"",VLOOKUP(D56,'2010-2001-1990'!$A$1:$C$105,3,"FALSO"))</f>
        <v>1116</v>
      </c>
      <c r="K56" s="54">
        <f>IF(D56=0,"",VLOOKUP(D56,'2010-2001-1990'!$A$1:$C$105,2,"FALSO"))</f>
        <v>1219</v>
      </c>
      <c r="L56" s="54">
        <f>IF(J56="",IF(K56="","",J56+K56),J56+K56)</f>
        <v>2335</v>
      </c>
      <c r="M56" s="54">
        <f>'RESUMEN ORDENADO DICIEMBRE'!I56</f>
        <v>6</v>
      </c>
      <c r="N56" s="54" t="str">
        <f>IF(M56=0,"Mantenimiento",IF(A56="MANTENIMIENTO","Construcción de "&amp;M56&amp;" Km de vías mantenidas",IF(A56="ALCANTARILLAS","Construcción de "&amp;M56&amp;" alcantarillas",IF(A56="AMBIENTAL","Licenciamiento ambiental de vías en la provincia",IF(A56="ASFALTADO","Construcción de "&amp;M56&amp;" Km de vías asfaltadas",IF(A56="ESTUDIOS","Ejecución de "&amp;M56&amp;" Km de estudio vial",IF(A56="MEJORAMIENTO","Construcción de "&amp;M56&amp;" Km de vías mejoradas",IF(A56="OBRAS DE ARTE","Construcción de "&amp;M56&amp;" Km de obras de arte",IF(A56="PASARELAS","Construcción de "&amp;M56&amp;" m de pasarelas en convenio con Tony el Suizo",IF(A56="PUENTES","Construcción de "&amp;M56&amp;" m de puentes",))))))))))</f>
        <v>Construcción de 6 Km de vías mejoradas</v>
      </c>
      <c r="O56"/>
      <c r="P56" s="54"/>
      <c r="Q56" s="54"/>
      <c r="R56">
        <f>'RESUMEN ORDENADO DICIEMBRE'!S56</f>
        <v>1890</v>
      </c>
      <c r="S56" s="45">
        <f>SUM(R56:R59)</f>
        <v>75582</v>
      </c>
      <c r="T56" s="49">
        <f>IF(S56="",R56,S56)</f>
        <v>75582</v>
      </c>
      <c r="V56" t="str">
        <f>IF(A56="ESTUDIOS","Ing. Patricio Barcenas",IF(A56="AMBIENTAL","Ing. Verónica Carrión",IF(C56="ZONA 1","Ing. Javier Ruíz",IF(C56="ZONA 2","Ing. Marco Cevallos",IF(C56="ZONA 3", "Ing. Alfonso González","Ing. Iván Villa")))))</f>
        <v>Ing. Javier Ruíz</v>
      </c>
      <c r="W56" s="61" t="str">
        <f>IF(A56="ESTUDIOS","Informe del estudio o informe del diseño","Informe, planillas y actas")</f>
        <v>Informe, planillas y actas</v>
      </c>
      <c r="Z56" s="54"/>
    </row>
    <row r="57" spans="1:26" hidden="1" x14ac:dyDescent="0.2">
      <c r="A57" t="str">
        <f>'RESUMEN ORDENADO DICIEMBRE'!E57</f>
        <v>MEJORAMIENTO</v>
      </c>
      <c r="B57">
        <f>'RESUMEN ORDENADO DICIEMBRE'!G57</f>
        <v>0</v>
      </c>
      <c r="C57" t="str">
        <f>'RESUMEN ORDENADO DICIEMBRE'!A57</f>
        <v>ZONA 1</v>
      </c>
      <c r="D57" s="55" t="str">
        <f>'RESUMEN ORDENADO DICIEMBRE'!C57</f>
        <v>BELLAVISTA</v>
      </c>
      <c r="E57" t="str">
        <f>'RESUMEN ORDENADO DICIEMBRE'!B57</f>
        <v>ESPINDOLA</v>
      </c>
      <c r="F57" t="str">
        <f>'RESUMEN ORDENADO DICIEMBRE'!D57</f>
        <v>AD. DIRECTA</v>
      </c>
      <c r="G57" t="str">
        <f t="shared" si="0"/>
        <v>VIALSUR</v>
      </c>
      <c r="J57" s="54"/>
      <c r="K57" s="54"/>
      <c r="L57" s="54"/>
      <c r="M57" s="54">
        <f>'RESUMEN ORDENADO DICIEMBRE'!I57</f>
        <v>0</v>
      </c>
      <c r="N57" s="54"/>
      <c r="O57"/>
      <c r="P57" s="54"/>
      <c r="Q57" s="54"/>
      <c r="R57">
        <f>'RESUMEN ORDENADO DICIEMBRE'!S57</f>
        <v>4410</v>
      </c>
      <c r="S57" s="45"/>
      <c r="W57" s="61"/>
      <c r="Z57" s="54">
        <v>1.2</v>
      </c>
    </row>
    <row r="58" spans="1:26" hidden="1" x14ac:dyDescent="0.2">
      <c r="A58" t="str">
        <f>'RESUMEN ORDENADO DICIEMBRE'!E58</f>
        <v>MEJORAMIENTO</v>
      </c>
      <c r="B58">
        <f>'RESUMEN ORDENADO DICIEMBRE'!G58</f>
        <v>0</v>
      </c>
      <c r="C58" t="str">
        <f>'RESUMEN ORDENADO DICIEMBRE'!A58</f>
        <v>ZONA 1</v>
      </c>
      <c r="D58" s="55" t="str">
        <f>'RESUMEN ORDENADO DICIEMBRE'!C58</f>
        <v>BELLAVISTA</v>
      </c>
      <c r="E58" t="str">
        <f>'RESUMEN ORDENADO DICIEMBRE'!B58</f>
        <v>ESPINDOLA</v>
      </c>
      <c r="F58" t="str">
        <f>'RESUMEN ORDENADO DICIEMBRE'!D58</f>
        <v>AD. DIRECTA</v>
      </c>
      <c r="G58" t="str">
        <f t="shared" si="0"/>
        <v>VIALSUR</v>
      </c>
      <c r="J58" s="54"/>
      <c r="K58" s="54"/>
      <c r="L58" s="54"/>
      <c r="M58" s="54">
        <f>'RESUMEN ORDENADO DICIEMBRE'!I58</f>
        <v>0</v>
      </c>
      <c r="N58" s="54"/>
      <c r="O58"/>
      <c r="P58" s="54"/>
      <c r="Q58" s="54"/>
      <c r="R58">
        <f>'RESUMEN ORDENADO DICIEMBRE'!S58</f>
        <v>45360</v>
      </c>
      <c r="S58" s="45"/>
      <c r="W58" s="61"/>
      <c r="Z58" s="54">
        <v>10</v>
      </c>
    </row>
    <row r="59" spans="1:26" hidden="1" x14ac:dyDescent="0.2">
      <c r="A59" t="str">
        <f>'RESUMEN ORDENADO DICIEMBRE'!E59</f>
        <v>MEJORAMIENTO</v>
      </c>
      <c r="B59">
        <f>'RESUMEN ORDENADO DICIEMBRE'!G59</f>
        <v>0</v>
      </c>
      <c r="C59" t="str">
        <f>'RESUMEN ORDENADO DICIEMBRE'!A59</f>
        <v>ZONA 1</v>
      </c>
      <c r="D59" s="55" t="str">
        <f>'RESUMEN ORDENADO DICIEMBRE'!C59</f>
        <v>BELLAVISTA</v>
      </c>
      <c r="E59" t="str">
        <f>'RESUMEN ORDENADO DICIEMBRE'!B59</f>
        <v>ESPINDOLA</v>
      </c>
      <c r="F59" t="str">
        <f>'RESUMEN ORDENADO DICIEMBRE'!D59</f>
        <v>AD. DIRECTA</v>
      </c>
      <c r="G59" t="str">
        <f t="shared" si="0"/>
        <v>VIALSUR</v>
      </c>
      <c r="J59" s="54"/>
      <c r="K59" s="54"/>
      <c r="L59" s="54"/>
      <c r="M59" s="54">
        <f>'RESUMEN ORDENADO DICIEMBRE'!I59</f>
        <v>0</v>
      </c>
      <c r="N59" s="54"/>
      <c r="O59"/>
      <c r="P59" s="54"/>
      <c r="Q59" s="54"/>
      <c r="R59">
        <f>'RESUMEN ORDENADO DICIEMBRE'!S59</f>
        <v>23922</v>
      </c>
      <c r="S59" s="45"/>
      <c r="W59" s="61"/>
      <c r="Z59" s="54">
        <v>16</v>
      </c>
    </row>
    <row r="60" spans="1:26" x14ac:dyDescent="0.2">
      <c r="A60" t="str">
        <f>'RESUMEN ORDENADO DICIEMBRE'!E60</f>
        <v>MANTENIMIENTO</v>
      </c>
      <c r="B60" t="str">
        <f>'RESUMEN ORDENADO DICIEMBRE'!G60</f>
        <v>LIMPIEZA DE DERRUMBES VIA JIBIRUCHE - LAS LIMAS L=11KM</v>
      </c>
      <c r="C60" t="str">
        <f>'RESUMEN ORDENADO DICIEMBRE'!A60</f>
        <v>ZONA 1</v>
      </c>
      <c r="D60" s="55" t="str">
        <f>'RESUMEN ORDENADO DICIEMBRE'!C60</f>
        <v>BELLAVISTA</v>
      </c>
      <c r="E60" t="str">
        <f>'RESUMEN ORDENADO DICIEMBRE'!B60</f>
        <v>ESPINDOLA</v>
      </c>
      <c r="F60" t="str">
        <f>'RESUMEN ORDENADO DICIEMBRE'!D60</f>
        <v>AD. DIRECTA</v>
      </c>
      <c r="G60" t="str">
        <f t="shared" si="0"/>
        <v>VIALSUR</v>
      </c>
      <c r="H60">
        <f>'RESUMEN ORDENADO DICIEMBRE'!F60</f>
        <v>2011</v>
      </c>
      <c r="I60" s="53" t="str">
        <f t="shared" ref="I60:I62" si="25">IF(F60="AD. DIRECTA","X","")</f>
        <v>X</v>
      </c>
      <c r="J60" s="54">
        <f>IF(D60=0,"",VLOOKUP(D60,'2010-2001-1990'!$A$1:$C$105,3,"FALSO"))</f>
        <v>1116</v>
      </c>
      <c r="K60" s="54">
        <f>IF(D60=0,"",VLOOKUP(D60,'2010-2001-1990'!$A$1:$C$105,2,"FALSO"))</f>
        <v>1219</v>
      </c>
      <c r="L60" s="54">
        <f t="shared" ref="L60:L62" si="26">IF(J60="",IF(K60="","",J60+K60),J60+K60)</f>
        <v>2335</v>
      </c>
      <c r="M60" s="54">
        <f>'RESUMEN ORDENADO DICIEMBRE'!I60</f>
        <v>11</v>
      </c>
      <c r="N60" s="54" t="str">
        <f t="shared" ref="N60:N62" si="27">IF(M60=0,"Mantenimiento",IF(A60="MANTENIMIENTO","Construcción de "&amp;M60&amp;" Km de vías mantenidas",IF(A60="ALCANTARILLAS","Construcción de "&amp;M60&amp;" alcantarillas",IF(A60="AMBIENTAL","Licenciamiento ambiental de vías en la provincia",IF(A60="ASFALTADO","Construcción de "&amp;M60&amp;" Km de vías asfaltadas",IF(A60="ESTUDIOS","Ejecución de "&amp;M60&amp;" Km de estudio vial",IF(A60="MEJORAMIENTO","Construcción de "&amp;M60&amp;" Km de vías mejoradas",IF(A60="OBRAS DE ARTE","Construcción de "&amp;M60&amp;" Km de obras de arte",IF(A60="PASARELAS","Construcción de "&amp;M60&amp;" m de pasarelas en convenio con Tony el Suizo",IF(A60="PUENTES","Construcción de "&amp;M60&amp;" m de puentes",))))))))))</f>
        <v>Construcción de 11 Km de vías mantenidas</v>
      </c>
      <c r="O60"/>
      <c r="P60" s="54"/>
      <c r="Q60" s="54"/>
      <c r="R60">
        <f>'RESUMEN ORDENADO DICIEMBRE'!S60</f>
        <v>1260</v>
      </c>
      <c r="S60" s="45"/>
      <c r="T60" s="49">
        <f t="shared" ref="T60:T62" si="28">IF(S60="",R60,S60)</f>
        <v>1260</v>
      </c>
      <c r="V60" t="str">
        <f t="shared" ref="V60:V62" si="29">IF(A60="ESTUDIOS","Ing. Patricio Barcenas",IF(A60="AMBIENTAL","Ing. Verónica Carrión",IF(C60="ZONA 1","Ing. Javier Ruíz",IF(C60="ZONA 2","Ing. Marco Cevallos",IF(C60="ZONA 3", "Ing. Alfonso González","Ing. Iván Villa")))))</f>
        <v>Ing. Javier Ruíz</v>
      </c>
      <c r="W60" s="61" t="str">
        <f t="shared" ref="W60:W62" si="30">IF(A60="ESTUDIOS","Informe del estudio o informe del diseño","Informe, planillas y actas")</f>
        <v>Informe, planillas y actas</v>
      </c>
      <c r="Z60" s="54"/>
    </row>
    <row r="61" spans="1:26" x14ac:dyDescent="0.2">
      <c r="A61" t="str">
        <f>'RESUMEN ORDENADO DICIEMBRE'!E61</f>
        <v>MANTENIMIENTO</v>
      </c>
      <c r="B61" t="str">
        <f>'RESUMEN ORDENADO DICIEMBRE'!G61</f>
        <v>RASANTEO AL BARRIO EL LANCE L=1.5KM</v>
      </c>
      <c r="C61" t="str">
        <f>'RESUMEN ORDENADO DICIEMBRE'!A61</f>
        <v>ZONA 1</v>
      </c>
      <c r="D61" s="55" t="str">
        <f>'RESUMEN ORDENADO DICIEMBRE'!C61</f>
        <v>BELLAVISTA</v>
      </c>
      <c r="E61" t="str">
        <f>'RESUMEN ORDENADO DICIEMBRE'!B61</f>
        <v>ESPINDOLA</v>
      </c>
      <c r="F61" t="str">
        <f>'RESUMEN ORDENADO DICIEMBRE'!D61</f>
        <v>AD. DIRECTA</v>
      </c>
      <c r="G61" t="str">
        <f t="shared" si="0"/>
        <v>VIALSUR</v>
      </c>
      <c r="H61">
        <f>'RESUMEN ORDENADO DICIEMBRE'!F61</f>
        <v>2011</v>
      </c>
      <c r="I61" s="53" t="str">
        <f t="shared" si="25"/>
        <v>X</v>
      </c>
      <c r="J61" s="54">
        <f>IF(D61=0,"",VLOOKUP(D61,'2010-2001-1990'!$A$1:$C$105,3,"FALSO"))</f>
        <v>1116</v>
      </c>
      <c r="K61" s="54">
        <f>IF(D61=0,"",VLOOKUP(D61,'2010-2001-1990'!$A$1:$C$105,2,"FALSO"))</f>
        <v>1219</v>
      </c>
      <c r="L61" s="54">
        <f t="shared" si="26"/>
        <v>2335</v>
      </c>
      <c r="M61" s="54">
        <f>'RESUMEN ORDENADO DICIEMBRE'!I61</f>
        <v>1.5</v>
      </c>
      <c r="N61" s="54" t="str">
        <f t="shared" si="27"/>
        <v>Construcción de 1.5 Km de vías mantenidas</v>
      </c>
      <c r="O61"/>
      <c r="P61" s="54"/>
      <c r="Q61" s="54"/>
      <c r="R61">
        <f>'RESUMEN ORDENADO DICIEMBRE'!S61</f>
        <v>600</v>
      </c>
      <c r="S61" s="45"/>
      <c r="T61" s="49">
        <f t="shared" si="28"/>
        <v>600</v>
      </c>
      <c r="V61" t="str">
        <f t="shared" si="29"/>
        <v>Ing. Javier Ruíz</v>
      </c>
      <c r="W61" s="61" t="str">
        <f t="shared" si="30"/>
        <v>Informe, planillas y actas</v>
      </c>
      <c r="Z61" s="54"/>
    </row>
    <row r="62" spans="1:26" x14ac:dyDescent="0.2">
      <c r="A62" t="str">
        <f>'RESUMEN ORDENADO DICIEMBRE'!E62</f>
        <v>MANTENIMIENTO</v>
      </c>
      <c r="B62" t="str">
        <f>'RESUMEN ORDENADO DICIEMBRE'!G62</f>
        <v>RECONFORMACIÓN TRAMOS CRITICOS Y REZANTEO VIA EL TINGO - STA. TERESITA - AHUACA (L = 13km)</v>
      </c>
      <c r="C62" t="str">
        <f>'RESUMEN ORDENADO DICIEMBRE'!A62</f>
        <v>ZONA 1</v>
      </c>
      <c r="D62" s="55" t="str">
        <f>'RESUMEN ORDENADO DICIEMBRE'!C62</f>
        <v>SANTA TERESITA</v>
      </c>
      <c r="E62" t="str">
        <f>'RESUMEN ORDENADO DICIEMBRE'!B62</f>
        <v>ESPINDOLA</v>
      </c>
      <c r="F62" t="str">
        <f>'RESUMEN ORDENADO DICIEMBRE'!D62</f>
        <v>AD. DIRECTA</v>
      </c>
      <c r="G62" t="str">
        <f t="shared" si="0"/>
        <v>VIALSUR</v>
      </c>
      <c r="H62">
        <f>'RESUMEN ORDENADO DICIEMBRE'!F62</f>
        <v>2013</v>
      </c>
      <c r="I62" s="53" t="str">
        <f t="shared" si="25"/>
        <v>X</v>
      </c>
      <c r="J62" s="54">
        <f>IF(D62=0,"",VLOOKUP(D62,'2010-2001-1990'!$A$1:$C$105,3,"FALSO"))</f>
        <v>875</v>
      </c>
      <c r="K62" s="54">
        <f>IF(D62=0,"",VLOOKUP(D62,'2010-2001-1990'!$A$1:$C$105,2,"FALSO"))</f>
        <v>881</v>
      </c>
      <c r="L62" s="54">
        <f t="shared" si="26"/>
        <v>1756</v>
      </c>
      <c r="M62" s="54">
        <f>'RESUMEN ORDENADO DICIEMBRE'!I62</f>
        <v>13</v>
      </c>
      <c r="N62" s="54" t="str">
        <f t="shared" si="27"/>
        <v>Construcción de 13 Km de vías mantenidas</v>
      </c>
      <c r="O62"/>
      <c r="P62" s="54"/>
      <c r="Q62" s="54"/>
      <c r="R62">
        <f>'RESUMEN ORDENADO DICIEMBRE'!S62</f>
        <v>4233.6000000000004</v>
      </c>
      <c r="S62" s="45">
        <f>SUM(R62:R65)</f>
        <v>50937.599999999999</v>
      </c>
      <c r="T62" s="49">
        <f t="shared" si="28"/>
        <v>50937.599999999999</v>
      </c>
      <c r="V62" t="str">
        <f t="shared" si="29"/>
        <v>Ing. Javier Ruíz</v>
      </c>
      <c r="W62" s="61" t="str">
        <f t="shared" si="30"/>
        <v>Informe, planillas y actas</v>
      </c>
      <c r="Z62" s="54"/>
    </row>
    <row r="63" spans="1:26" hidden="1" x14ac:dyDescent="0.2">
      <c r="A63" t="str">
        <f>'RESUMEN ORDENADO DICIEMBRE'!E63</f>
        <v>MANTENIMIENTO</v>
      </c>
      <c r="B63">
        <f>'RESUMEN ORDENADO DICIEMBRE'!G63</f>
        <v>0</v>
      </c>
      <c r="C63" t="str">
        <f>'RESUMEN ORDENADO DICIEMBRE'!A63</f>
        <v>ZONA 1</v>
      </c>
      <c r="D63" s="55" t="str">
        <f>'RESUMEN ORDENADO DICIEMBRE'!C63</f>
        <v>SANTA TERESITA</v>
      </c>
      <c r="E63" t="str">
        <f>'RESUMEN ORDENADO DICIEMBRE'!B63</f>
        <v>ESPINDOLA</v>
      </c>
      <c r="F63" t="str">
        <f>'RESUMEN ORDENADO DICIEMBRE'!D63</f>
        <v>AD. DIRECTA</v>
      </c>
      <c r="G63" t="str">
        <f t="shared" si="0"/>
        <v>VIALSUR</v>
      </c>
      <c r="J63" s="54"/>
      <c r="K63" s="54"/>
      <c r="L63" s="54"/>
      <c r="M63" s="54">
        <f>'RESUMEN ORDENADO DICIEMBRE'!I63</f>
        <v>0</v>
      </c>
      <c r="N63" s="54"/>
      <c r="O63"/>
      <c r="P63" s="54"/>
      <c r="Q63" s="54"/>
      <c r="R63">
        <f>'RESUMEN ORDENADO DICIEMBRE'!S63</f>
        <v>11760</v>
      </c>
      <c r="S63" s="45"/>
      <c r="W63" s="61"/>
      <c r="Z63" s="54">
        <v>1</v>
      </c>
    </row>
    <row r="64" spans="1:26" hidden="1" x14ac:dyDescent="0.2">
      <c r="A64" t="str">
        <f>'RESUMEN ORDENADO DICIEMBRE'!E64</f>
        <v>MANTENIMIENTO</v>
      </c>
      <c r="B64">
        <f>'RESUMEN ORDENADO DICIEMBRE'!G64</f>
        <v>0</v>
      </c>
      <c r="C64" t="str">
        <f>'RESUMEN ORDENADO DICIEMBRE'!A64</f>
        <v>ZONA 1</v>
      </c>
      <c r="D64" s="55" t="str">
        <f>'RESUMEN ORDENADO DICIEMBRE'!C64</f>
        <v>SANTA TERESITA</v>
      </c>
      <c r="E64" t="str">
        <f>'RESUMEN ORDENADO DICIEMBRE'!B64</f>
        <v>ESPINDOLA</v>
      </c>
      <c r="F64" t="str">
        <f>'RESUMEN ORDENADO DICIEMBRE'!D64</f>
        <v>AD. DIRECTA</v>
      </c>
      <c r="G64" t="str">
        <f t="shared" si="0"/>
        <v>VIALSUR</v>
      </c>
      <c r="J64" s="54"/>
      <c r="K64" s="54"/>
      <c r="L64" s="54"/>
      <c r="M64" s="54">
        <f>'RESUMEN ORDENADO DICIEMBRE'!I64</f>
        <v>0</v>
      </c>
      <c r="N64" s="54"/>
      <c r="O64"/>
      <c r="P64" s="54"/>
      <c r="Q64" s="54"/>
      <c r="R64">
        <f>'RESUMEN ORDENADO DICIEMBRE'!S64</f>
        <v>29484</v>
      </c>
      <c r="S64" s="45"/>
      <c r="W64" s="61"/>
      <c r="Z64" s="54">
        <v>6</v>
      </c>
    </row>
    <row r="65" spans="1:26" hidden="1" x14ac:dyDescent="0.2">
      <c r="A65" t="str">
        <f>'RESUMEN ORDENADO DICIEMBRE'!E65</f>
        <v>MANTENIMIENTO</v>
      </c>
      <c r="B65">
        <f>'RESUMEN ORDENADO DICIEMBRE'!G65</f>
        <v>0</v>
      </c>
      <c r="C65" t="str">
        <f>'RESUMEN ORDENADO DICIEMBRE'!A65</f>
        <v>ZONA 1</v>
      </c>
      <c r="D65" s="55" t="str">
        <f>'RESUMEN ORDENADO DICIEMBRE'!C65</f>
        <v>SANTA TERESITA</v>
      </c>
      <c r="E65" t="str">
        <f>'RESUMEN ORDENADO DICIEMBRE'!B65</f>
        <v>ESPINDOLA</v>
      </c>
      <c r="F65" t="str">
        <f>'RESUMEN ORDENADO DICIEMBRE'!D65</f>
        <v>AD. DIRECTA</v>
      </c>
      <c r="G65" t="str">
        <f t="shared" si="0"/>
        <v>VIALSUR</v>
      </c>
      <c r="J65" s="54"/>
      <c r="K65" s="54"/>
      <c r="L65" s="54"/>
      <c r="M65" s="54">
        <f>'RESUMEN ORDENADO DICIEMBRE'!I65</f>
        <v>0</v>
      </c>
      <c r="N65" s="54"/>
      <c r="O65"/>
      <c r="P65" s="54"/>
      <c r="Q65" s="54"/>
      <c r="R65">
        <f>'RESUMEN ORDENADO DICIEMBRE'!S65</f>
        <v>5460</v>
      </c>
      <c r="S65" s="45"/>
      <c r="W65" s="61"/>
      <c r="Z65" s="54">
        <v>6</v>
      </c>
    </row>
    <row r="66" spans="1:26" x14ac:dyDescent="0.2">
      <c r="A66" t="str">
        <f>'RESUMEN ORDENADO DICIEMBRE'!E66</f>
        <v>MANTENIMIENTO</v>
      </c>
      <c r="B66" t="str">
        <f>'RESUMEN ORDENADO DICIEMBRE'!G66</f>
        <v>VIA SANTA TERESITA POTRERILLOS</v>
      </c>
      <c r="C66" t="str">
        <f>'RESUMEN ORDENADO DICIEMBRE'!A66</f>
        <v>ZONA 1</v>
      </c>
      <c r="D66" s="55" t="str">
        <f>'RESUMEN ORDENADO DICIEMBRE'!C66</f>
        <v>SANTA TERESITA</v>
      </c>
      <c r="E66" t="str">
        <f>'RESUMEN ORDENADO DICIEMBRE'!B66</f>
        <v>ESPINDOLA</v>
      </c>
      <c r="F66" t="str">
        <f>'RESUMEN ORDENADO DICIEMBRE'!D66</f>
        <v>AD. DIRECTA</v>
      </c>
      <c r="G66" t="str">
        <f t="shared" si="0"/>
        <v>VIALSUR</v>
      </c>
      <c r="H66">
        <f>'RESUMEN ORDENADO DICIEMBRE'!F66</f>
        <v>2013</v>
      </c>
      <c r="I66" s="53" t="str">
        <f t="shared" ref="I66:I71" si="31">IF(F66="AD. DIRECTA","X","")</f>
        <v>X</v>
      </c>
      <c r="J66" s="54">
        <f>IF(D66=0,"",VLOOKUP(D66,'2010-2001-1990'!$A$1:$C$105,3,"FALSO"))</f>
        <v>875</v>
      </c>
      <c r="K66" s="54">
        <f>IF(D66=0,"",VLOOKUP(D66,'2010-2001-1990'!$A$1:$C$105,2,"FALSO"))</f>
        <v>881</v>
      </c>
      <c r="L66" s="54">
        <f t="shared" ref="L66:L71" si="32">IF(J66="",IF(K66="","",J66+K66),J66+K66)</f>
        <v>1756</v>
      </c>
      <c r="M66" s="54">
        <f>'RESUMEN ORDENADO DICIEMBRE'!I66</f>
        <v>4.0999999999999996</v>
      </c>
      <c r="N66" s="54" t="str">
        <f t="shared" ref="N66:N71" si="33">IF(M66=0,"Mantenimiento",IF(A66="MANTENIMIENTO","Construcción de "&amp;M66&amp;" Km de vías mantenidas",IF(A66="ALCANTARILLAS","Construcción de "&amp;M66&amp;" alcantarillas",IF(A66="AMBIENTAL","Licenciamiento ambiental de vías en la provincia",IF(A66="ASFALTADO","Construcción de "&amp;M66&amp;" Km de vías asfaltadas",IF(A66="ESTUDIOS","Ejecución de "&amp;M66&amp;" Km de estudio vial",IF(A66="MEJORAMIENTO","Construcción de "&amp;M66&amp;" Km de vías mejoradas",IF(A66="OBRAS DE ARTE","Construcción de "&amp;M66&amp;" Km de obras de arte",IF(A66="PASARELAS","Construcción de "&amp;M66&amp;" m de pasarelas en convenio con Tony el Suizo",IF(A66="PUENTES","Construcción de "&amp;M66&amp;" m de puentes",))))))))))</f>
        <v>Construcción de 4.1 Km de vías mantenidas</v>
      </c>
      <c r="O66"/>
      <c r="P66" s="54"/>
      <c r="Q66" s="54"/>
      <c r="R66">
        <f>'RESUMEN ORDENADO DICIEMBRE'!S66</f>
        <v>2460</v>
      </c>
      <c r="S66" s="45"/>
      <c r="T66" s="49">
        <f t="shared" ref="T66:T71" si="34">IF(S66="",R66,S66)</f>
        <v>2460</v>
      </c>
      <c r="V66" t="str">
        <f t="shared" ref="V66:V71" si="35">IF(A66="ESTUDIOS","Ing. Patricio Barcenas",IF(A66="AMBIENTAL","Ing. Verónica Carrión",IF(C66="ZONA 1","Ing. Javier Ruíz",IF(C66="ZONA 2","Ing. Marco Cevallos",IF(C66="ZONA 3", "Ing. Alfonso González","Ing. Iván Villa")))))</f>
        <v>Ing. Javier Ruíz</v>
      </c>
      <c r="W66" s="61" t="str">
        <f t="shared" ref="W66:W71" si="36">IF(A66="ESTUDIOS","Informe del estudio o informe del diseño","Informe, planillas y actas")</f>
        <v>Informe, planillas y actas</v>
      </c>
      <c r="Z66" s="54"/>
    </row>
    <row r="67" spans="1:26" x14ac:dyDescent="0.2">
      <c r="A67" t="str">
        <f>'RESUMEN ORDENADO DICIEMBRE'!E67</f>
        <v>MANTENIMIENTO</v>
      </c>
      <c r="B67" t="str">
        <f>'RESUMEN ORDENADO DICIEMBRE'!G67</f>
        <v>VIA YEE DE POTRERILLOS- POTRERILLOS</v>
      </c>
      <c r="C67" t="str">
        <f>'RESUMEN ORDENADO DICIEMBRE'!A67</f>
        <v>ZONA 1</v>
      </c>
      <c r="D67" s="55" t="str">
        <f>'RESUMEN ORDENADO DICIEMBRE'!C67</f>
        <v>SANTA TERESITA</v>
      </c>
      <c r="E67" t="str">
        <f>'RESUMEN ORDENADO DICIEMBRE'!B67</f>
        <v>ESPINDOLA</v>
      </c>
      <c r="F67" t="str">
        <f>'RESUMEN ORDENADO DICIEMBRE'!D67</f>
        <v>AD. DIRECTA</v>
      </c>
      <c r="G67" t="str">
        <f t="shared" si="0"/>
        <v>VIALSUR</v>
      </c>
      <c r="H67">
        <f>'RESUMEN ORDENADO DICIEMBRE'!F67</f>
        <v>2013</v>
      </c>
      <c r="I67" s="53" t="str">
        <f t="shared" si="31"/>
        <v>X</v>
      </c>
      <c r="J67" s="54">
        <f>IF(D67=0,"",VLOOKUP(D67,'2010-2001-1990'!$A$1:$C$105,3,"FALSO"))</f>
        <v>875</v>
      </c>
      <c r="K67" s="54">
        <f>IF(D67=0,"",VLOOKUP(D67,'2010-2001-1990'!$A$1:$C$105,2,"FALSO"))</f>
        <v>881</v>
      </c>
      <c r="L67" s="54">
        <f t="shared" si="32"/>
        <v>1756</v>
      </c>
      <c r="M67" s="54">
        <f>'RESUMEN ORDENADO DICIEMBRE'!I67</f>
        <v>2</v>
      </c>
      <c r="N67" s="54" t="str">
        <f t="shared" si="33"/>
        <v>Construcción de 2 Km de vías mantenidas</v>
      </c>
      <c r="O67"/>
      <c r="P67" s="54"/>
      <c r="Q67" s="54"/>
      <c r="R67">
        <f>'RESUMEN ORDENADO DICIEMBRE'!S67</f>
        <v>600</v>
      </c>
      <c r="S67" s="45"/>
      <c r="T67" s="49">
        <f t="shared" si="34"/>
        <v>600</v>
      </c>
      <c r="V67" t="str">
        <f t="shared" si="35"/>
        <v>Ing. Javier Ruíz</v>
      </c>
      <c r="W67" s="61" t="str">
        <f t="shared" si="36"/>
        <v>Informe, planillas y actas</v>
      </c>
      <c r="Z67" s="54"/>
    </row>
    <row r="68" spans="1:26" x14ac:dyDescent="0.2">
      <c r="A68" t="str">
        <f>'RESUMEN ORDENADO DICIEMBRE'!E68</f>
        <v>MANTENIMIENTO</v>
      </c>
      <c r="B68" t="str">
        <f>'RESUMEN ORDENADO DICIEMBRE'!G68</f>
        <v>VIA PRINCIPAL - CANGOCHARA</v>
      </c>
      <c r="C68" t="str">
        <f>'RESUMEN ORDENADO DICIEMBRE'!A68</f>
        <v>ZONA 1</v>
      </c>
      <c r="D68" s="55" t="str">
        <f>'RESUMEN ORDENADO DICIEMBRE'!C68</f>
        <v>SANTA TERESITA</v>
      </c>
      <c r="E68" t="str">
        <f>'RESUMEN ORDENADO DICIEMBRE'!B68</f>
        <v>ESPINDOLA</v>
      </c>
      <c r="F68" t="str">
        <f>'RESUMEN ORDENADO DICIEMBRE'!D68</f>
        <v>AD. DIRECTA</v>
      </c>
      <c r="G68" t="str">
        <f t="shared" si="0"/>
        <v>VIALSUR</v>
      </c>
      <c r="H68">
        <f>'RESUMEN ORDENADO DICIEMBRE'!F68</f>
        <v>2013</v>
      </c>
      <c r="I68" s="53" t="str">
        <f t="shared" si="31"/>
        <v>X</v>
      </c>
      <c r="J68" s="54">
        <f>IF(D68=0,"",VLOOKUP(D68,'2010-2001-1990'!$A$1:$C$105,3,"FALSO"))</f>
        <v>875</v>
      </c>
      <c r="K68" s="54">
        <f>IF(D68=0,"",VLOOKUP(D68,'2010-2001-1990'!$A$1:$C$105,2,"FALSO"))</f>
        <v>881</v>
      </c>
      <c r="L68" s="54">
        <f t="shared" si="32"/>
        <v>1756</v>
      </c>
      <c r="M68" s="54">
        <f>'RESUMEN ORDENADO DICIEMBRE'!I68</f>
        <v>2.2000000000000002</v>
      </c>
      <c r="N68" s="54" t="str">
        <f t="shared" si="33"/>
        <v>Construcción de 2.2 Km de vías mantenidas</v>
      </c>
      <c r="O68"/>
      <c r="P68" s="54"/>
      <c r="Q68" s="54"/>
      <c r="R68">
        <f>'RESUMEN ORDENADO DICIEMBRE'!S68</f>
        <v>1320</v>
      </c>
      <c r="S68" s="45"/>
      <c r="T68" s="49">
        <f t="shared" si="34"/>
        <v>1320</v>
      </c>
      <c r="V68" t="str">
        <f t="shared" si="35"/>
        <v>Ing. Javier Ruíz</v>
      </c>
      <c r="W68" s="61" t="str">
        <f t="shared" si="36"/>
        <v>Informe, planillas y actas</v>
      </c>
      <c r="Z68" s="54"/>
    </row>
    <row r="69" spans="1:26" x14ac:dyDescent="0.2">
      <c r="A69" t="str">
        <f>'RESUMEN ORDENADO DICIEMBRE'!E69</f>
        <v>MANTENIMIENTO</v>
      </c>
      <c r="B69" t="str">
        <f>'RESUMEN ORDENADO DICIEMBRE'!G69</f>
        <v>CANGOCHARA - COLLINGORA</v>
      </c>
      <c r="C69" t="str">
        <f>'RESUMEN ORDENADO DICIEMBRE'!A69</f>
        <v>ZONA 1</v>
      </c>
      <c r="D69" s="55" t="str">
        <f>'RESUMEN ORDENADO DICIEMBRE'!C69</f>
        <v>SANTA TERESITA</v>
      </c>
      <c r="E69" t="str">
        <f>'RESUMEN ORDENADO DICIEMBRE'!B69</f>
        <v>ESPINDOLA</v>
      </c>
      <c r="F69" t="str">
        <f>'RESUMEN ORDENADO DICIEMBRE'!D69</f>
        <v>AD. DIRECTA</v>
      </c>
      <c r="G69" t="str">
        <f t="shared" si="0"/>
        <v>VIALSUR</v>
      </c>
      <c r="H69">
        <f>'RESUMEN ORDENADO DICIEMBRE'!F69</f>
        <v>2013</v>
      </c>
      <c r="I69" s="53" t="str">
        <f t="shared" si="31"/>
        <v>X</v>
      </c>
      <c r="J69" s="54">
        <f>IF(D69=0,"",VLOOKUP(D69,'2010-2001-1990'!$A$1:$C$105,3,"FALSO"))</f>
        <v>875</v>
      </c>
      <c r="K69" s="54">
        <f>IF(D69=0,"",VLOOKUP(D69,'2010-2001-1990'!$A$1:$C$105,2,"FALSO"))</f>
        <v>881</v>
      </c>
      <c r="L69" s="54">
        <f t="shared" si="32"/>
        <v>1756</v>
      </c>
      <c r="M69" s="54">
        <f>'RESUMEN ORDENADO DICIEMBRE'!I69</f>
        <v>8</v>
      </c>
      <c r="N69" s="54" t="str">
        <f t="shared" si="33"/>
        <v>Construcción de 8 Km de vías mantenidas</v>
      </c>
      <c r="O69"/>
      <c r="P69" s="54"/>
      <c r="Q69" s="54"/>
      <c r="R69">
        <f>'RESUMEN ORDENADO DICIEMBRE'!S69</f>
        <v>4800</v>
      </c>
      <c r="S69" s="45"/>
      <c r="T69" s="49">
        <f t="shared" si="34"/>
        <v>4800</v>
      </c>
      <c r="V69" t="str">
        <f t="shared" si="35"/>
        <v>Ing. Javier Ruíz</v>
      </c>
      <c r="W69" s="61" t="str">
        <f t="shared" si="36"/>
        <v>Informe, planillas y actas</v>
      </c>
      <c r="Z69" s="54"/>
    </row>
    <row r="70" spans="1:26" x14ac:dyDescent="0.2">
      <c r="A70" t="str">
        <f>'RESUMEN ORDENADO DICIEMBRE'!E70</f>
        <v>MANTENIMIENTO</v>
      </c>
      <c r="B70" t="str">
        <f>'RESUMEN ORDENADO DICIEMBRE'!G70</f>
        <v>COLLINGORA - TUNDURAMA</v>
      </c>
      <c r="C70" t="str">
        <f>'RESUMEN ORDENADO DICIEMBRE'!A70</f>
        <v>ZONA 1</v>
      </c>
      <c r="D70" s="55" t="str">
        <f>'RESUMEN ORDENADO DICIEMBRE'!C70</f>
        <v>SANTA TERESITA</v>
      </c>
      <c r="E70" t="str">
        <f>'RESUMEN ORDENADO DICIEMBRE'!B70</f>
        <v>ESPINDOLA</v>
      </c>
      <c r="F70" t="str">
        <f>'RESUMEN ORDENADO DICIEMBRE'!D70</f>
        <v>AD. DIRECTA</v>
      </c>
      <c r="G70" t="str">
        <f t="shared" si="0"/>
        <v>VIALSUR</v>
      </c>
      <c r="H70">
        <f>'RESUMEN ORDENADO DICIEMBRE'!F70</f>
        <v>2013</v>
      </c>
      <c r="I70" s="53" t="str">
        <f t="shared" si="31"/>
        <v>X</v>
      </c>
      <c r="J70" s="54">
        <f>IF(D70=0,"",VLOOKUP(D70,'2010-2001-1990'!$A$1:$C$105,3,"FALSO"))</f>
        <v>875</v>
      </c>
      <c r="K70" s="54">
        <f>IF(D70=0,"",VLOOKUP(D70,'2010-2001-1990'!$A$1:$C$105,2,"FALSO"))</f>
        <v>881</v>
      </c>
      <c r="L70" s="54">
        <f t="shared" si="32"/>
        <v>1756</v>
      </c>
      <c r="M70" s="54">
        <f>'RESUMEN ORDENADO DICIEMBRE'!I70</f>
        <v>3.5</v>
      </c>
      <c r="N70" s="54" t="str">
        <f t="shared" si="33"/>
        <v>Construcción de 3.5 Km de vías mantenidas</v>
      </c>
      <c r="O70"/>
      <c r="P70" s="54"/>
      <c r="Q70" s="54"/>
      <c r="R70">
        <f>'RESUMEN ORDENADO DICIEMBRE'!S70</f>
        <v>2100</v>
      </c>
      <c r="S70" s="45"/>
      <c r="T70" s="49">
        <f t="shared" si="34"/>
        <v>2100</v>
      </c>
      <c r="V70" t="str">
        <f t="shared" si="35"/>
        <v>Ing. Javier Ruíz</v>
      </c>
      <c r="W70" s="61" t="str">
        <f t="shared" si="36"/>
        <v>Informe, planillas y actas</v>
      </c>
      <c r="Z70" s="54"/>
    </row>
    <row r="71" spans="1:26" x14ac:dyDescent="0.2">
      <c r="A71" t="str">
        <f>'RESUMEN ORDENADO DICIEMBRE'!E71</f>
        <v>PUENTES</v>
      </c>
      <c r="B71" t="str">
        <f>'RESUMEN ORDENADO DICIEMBRE'!G71</f>
        <v>RELLENO PARA PUENTE COLLINGORA</v>
      </c>
      <c r="C71" t="str">
        <f>'RESUMEN ORDENADO DICIEMBRE'!A71</f>
        <v>ZONA 1</v>
      </c>
      <c r="D71" s="55" t="str">
        <f>'RESUMEN ORDENADO DICIEMBRE'!C71</f>
        <v>SANTA TERESITA</v>
      </c>
      <c r="E71" t="str">
        <f>'RESUMEN ORDENADO DICIEMBRE'!B71</f>
        <v>ESPINDOLA</v>
      </c>
      <c r="F71" t="str">
        <f>'RESUMEN ORDENADO DICIEMBRE'!D71</f>
        <v>AD. DIRECTA</v>
      </c>
      <c r="G71" t="str">
        <f t="shared" si="0"/>
        <v>VIALSUR</v>
      </c>
      <c r="H71">
        <f>'RESUMEN ORDENADO DICIEMBRE'!F71</f>
        <v>2013</v>
      </c>
      <c r="I71" s="53" t="str">
        <f t="shared" si="31"/>
        <v>X</v>
      </c>
      <c r="J71" s="54">
        <f>IF(D71=0,"",VLOOKUP(D71,'2010-2001-1990'!$A$1:$C$105,3,"FALSO"))</f>
        <v>875</v>
      </c>
      <c r="K71" s="54">
        <f>IF(D71=0,"",VLOOKUP(D71,'2010-2001-1990'!$A$1:$C$105,2,"FALSO"))</f>
        <v>881</v>
      </c>
      <c r="L71" s="54">
        <f t="shared" si="32"/>
        <v>1756</v>
      </c>
      <c r="M71" s="54">
        <f>'RESUMEN ORDENADO DICIEMBRE'!I71</f>
        <v>16</v>
      </c>
      <c r="N71" s="54" t="str">
        <f t="shared" si="33"/>
        <v>Construcción de 16 m de puentes</v>
      </c>
      <c r="O71"/>
      <c r="P71" s="54"/>
      <c r="Q71" s="54"/>
      <c r="R71">
        <f>'RESUMEN ORDENADO DICIEMBRE'!S71</f>
        <v>388.08</v>
      </c>
      <c r="S71" s="45">
        <f>SUM(R71:R73)</f>
        <v>1968.12</v>
      </c>
      <c r="T71" s="49">
        <f t="shared" si="34"/>
        <v>1968.12</v>
      </c>
      <c r="V71" t="str">
        <f t="shared" si="35"/>
        <v>Ing. Javier Ruíz</v>
      </c>
      <c r="W71" s="61" t="str">
        <f t="shared" si="36"/>
        <v>Informe, planillas y actas</v>
      </c>
      <c r="Z71" s="54"/>
    </row>
    <row r="72" spans="1:26" hidden="1" x14ac:dyDescent="0.2">
      <c r="A72" t="str">
        <f>'RESUMEN ORDENADO DICIEMBRE'!E72</f>
        <v>PUENTES</v>
      </c>
      <c r="B72">
        <f>'RESUMEN ORDENADO DICIEMBRE'!G72</f>
        <v>0</v>
      </c>
      <c r="C72" t="str">
        <f>'RESUMEN ORDENADO DICIEMBRE'!A72</f>
        <v>ZONA 1</v>
      </c>
      <c r="D72" s="55" t="str">
        <f>'RESUMEN ORDENADO DICIEMBRE'!C72</f>
        <v>SANTA TERESITA</v>
      </c>
      <c r="E72" t="str">
        <f>'RESUMEN ORDENADO DICIEMBRE'!B72</f>
        <v>ESPINDOLA</v>
      </c>
      <c r="F72" t="str">
        <f>'RESUMEN ORDENADO DICIEMBRE'!D72</f>
        <v>AD. DIRECTA</v>
      </c>
      <c r="G72" t="str">
        <f t="shared" si="0"/>
        <v>VIALSUR</v>
      </c>
      <c r="J72" s="54"/>
      <c r="K72" s="54"/>
      <c r="L72" s="54"/>
      <c r="M72" s="54">
        <f>'RESUMEN ORDENADO DICIEMBRE'!I72</f>
        <v>0</v>
      </c>
      <c r="N72" s="54"/>
      <c r="O72"/>
      <c r="P72" s="54"/>
      <c r="Q72" s="54"/>
      <c r="R72">
        <f>'RESUMEN ORDENADO DICIEMBRE'!S72</f>
        <v>215.6</v>
      </c>
      <c r="S72" s="45"/>
      <c r="W72" s="61"/>
      <c r="Z72" s="54">
        <v>20</v>
      </c>
    </row>
    <row r="73" spans="1:26" hidden="1" x14ac:dyDescent="0.2">
      <c r="A73" t="str">
        <f>'RESUMEN ORDENADO DICIEMBRE'!E73</f>
        <v>PUENTES</v>
      </c>
      <c r="B73">
        <f>'RESUMEN ORDENADO DICIEMBRE'!G73</f>
        <v>0</v>
      </c>
      <c r="C73" t="str">
        <f>'RESUMEN ORDENADO DICIEMBRE'!A73</f>
        <v>ZONA 1</v>
      </c>
      <c r="D73" s="55" t="str">
        <f>'RESUMEN ORDENADO DICIEMBRE'!C73</f>
        <v>SANTA TERESITA</v>
      </c>
      <c r="E73" t="str">
        <f>'RESUMEN ORDENADO DICIEMBRE'!B73</f>
        <v>ESPINDOLA</v>
      </c>
      <c r="F73" t="str">
        <f>'RESUMEN ORDENADO DICIEMBRE'!D73</f>
        <v>AD. DIRECTA</v>
      </c>
      <c r="G73" t="str">
        <f t="shared" si="0"/>
        <v>VIALSUR</v>
      </c>
      <c r="J73" s="54"/>
      <c r="K73" s="54"/>
      <c r="L73" s="54"/>
      <c r="M73" s="54">
        <f>'RESUMEN ORDENADO DICIEMBRE'!I73</f>
        <v>0</v>
      </c>
      <c r="N73" s="54"/>
      <c r="O73"/>
      <c r="P73" s="54"/>
      <c r="Q73" s="54"/>
      <c r="R73">
        <f>'RESUMEN ORDENADO DICIEMBRE'!S73</f>
        <v>1364.4399999999998</v>
      </c>
      <c r="S73" s="45"/>
      <c r="W73" s="61"/>
      <c r="Z73" s="54">
        <v>10</v>
      </c>
    </row>
    <row r="74" spans="1:26" x14ac:dyDescent="0.2">
      <c r="A74" t="str">
        <f>'RESUMEN ORDENADO DICIEMBRE'!E74</f>
        <v>PASARELAS</v>
      </c>
      <c r="B74" t="str">
        <f>'RESUMEN ORDENADO DICIEMBRE'!G74</f>
        <v>TUBURO</v>
      </c>
      <c r="C74" t="str">
        <f>'RESUMEN ORDENADO DICIEMBRE'!A74</f>
        <v>ZONA 1</v>
      </c>
      <c r="D74" s="55" t="str">
        <f>'RESUMEN ORDENADO DICIEMBRE'!C74</f>
        <v>QUILANGA</v>
      </c>
      <c r="E74" t="str">
        <f>'RESUMEN ORDENADO DICIEMBRE'!B74</f>
        <v>QUILANGA</v>
      </c>
      <c r="F74" t="str">
        <f>'RESUMEN ORDENADO DICIEMBRE'!D74</f>
        <v>CONV. TONY EL SUIZO</v>
      </c>
      <c r="G74" t="str">
        <f t="shared" si="0"/>
        <v>VIALSUR</v>
      </c>
      <c r="H74">
        <f>'RESUMEN ORDENADO DICIEMBRE'!F74</f>
        <v>2012</v>
      </c>
      <c r="I74" s="53" t="str">
        <f t="shared" ref="I74:I90" si="37">IF(F74="AD. DIRECTA","X","")</f>
        <v/>
      </c>
      <c r="J74" s="54">
        <f>IF(D74=0,"",VLOOKUP(D74,'2010-2001-1990'!$A$1:$C$105,3,"FALSO"))</f>
        <v>1335</v>
      </c>
      <c r="K74" s="54">
        <f>IF(D74=0,"",VLOOKUP(D74,'2010-2001-1990'!$A$1:$C$105,2,"FALSO"))</f>
        <v>1386</v>
      </c>
      <c r="L74" s="54">
        <f t="shared" ref="L74:L90" si="38">IF(J74="",IF(K74="","",J74+K74),J74+K74)</f>
        <v>2721</v>
      </c>
      <c r="M74" s="54">
        <f>'RESUMEN ORDENADO DICIEMBRE'!I74</f>
        <v>47.7</v>
      </c>
      <c r="N74" s="54" t="str">
        <f t="shared" ref="N74:N90" si="39">IF(M74=0,"Mantenimiento",IF(A74="MANTENIMIENTO","Construcción de "&amp;M74&amp;" Km de vías mantenidas",IF(A74="ALCANTARILLAS","Construcción de "&amp;M74&amp;" alcantarillas",IF(A74="AMBIENTAL","Licenciamiento ambiental de vías en la provincia",IF(A74="ASFALTADO","Construcción de "&amp;M74&amp;" Km de vías asfaltadas",IF(A74="ESTUDIOS","Ejecución de "&amp;M74&amp;" Km de estudio vial",IF(A74="MEJORAMIENTO","Construcción de "&amp;M74&amp;" Km de vías mejoradas",IF(A74="OBRAS DE ARTE","Construcción de "&amp;M74&amp;" Km de obras de arte",IF(A74="PASARELAS","Construcción de "&amp;M74&amp;" m de pasarelas en convenio con Tony el Suizo",IF(A74="PUENTES","Construcción de "&amp;M74&amp;" m de puentes",))))))))))</f>
        <v>Construcción de 47.7 m de pasarelas en convenio con Tony el Suizo</v>
      </c>
      <c r="O74"/>
      <c r="P74" s="54"/>
      <c r="Q74" s="54"/>
      <c r="R74">
        <f>'RESUMEN ORDENADO DICIEMBRE'!S74</f>
        <v>57240</v>
      </c>
      <c r="S74" s="45"/>
      <c r="T74" s="49">
        <f t="shared" ref="T74:T90" si="40">IF(S74="",R74,S74)</f>
        <v>57240</v>
      </c>
      <c r="V74" t="str">
        <f t="shared" ref="V74:V90" si="41">IF(A74="ESTUDIOS","Ing. Patricio Barcenas",IF(A74="AMBIENTAL","Ing. Verónica Carrión",IF(C74="ZONA 1","Ing. Javier Ruíz",IF(C74="ZONA 2","Ing. Marco Cevallos",IF(C74="ZONA 3", "Ing. Alfonso González","Ing. Iván Villa")))))</f>
        <v>Ing. Javier Ruíz</v>
      </c>
      <c r="W74" s="61" t="str">
        <f t="shared" ref="W74:W90" si="42">IF(A74="ESTUDIOS","Informe del estudio o informe del diseño","Informe, planillas y actas")</f>
        <v>Informe, planillas y actas</v>
      </c>
      <c r="Z74" s="54"/>
    </row>
    <row r="75" spans="1:26" x14ac:dyDescent="0.2">
      <c r="A75" t="str">
        <f>'RESUMEN ORDENADO DICIEMBRE'!E75</f>
        <v>PASARELAS</v>
      </c>
      <c r="B75" t="str">
        <f>'RESUMEN ORDENADO DICIEMBRE'!G75</f>
        <v>BARRIO TOMAS</v>
      </c>
      <c r="C75" t="str">
        <f>'RESUMEN ORDENADO DICIEMBRE'!A75</f>
        <v>ZONA 1</v>
      </c>
      <c r="D75" s="55" t="str">
        <f>'RESUMEN ORDENADO DICIEMBRE'!C75</f>
        <v xml:space="preserve">TACAMOROS </v>
      </c>
      <c r="E75" t="str">
        <f>'RESUMEN ORDENADO DICIEMBRE'!B75</f>
        <v>SOZORANGA</v>
      </c>
      <c r="F75" t="str">
        <f>'RESUMEN ORDENADO DICIEMBRE'!D75</f>
        <v>CONV. TONY EL SUIZO</v>
      </c>
      <c r="G75" t="str">
        <f t="shared" si="0"/>
        <v>VIALSUR</v>
      </c>
      <c r="H75">
        <f>'RESUMEN ORDENADO DICIEMBRE'!F75</f>
        <v>2012</v>
      </c>
      <c r="I75" s="53" t="str">
        <f t="shared" si="37"/>
        <v/>
      </c>
      <c r="J75" s="54">
        <f>IF(D75=0,"",VLOOKUP(D75,'2010-2001-1990'!$A$1:$C$105,3,"FALSO"))</f>
        <v>1446</v>
      </c>
      <c r="K75" s="54">
        <f>IF(D75=0,"",VLOOKUP(D75,'2010-2001-1990'!$A$1:$C$105,2,"FALSO"))</f>
        <v>1355</v>
      </c>
      <c r="L75" s="54">
        <f t="shared" si="38"/>
        <v>2801</v>
      </c>
      <c r="M75" s="54">
        <f>'RESUMEN ORDENADO DICIEMBRE'!I75</f>
        <v>36</v>
      </c>
      <c r="N75" s="54" t="str">
        <f t="shared" si="39"/>
        <v>Construcción de 36 m de pasarelas en convenio con Tony el Suizo</v>
      </c>
      <c r="O75"/>
      <c r="P75" s="54"/>
      <c r="Q75" s="54"/>
      <c r="R75">
        <f>'RESUMEN ORDENADO DICIEMBRE'!S75</f>
        <v>43200</v>
      </c>
      <c r="S75" s="45"/>
      <c r="T75" s="49">
        <f t="shared" si="40"/>
        <v>43200</v>
      </c>
      <c r="V75" t="str">
        <f t="shared" si="41"/>
        <v>Ing. Javier Ruíz</v>
      </c>
      <c r="W75" s="61" t="str">
        <f t="shared" si="42"/>
        <v>Informe, planillas y actas</v>
      </c>
      <c r="Z75" s="54"/>
    </row>
    <row r="76" spans="1:26" x14ac:dyDescent="0.2">
      <c r="A76" t="str">
        <f>'RESUMEN ORDENADO DICIEMBRE'!E76</f>
        <v>PASARELAS</v>
      </c>
      <c r="B76" t="str">
        <f>'RESUMEN ORDENADO DICIEMBRE'!G76</f>
        <v>SITIO LLANITOS</v>
      </c>
      <c r="C76" t="str">
        <f>'RESUMEN ORDENADO DICIEMBRE'!A76</f>
        <v>ZONA 1</v>
      </c>
      <c r="D76" s="55" t="str">
        <f>'RESUMEN ORDENADO DICIEMBRE'!C76</f>
        <v xml:space="preserve">TACAMOROS </v>
      </c>
      <c r="E76" t="str">
        <f>'RESUMEN ORDENADO DICIEMBRE'!B76</f>
        <v>SOZORANGA</v>
      </c>
      <c r="F76" t="str">
        <f>'RESUMEN ORDENADO DICIEMBRE'!D76</f>
        <v>CONV. TONY EL SUIZO</v>
      </c>
      <c r="G76" t="str">
        <f t="shared" si="0"/>
        <v>VIALSUR</v>
      </c>
      <c r="H76">
        <f>'RESUMEN ORDENADO DICIEMBRE'!F76</f>
        <v>2012</v>
      </c>
      <c r="I76" s="53" t="str">
        <f t="shared" si="37"/>
        <v/>
      </c>
      <c r="J76" s="54">
        <f>IF(D76=0,"",VLOOKUP(D76,'2010-2001-1990'!$A$1:$C$105,3,"FALSO"))</f>
        <v>1446</v>
      </c>
      <c r="K76" s="54">
        <f>IF(D76=0,"",VLOOKUP(D76,'2010-2001-1990'!$A$1:$C$105,2,"FALSO"))</f>
        <v>1355</v>
      </c>
      <c r="L76" s="54">
        <f t="shared" si="38"/>
        <v>2801</v>
      </c>
      <c r="M76" s="54">
        <f>'RESUMEN ORDENADO DICIEMBRE'!I76</f>
        <v>18</v>
      </c>
      <c r="N76" s="54" t="str">
        <f t="shared" si="39"/>
        <v>Construcción de 18 m de pasarelas en convenio con Tony el Suizo</v>
      </c>
      <c r="O76"/>
      <c r="P76" s="54"/>
      <c r="Q76" s="54"/>
      <c r="R76">
        <f>'RESUMEN ORDENADO DICIEMBRE'!S76</f>
        <v>21600</v>
      </c>
      <c r="S76" s="45"/>
      <c r="T76" s="49">
        <f t="shared" si="40"/>
        <v>21600</v>
      </c>
      <c r="V76" t="str">
        <f t="shared" si="41"/>
        <v>Ing. Javier Ruíz</v>
      </c>
      <c r="W76" s="61" t="str">
        <f t="shared" si="42"/>
        <v>Informe, planillas y actas</v>
      </c>
      <c r="Z76" s="54"/>
    </row>
    <row r="77" spans="1:26" x14ac:dyDescent="0.2">
      <c r="A77" t="str">
        <f>'RESUMEN ORDENADO DICIEMBRE'!E77</f>
        <v>PASARELAS</v>
      </c>
      <c r="B77" t="str">
        <f>'RESUMEN ORDENADO DICIEMBRE'!G77</f>
        <v>CENTRO CÍVICO</v>
      </c>
      <c r="C77" t="str">
        <f>'RESUMEN ORDENADO DICIEMBRE'!A77</f>
        <v>ZONA 1</v>
      </c>
      <c r="D77" s="55" t="str">
        <f>'RESUMEN ORDENADO DICIEMBRE'!C77</f>
        <v>LUCERO</v>
      </c>
      <c r="E77" t="str">
        <f>'RESUMEN ORDENADO DICIEMBRE'!B77</f>
        <v>CALVAS</v>
      </c>
      <c r="F77" t="str">
        <f>'RESUMEN ORDENADO DICIEMBRE'!D77</f>
        <v>CONV. TONY EL SUIZO</v>
      </c>
      <c r="G77" t="str">
        <f t="shared" ref="G77:G140" si="43">IF(F77="MTOP","MTOP",IF(F77="AD. DIRECTA","VIALSUR",IF(F77="CONV. TONY EL SUIZO","VIALSUR",IF(F77="CONVENIO","VIALSUR","VIALSUR"))))</f>
        <v>VIALSUR</v>
      </c>
      <c r="H77">
        <f>'RESUMEN ORDENADO DICIEMBRE'!F77</f>
        <v>2012</v>
      </c>
      <c r="I77" s="53" t="str">
        <f t="shared" si="37"/>
        <v/>
      </c>
      <c r="J77" s="54">
        <f>IF(D77=0,"",VLOOKUP(D77,'2010-2001-1990'!$A$1:$C$105,3,"FALSO"))</f>
        <v>988</v>
      </c>
      <c r="K77" s="54">
        <f>IF(D77=0,"",VLOOKUP(D77,'2010-2001-1990'!$A$1:$C$105,2,"FALSO"))</f>
        <v>1037</v>
      </c>
      <c r="L77" s="54">
        <f t="shared" si="38"/>
        <v>2025</v>
      </c>
      <c r="M77" s="54">
        <f>'RESUMEN ORDENADO DICIEMBRE'!I77</f>
        <v>59</v>
      </c>
      <c r="N77" s="54" t="str">
        <f t="shared" si="39"/>
        <v>Construcción de 59 m de pasarelas en convenio con Tony el Suizo</v>
      </c>
      <c r="O77"/>
      <c r="P77" s="54"/>
      <c r="Q77" s="54"/>
      <c r="R77">
        <f>'RESUMEN ORDENADO DICIEMBRE'!S77</f>
        <v>70800</v>
      </c>
      <c r="S77" s="45"/>
      <c r="T77" s="49">
        <f t="shared" si="40"/>
        <v>70800</v>
      </c>
      <c r="V77" t="str">
        <f t="shared" si="41"/>
        <v>Ing. Javier Ruíz</v>
      </c>
      <c r="W77" s="61" t="str">
        <f t="shared" si="42"/>
        <v>Informe, planillas y actas</v>
      </c>
      <c r="Z77" s="54"/>
    </row>
    <row r="78" spans="1:26" x14ac:dyDescent="0.2">
      <c r="A78" t="str">
        <f>'RESUMEN ORDENADO DICIEMBRE'!E78</f>
        <v>PASARELAS</v>
      </c>
      <c r="B78" t="str">
        <f>'RESUMEN ORDENADO DICIEMBRE'!G78</f>
        <v>SITIO SAN FRANCISCO</v>
      </c>
      <c r="C78" t="str">
        <f>'RESUMEN ORDENADO DICIEMBRE'!A78</f>
        <v>ZONA 2</v>
      </c>
      <c r="D78" s="55" t="str">
        <f>'RESUMEN ORDENADO DICIEMBRE'!C78</f>
        <v>VICENTINO</v>
      </c>
      <c r="E78" t="str">
        <f>'RESUMEN ORDENADO DICIEMBRE'!B78</f>
        <v>PINDAL</v>
      </c>
      <c r="F78" t="str">
        <f>'RESUMEN ORDENADO DICIEMBRE'!D78</f>
        <v>CONV. TONY EL SUIZO</v>
      </c>
      <c r="G78" t="str">
        <f t="shared" si="43"/>
        <v>VIALSUR</v>
      </c>
      <c r="H78">
        <f>'RESUMEN ORDENADO DICIEMBRE'!F78</f>
        <v>2012</v>
      </c>
      <c r="I78" s="53" t="str">
        <f t="shared" si="37"/>
        <v/>
      </c>
      <c r="J78" s="54">
        <f>IF(D78=0,"",VLOOKUP(D78,'2010-2001-1990'!$A$1:$C$105,3,"FALSO"))</f>
        <v>620</v>
      </c>
      <c r="K78" s="54">
        <f>IF(D78=0,"",VLOOKUP(D78,'2010-2001-1990'!$A$1:$C$105,2,"FALSO"))</f>
        <v>646</v>
      </c>
      <c r="L78" s="54">
        <f t="shared" si="38"/>
        <v>1266</v>
      </c>
      <c r="M78" s="54">
        <f>'RESUMEN ORDENADO DICIEMBRE'!I78</f>
        <v>29.9</v>
      </c>
      <c r="N78" s="54" t="str">
        <f t="shared" si="39"/>
        <v>Construcción de 29.9 m de pasarelas en convenio con Tony el Suizo</v>
      </c>
      <c r="O78"/>
      <c r="P78" s="54"/>
      <c r="Q78" s="54"/>
      <c r="R78">
        <f>'RESUMEN ORDENADO DICIEMBRE'!S78</f>
        <v>35880</v>
      </c>
      <c r="S78" s="45"/>
      <c r="T78" s="49">
        <f t="shared" si="40"/>
        <v>35880</v>
      </c>
      <c r="V78" t="str">
        <f t="shared" si="41"/>
        <v>Ing. Marco Cevallos</v>
      </c>
      <c r="W78" s="61" t="str">
        <f t="shared" si="42"/>
        <v>Informe, planillas y actas</v>
      </c>
      <c r="Z78" s="54"/>
    </row>
    <row r="79" spans="1:26" x14ac:dyDescent="0.2">
      <c r="A79" t="str">
        <f>'RESUMEN ORDENADO DICIEMBRE'!E79</f>
        <v>PASARELAS</v>
      </c>
      <c r="B79" t="str">
        <f>'RESUMEN ORDENADO DICIEMBRE'!G79</f>
        <v>SITIO PIÑAS - LA HAMACA</v>
      </c>
      <c r="C79" t="str">
        <f>'RESUMEN ORDENADO DICIEMBRE'!A79</f>
        <v>ZONA 2</v>
      </c>
      <c r="D79" s="55" t="str">
        <f>'RESUMEN ORDENADO DICIEMBRE'!C79</f>
        <v>VICENTINO</v>
      </c>
      <c r="E79" t="str">
        <f>'RESUMEN ORDENADO DICIEMBRE'!B79</f>
        <v>PINDAL</v>
      </c>
      <c r="F79" t="str">
        <f>'RESUMEN ORDENADO DICIEMBRE'!D79</f>
        <v>CONV. TONY EL SUIZO</v>
      </c>
      <c r="G79" t="str">
        <f t="shared" si="43"/>
        <v>VIALSUR</v>
      </c>
      <c r="H79">
        <f>'RESUMEN ORDENADO DICIEMBRE'!F79</f>
        <v>2012</v>
      </c>
      <c r="I79" s="53" t="str">
        <f t="shared" si="37"/>
        <v/>
      </c>
      <c r="J79" s="54">
        <f>IF(D79=0,"",VLOOKUP(D79,'2010-2001-1990'!$A$1:$C$105,3,"FALSO"))</f>
        <v>620</v>
      </c>
      <c r="K79" s="54">
        <f>IF(D79=0,"",VLOOKUP(D79,'2010-2001-1990'!$A$1:$C$105,2,"FALSO"))</f>
        <v>646</v>
      </c>
      <c r="L79" s="54">
        <f t="shared" si="38"/>
        <v>1266</v>
      </c>
      <c r="M79" s="54">
        <f>'RESUMEN ORDENADO DICIEMBRE'!I79</f>
        <v>45.1</v>
      </c>
      <c r="N79" s="54" t="str">
        <f t="shared" si="39"/>
        <v>Construcción de 45.1 m de pasarelas en convenio con Tony el Suizo</v>
      </c>
      <c r="O79"/>
      <c r="P79" s="54"/>
      <c r="Q79" s="54"/>
      <c r="R79">
        <f>'RESUMEN ORDENADO DICIEMBRE'!S79</f>
        <v>54120</v>
      </c>
      <c r="S79" s="45"/>
      <c r="T79" s="49">
        <f t="shared" si="40"/>
        <v>54120</v>
      </c>
      <c r="V79" t="str">
        <f t="shared" si="41"/>
        <v>Ing. Marco Cevallos</v>
      </c>
      <c r="W79" s="61" t="str">
        <f t="shared" si="42"/>
        <v>Informe, planillas y actas</v>
      </c>
      <c r="Z79" s="54"/>
    </row>
    <row r="80" spans="1:26" x14ac:dyDescent="0.2">
      <c r="A80" t="str">
        <f>'RESUMEN ORDENADO DICIEMBRE'!E80</f>
        <v>PASARELAS</v>
      </c>
      <c r="B80" t="str">
        <f>'RESUMEN ORDENADO DICIEMBRE'!G80</f>
        <v>SITIO PATUCO</v>
      </c>
      <c r="C80" t="str">
        <f>'RESUMEN ORDENADO DICIEMBRE'!A80</f>
        <v>ZONA 2</v>
      </c>
      <c r="D80" s="55" t="str">
        <f>'RESUMEN ORDENADO DICIEMBRE'!C80</f>
        <v>CRUZPAMBA</v>
      </c>
      <c r="E80" t="str">
        <f>'RESUMEN ORDENADO DICIEMBRE'!B80</f>
        <v>CELICA</v>
      </c>
      <c r="F80" t="str">
        <f>'RESUMEN ORDENADO DICIEMBRE'!D80</f>
        <v>CONV. TONY EL SUIZO</v>
      </c>
      <c r="G80" t="str">
        <f t="shared" si="43"/>
        <v>VIALSUR</v>
      </c>
      <c r="H80">
        <f>'RESUMEN ORDENADO DICIEMBRE'!F80</f>
        <v>2012</v>
      </c>
      <c r="I80" s="53" t="str">
        <f t="shared" si="37"/>
        <v/>
      </c>
      <c r="J80" s="54">
        <f>IF(D80=0,"",VLOOKUP(D80,'2010-2001-1990'!$A$1:$C$105,3,"FALSO"))</f>
        <v>518</v>
      </c>
      <c r="K80" s="54">
        <f>IF(D80=0,"",VLOOKUP(D80,'2010-2001-1990'!$A$1:$C$105,2,"FALSO"))</f>
        <v>576</v>
      </c>
      <c r="L80" s="54">
        <f t="shared" si="38"/>
        <v>1094</v>
      </c>
      <c r="M80" s="54">
        <f>'RESUMEN ORDENADO DICIEMBRE'!I80</f>
        <v>43</v>
      </c>
      <c r="N80" s="54" t="str">
        <f t="shared" si="39"/>
        <v>Construcción de 43 m de pasarelas en convenio con Tony el Suizo</v>
      </c>
      <c r="O80"/>
      <c r="P80" s="54"/>
      <c r="Q80" s="54"/>
      <c r="R80">
        <f>'RESUMEN ORDENADO DICIEMBRE'!S80</f>
        <v>51600</v>
      </c>
      <c r="S80" s="45"/>
      <c r="T80" s="49">
        <f t="shared" si="40"/>
        <v>51600</v>
      </c>
      <c r="V80" t="str">
        <f t="shared" si="41"/>
        <v>Ing. Marco Cevallos</v>
      </c>
      <c r="W80" s="61" t="str">
        <f t="shared" si="42"/>
        <v>Informe, planillas y actas</v>
      </c>
      <c r="Z80" s="54"/>
    </row>
    <row r="81" spans="1:26" x14ac:dyDescent="0.2">
      <c r="A81" t="str">
        <f>'RESUMEN ORDENADO DICIEMBRE'!E81</f>
        <v>PASARELAS</v>
      </c>
      <c r="B81" t="str">
        <f>'RESUMEN ORDENADO DICIEMBRE'!G81</f>
        <v>SITIO MALVAS</v>
      </c>
      <c r="C81" t="str">
        <f>'RESUMEN ORDENADO DICIEMBRE'!A81</f>
        <v>ZONA 2</v>
      </c>
      <c r="D81" s="55" t="str">
        <f>'RESUMEN ORDENADO DICIEMBRE'!C81</f>
        <v>ZAPOTILLO</v>
      </c>
      <c r="E81" t="str">
        <f>'RESUMEN ORDENADO DICIEMBRE'!B81</f>
        <v>ZAPOTILLO</v>
      </c>
      <c r="F81" t="str">
        <f>'RESUMEN ORDENADO DICIEMBRE'!D81</f>
        <v>CONV. TONY EL SUIZO</v>
      </c>
      <c r="G81" t="str">
        <f t="shared" si="43"/>
        <v>VIALSUR</v>
      </c>
      <c r="H81">
        <f>'RESUMEN ORDENADO DICIEMBRE'!F81</f>
        <v>2012</v>
      </c>
      <c r="I81" s="53" t="str">
        <f t="shared" si="37"/>
        <v/>
      </c>
      <c r="J81" s="54">
        <f>IF(D81=0,"",VLOOKUP(D81,'2010-2001-1990'!$A$1:$C$105,3,"FALSO"))</f>
        <v>2110</v>
      </c>
      <c r="K81" s="54">
        <f>IF(D81=0,"",VLOOKUP(D81,'2010-2001-1990'!$A$1:$C$105,2,"FALSO"))</f>
        <v>2121</v>
      </c>
      <c r="L81" s="54">
        <f t="shared" si="38"/>
        <v>4231</v>
      </c>
      <c r="M81" s="54">
        <f>'RESUMEN ORDENADO DICIEMBRE'!I81</f>
        <v>61</v>
      </c>
      <c r="N81" s="54" t="str">
        <f t="shared" si="39"/>
        <v>Construcción de 61 m de pasarelas en convenio con Tony el Suizo</v>
      </c>
      <c r="O81"/>
      <c r="P81" s="54"/>
      <c r="Q81" s="54"/>
      <c r="R81">
        <f>'RESUMEN ORDENADO DICIEMBRE'!S81</f>
        <v>73200</v>
      </c>
      <c r="S81" s="45"/>
      <c r="T81" s="49">
        <f t="shared" si="40"/>
        <v>73200</v>
      </c>
      <c r="V81" t="str">
        <f t="shared" si="41"/>
        <v>Ing. Marco Cevallos</v>
      </c>
      <c r="W81" s="61" t="str">
        <f t="shared" si="42"/>
        <v>Informe, planillas y actas</v>
      </c>
      <c r="Z81" s="54"/>
    </row>
    <row r="82" spans="1:26" x14ac:dyDescent="0.2">
      <c r="A82" t="str">
        <f>'RESUMEN ORDENADO DICIEMBRE'!E82</f>
        <v>PASARELAS</v>
      </c>
      <c r="B82" t="str">
        <f>'RESUMEN ORDENADO DICIEMBRE'!G82</f>
        <v>SITIO CHAQUINO</v>
      </c>
      <c r="C82" t="str">
        <f>'RESUMEN ORDENADO DICIEMBRE'!A82</f>
        <v>ZONA 2</v>
      </c>
      <c r="D82" s="55" t="str">
        <f>'RESUMEN ORDENADO DICIEMBRE'!C82</f>
        <v>BOLASPAMBA</v>
      </c>
      <c r="E82" t="str">
        <f>'RESUMEN ORDENADO DICIEMBRE'!B82</f>
        <v>ZAPOTILLO</v>
      </c>
      <c r="F82" t="str">
        <f>'RESUMEN ORDENADO DICIEMBRE'!D82</f>
        <v>CONV. TONY EL SUIZO</v>
      </c>
      <c r="G82" t="str">
        <f t="shared" si="43"/>
        <v>VIALSUR</v>
      </c>
      <c r="H82">
        <f>'RESUMEN ORDENADO DICIEMBRE'!F82</f>
        <v>2012</v>
      </c>
      <c r="I82" s="53" t="str">
        <f t="shared" si="37"/>
        <v/>
      </c>
      <c r="J82" s="54">
        <f>IF(D82=0,"",VLOOKUP(D82,'2010-2001-1990'!$A$1:$C$105,3,"FALSO"))</f>
        <v>492</v>
      </c>
      <c r="K82" s="54">
        <f>IF(D82=0,"",VLOOKUP(D82,'2010-2001-1990'!$A$1:$C$105,2,"FALSO"))</f>
        <v>594</v>
      </c>
      <c r="L82" s="54">
        <f t="shared" si="38"/>
        <v>1086</v>
      </c>
      <c r="M82" s="54">
        <f>'RESUMEN ORDENADO DICIEMBRE'!I82</f>
        <v>72</v>
      </c>
      <c r="N82" s="54" t="str">
        <f t="shared" si="39"/>
        <v>Construcción de 72 m de pasarelas en convenio con Tony el Suizo</v>
      </c>
      <c r="O82"/>
      <c r="P82" s="54"/>
      <c r="Q82" s="54"/>
      <c r="R82">
        <f>'RESUMEN ORDENADO DICIEMBRE'!S82</f>
        <v>86400</v>
      </c>
      <c r="S82" s="45"/>
      <c r="T82" s="49">
        <f t="shared" si="40"/>
        <v>86400</v>
      </c>
      <c r="V82" t="str">
        <f t="shared" si="41"/>
        <v>Ing. Marco Cevallos</v>
      </c>
      <c r="W82" s="61" t="str">
        <f t="shared" si="42"/>
        <v>Informe, planillas y actas</v>
      </c>
      <c r="Z82" s="54"/>
    </row>
    <row r="83" spans="1:26" x14ac:dyDescent="0.2">
      <c r="A83" t="str">
        <f>'RESUMEN ORDENADO DICIEMBRE'!E83</f>
        <v>PASARELAS</v>
      </c>
      <c r="B83" t="str">
        <f>'RESUMEN ORDENADO DICIEMBRE'!G83</f>
        <v>SITIO OJOS DE AGUA</v>
      </c>
      <c r="C83" t="str">
        <f>'RESUMEN ORDENADO DICIEMBRE'!A83</f>
        <v>ZONA 2</v>
      </c>
      <c r="D83" s="55" t="str">
        <f>'RESUMEN ORDENADO DICIEMBRE'!C83</f>
        <v>CAZADEROS</v>
      </c>
      <c r="E83" t="str">
        <f>'RESUMEN ORDENADO DICIEMBRE'!B83</f>
        <v>ZAPOTILLO</v>
      </c>
      <c r="F83" t="str">
        <f>'RESUMEN ORDENADO DICIEMBRE'!D83</f>
        <v>CONV. TONY EL SUIZO</v>
      </c>
      <c r="G83" t="str">
        <f t="shared" si="43"/>
        <v>VIALSUR</v>
      </c>
      <c r="H83">
        <f>'RESUMEN ORDENADO DICIEMBRE'!F83</f>
        <v>2012</v>
      </c>
      <c r="I83" s="53" t="str">
        <f t="shared" si="37"/>
        <v/>
      </c>
      <c r="J83" s="54">
        <f>IF(D83=0,"",VLOOKUP(D83,'2010-2001-1990'!$A$1:$C$105,3,"FALSO"))</f>
        <v>534</v>
      </c>
      <c r="K83" s="54">
        <f>IF(D83=0,"",VLOOKUP(D83,'2010-2001-1990'!$A$1:$C$105,2,"FALSO"))</f>
        <v>638</v>
      </c>
      <c r="L83" s="54">
        <f t="shared" si="38"/>
        <v>1172</v>
      </c>
      <c r="M83" s="54">
        <f>'RESUMEN ORDENADO DICIEMBRE'!I83</f>
        <v>67</v>
      </c>
      <c r="N83" s="54" t="str">
        <f t="shared" si="39"/>
        <v>Construcción de 67 m de pasarelas en convenio con Tony el Suizo</v>
      </c>
      <c r="O83"/>
      <c r="P83" s="54"/>
      <c r="Q83" s="54"/>
      <c r="R83">
        <f>'RESUMEN ORDENADO DICIEMBRE'!S83</f>
        <v>80400</v>
      </c>
      <c r="S83" s="45"/>
      <c r="T83" s="49">
        <f t="shared" si="40"/>
        <v>80400</v>
      </c>
      <c r="V83" t="str">
        <f t="shared" si="41"/>
        <v>Ing. Marco Cevallos</v>
      </c>
      <c r="W83" s="61" t="str">
        <f t="shared" si="42"/>
        <v>Informe, planillas y actas</v>
      </c>
      <c r="Z83" s="54"/>
    </row>
    <row r="84" spans="1:26" x14ac:dyDescent="0.2">
      <c r="A84" t="str">
        <f>'RESUMEN ORDENADO DICIEMBRE'!E84</f>
        <v>PASARELAS</v>
      </c>
      <c r="B84" t="str">
        <f>'RESUMEN ORDENADO DICIEMBRE'!G84</f>
        <v>SITIO EL SAUCE</v>
      </c>
      <c r="C84" t="str">
        <f>'RESUMEN ORDENADO DICIEMBRE'!A84</f>
        <v>ZONA 2</v>
      </c>
      <c r="D84" s="55" t="str">
        <f>'RESUMEN ORDENADO DICIEMBRE'!C84</f>
        <v>PALETILLAS</v>
      </c>
      <c r="E84" t="str">
        <f>'RESUMEN ORDENADO DICIEMBRE'!B84</f>
        <v>ZAPOTILLO</v>
      </c>
      <c r="F84" t="str">
        <f>'RESUMEN ORDENADO DICIEMBRE'!D84</f>
        <v>CONV. TONY EL SUIZO</v>
      </c>
      <c r="G84" t="str">
        <f t="shared" si="43"/>
        <v>VIALSUR</v>
      </c>
      <c r="H84">
        <f>'RESUMEN ORDENADO DICIEMBRE'!F84</f>
        <v>2012</v>
      </c>
      <c r="I84" s="53" t="str">
        <f t="shared" si="37"/>
        <v/>
      </c>
      <c r="J84" s="54">
        <f>IF(D84=0,"",VLOOKUP(D84,'2010-2001-1990'!$A$1:$C$105,3,"FALSO"))</f>
        <v>1252</v>
      </c>
      <c r="K84" s="54">
        <f>IF(D84=0,"",VLOOKUP(D84,'2010-2001-1990'!$A$1:$C$105,2,"FALSO"))</f>
        <v>1379</v>
      </c>
      <c r="L84" s="54">
        <f t="shared" si="38"/>
        <v>2631</v>
      </c>
      <c r="M84" s="54">
        <f>'RESUMEN ORDENADO DICIEMBRE'!I84</f>
        <v>36</v>
      </c>
      <c r="N84" s="54" t="str">
        <f t="shared" si="39"/>
        <v>Construcción de 36 m de pasarelas en convenio con Tony el Suizo</v>
      </c>
      <c r="O84"/>
      <c r="P84" s="54"/>
      <c r="Q84" s="54"/>
      <c r="R84">
        <f>'RESUMEN ORDENADO DICIEMBRE'!S84</f>
        <v>43200</v>
      </c>
      <c r="S84" s="45"/>
      <c r="T84" s="49">
        <f t="shared" si="40"/>
        <v>43200</v>
      </c>
      <c r="V84" t="str">
        <f t="shared" si="41"/>
        <v>Ing. Marco Cevallos</v>
      </c>
      <c r="W84" s="61" t="str">
        <f t="shared" si="42"/>
        <v>Informe, planillas y actas</v>
      </c>
      <c r="Z84" s="54"/>
    </row>
    <row r="85" spans="1:26" x14ac:dyDescent="0.2">
      <c r="A85" t="str">
        <f>'RESUMEN ORDENADO DICIEMBRE'!E85</f>
        <v>PASARELAS</v>
      </c>
      <c r="B85" t="str">
        <f>'RESUMEN ORDENADO DICIEMBRE'!G85</f>
        <v>SITIO FAICAL</v>
      </c>
      <c r="C85" t="str">
        <f>'RESUMEN ORDENADO DICIEMBRE'!A85</f>
        <v>ZONA 2</v>
      </c>
      <c r="D85" s="55" t="str">
        <f>'RESUMEN ORDENADO DICIEMBRE'!C85</f>
        <v>CHAQUINAL</v>
      </c>
      <c r="E85" t="str">
        <f>'RESUMEN ORDENADO DICIEMBRE'!B85</f>
        <v>PINDAL</v>
      </c>
      <c r="F85" t="str">
        <f>'RESUMEN ORDENADO DICIEMBRE'!D85</f>
        <v>CONV. TONY EL SUIZO</v>
      </c>
      <c r="G85" t="str">
        <f t="shared" si="43"/>
        <v>VIALSUR</v>
      </c>
      <c r="H85">
        <f>'RESUMEN ORDENADO DICIEMBRE'!F85</f>
        <v>2012</v>
      </c>
      <c r="I85" s="53" t="str">
        <f t="shared" si="37"/>
        <v/>
      </c>
      <c r="J85" s="54">
        <f>IF(D85=0,"",VLOOKUP(D85,'2010-2001-1990'!$A$1:$C$105,3,"FALSO"))</f>
        <v>506</v>
      </c>
      <c r="K85" s="54">
        <f>IF(D85=0,"",VLOOKUP(D85,'2010-2001-1990'!$A$1:$C$105,2,"FALSO"))</f>
        <v>583</v>
      </c>
      <c r="L85" s="54">
        <f t="shared" si="38"/>
        <v>1089</v>
      </c>
      <c r="M85" s="54">
        <f>'RESUMEN ORDENADO DICIEMBRE'!I85</f>
        <v>27</v>
      </c>
      <c r="N85" s="54" t="str">
        <f t="shared" si="39"/>
        <v>Construcción de 27 m de pasarelas en convenio con Tony el Suizo</v>
      </c>
      <c r="O85"/>
      <c r="P85" s="54"/>
      <c r="Q85" s="54"/>
      <c r="R85">
        <f>'RESUMEN ORDENADO DICIEMBRE'!S85</f>
        <v>32400</v>
      </c>
      <c r="S85" s="45"/>
      <c r="T85" s="49">
        <f t="shared" si="40"/>
        <v>32400</v>
      </c>
      <c r="V85" t="str">
        <f t="shared" si="41"/>
        <v>Ing. Marco Cevallos</v>
      </c>
      <c r="W85" s="61" t="str">
        <f t="shared" si="42"/>
        <v>Informe, planillas y actas</v>
      </c>
      <c r="Z85" s="54"/>
    </row>
    <row r="86" spans="1:26" x14ac:dyDescent="0.2">
      <c r="A86" t="str">
        <f>'RESUMEN ORDENADO DICIEMBRE'!E86</f>
        <v>PASARELAS</v>
      </c>
      <c r="B86" t="str">
        <f>'RESUMEN ORDENADO DICIEMBRE'!G86</f>
        <v>SITIO CARRIZAL</v>
      </c>
      <c r="C86" t="str">
        <f>'RESUMEN ORDENADO DICIEMBRE'!A86</f>
        <v>ZONA 2</v>
      </c>
      <c r="D86" s="55" t="str">
        <f>'RESUMEN ORDENADO DICIEMBRE'!C86</f>
        <v>CHAQUINAL</v>
      </c>
      <c r="E86" t="str">
        <f>'RESUMEN ORDENADO DICIEMBRE'!B86</f>
        <v>PINDAL</v>
      </c>
      <c r="F86" t="str">
        <f>'RESUMEN ORDENADO DICIEMBRE'!D86</f>
        <v>CONV. TONY EL SUIZO</v>
      </c>
      <c r="G86" t="str">
        <f t="shared" si="43"/>
        <v>VIALSUR</v>
      </c>
      <c r="H86">
        <f>'RESUMEN ORDENADO DICIEMBRE'!F86</f>
        <v>2012</v>
      </c>
      <c r="I86" s="53" t="str">
        <f t="shared" si="37"/>
        <v/>
      </c>
      <c r="J86" s="54">
        <f>IF(D86=0,"",VLOOKUP(D86,'2010-2001-1990'!$A$1:$C$105,3,"FALSO"))</f>
        <v>506</v>
      </c>
      <c r="K86" s="54">
        <f>IF(D86=0,"",VLOOKUP(D86,'2010-2001-1990'!$A$1:$C$105,2,"FALSO"))</f>
        <v>583</v>
      </c>
      <c r="L86" s="54">
        <f t="shared" si="38"/>
        <v>1089</v>
      </c>
      <c r="M86" s="54">
        <f>'RESUMEN ORDENADO DICIEMBRE'!I86</f>
        <v>32</v>
      </c>
      <c r="N86" s="54" t="str">
        <f t="shared" si="39"/>
        <v>Construcción de 32 m de pasarelas en convenio con Tony el Suizo</v>
      </c>
      <c r="O86"/>
      <c r="P86" s="54"/>
      <c r="Q86" s="54"/>
      <c r="R86">
        <f>'RESUMEN ORDENADO DICIEMBRE'!S86</f>
        <v>38400</v>
      </c>
      <c r="S86" s="45"/>
      <c r="T86" s="49">
        <f t="shared" si="40"/>
        <v>38400</v>
      </c>
      <c r="V86" t="str">
        <f t="shared" si="41"/>
        <v>Ing. Marco Cevallos</v>
      </c>
      <c r="W86" s="61" t="str">
        <f t="shared" si="42"/>
        <v>Informe, planillas y actas</v>
      </c>
      <c r="Z86" s="54"/>
    </row>
    <row r="87" spans="1:26" x14ac:dyDescent="0.2">
      <c r="A87" t="str">
        <f>'RESUMEN ORDENADO DICIEMBRE'!E87</f>
        <v>PASARELAS</v>
      </c>
      <c r="B87" t="str">
        <f>'RESUMEN ORDENADO DICIEMBRE'!G87</f>
        <v>SITIO LA RAMADA</v>
      </c>
      <c r="C87" t="str">
        <f>'RESUMEN ORDENADO DICIEMBRE'!A87</f>
        <v>ZONA 3</v>
      </c>
      <c r="D87" s="55" t="str">
        <f>'RESUMEN ORDENADO DICIEMBRE'!C87</f>
        <v>CATACOCHA</v>
      </c>
      <c r="E87" t="str">
        <f>'RESUMEN ORDENADO DICIEMBRE'!B87</f>
        <v>PALTAS</v>
      </c>
      <c r="F87" t="str">
        <f>'RESUMEN ORDENADO DICIEMBRE'!D87</f>
        <v>CONV. TONY EL SUIZO</v>
      </c>
      <c r="G87" t="str">
        <f t="shared" si="43"/>
        <v>VIALSUR</v>
      </c>
      <c r="H87">
        <f>'RESUMEN ORDENADO DICIEMBRE'!F87</f>
        <v>2012</v>
      </c>
      <c r="I87" s="53" t="str">
        <f t="shared" si="37"/>
        <v/>
      </c>
      <c r="J87" s="54">
        <f>IF(D87=0,"",VLOOKUP(D87,'2010-2001-1990'!$A$1:$C$105,3,"FALSO"))</f>
        <v>6259</v>
      </c>
      <c r="K87" s="54">
        <f>IF(D87=0,"",VLOOKUP(D87,'2010-2001-1990'!$A$1:$C$105,2,"FALSO"))</f>
        <v>5943</v>
      </c>
      <c r="L87" s="54">
        <f t="shared" si="38"/>
        <v>12202</v>
      </c>
      <c r="M87" s="54">
        <f>'RESUMEN ORDENADO DICIEMBRE'!I87</f>
        <v>56</v>
      </c>
      <c r="N87" s="54" t="str">
        <f t="shared" si="39"/>
        <v>Construcción de 56 m de pasarelas en convenio con Tony el Suizo</v>
      </c>
      <c r="O87"/>
      <c r="P87" s="54"/>
      <c r="Q87" s="54"/>
      <c r="R87">
        <f>'RESUMEN ORDENADO DICIEMBRE'!S87</f>
        <v>67200</v>
      </c>
      <c r="S87" s="45"/>
      <c r="T87" s="49">
        <f t="shared" si="40"/>
        <v>67200</v>
      </c>
      <c r="V87" t="str">
        <f t="shared" si="41"/>
        <v>Ing. Alfonso González</v>
      </c>
      <c r="W87" s="61" t="str">
        <f t="shared" si="42"/>
        <v>Informe, planillas y actas</v>
      </c>
      <c r="Z87" s="54"/>
    </row>
    <row r="88" spans="1:26" x14ac:dyDescent="0.2">
      <c r="A88" t="str">
        <f>'RESUMEN ORDENADO DICIEMBRE'!E88</f>
        <v>PASARELAS</v>
      </c>
      <c r="B88" t="str">
        <f>'RESUMEN ORDENADO DICIEMBRE'!G88</f>
        <v>SITIO ESTRELLA VEGA</v>
      </c>
      <c r="C88" t="str">
        <f>'RESUMEN ORDENADO DICIEMBRE'!A88</f>
        <v>ZONA 3</v>
      </c>
      <c r="D88" s="55" t="str">
        <f>'RESUMEN ORDENADO DICIEMBRE'!C88</f>
        <v>CATACOCHA</v>
      </c>
      <c r="E88" t="str">
        <f>'RESUMEN ORDENADO DICIEMBRE'!B88</f>
        <v>PALTAS</v>
      </c>
      <c r="F88" t="str">
        <f>'RESUMEN ORDENADO DICIEMBRE'!D88</f>
        <v>CONV. TONY EL SUIZO</v>
      </c>
      <c r="G88" t="str">
        <f t="shared" si="43"/>
        <v>VIALSUR</v>
      </c>
      <c r="H88">
        <f>'RESUMEN ORDENADO DICIEMBRE'!F88</f>
        <v>2012</v>
      </c>
      <c r="I88" s="53" t="str">
        <f t="shared" si="37"/>
        <v/>
      </c>
      <c r="J88" s="54">
        <f>IF(D88=0,"",VLOOKUP(D88,'2010-2001-1990'!$A$1:$C$105,3,"FALSO"))</f>
        <v>6259</v>
      </c>
      <c r="K88" s="54">
        <f>IF(D88=0,"",VLOOKUP(D88,'2010-2001-1990'!$A$1:$C$105,2,"FALSO"))</f>
        <v>5943</v>
      </c>
      <c r="L88" s="54">
        <f t="shared" si="38"/>
        <v>12202</v>
      </c>
      <c r="M88" s="54">
        <f>'RESUMEN ORDENADO DICIEMBRE'!I88</f>
        <v>46</v>
      </c>
      <c r="N88" s="54" t="str">
        <f t="shared" si="39"/>
        <v>Construcción de 46 m de pasarelas en convenio con Tony el Suizo</v>
      </c>
      <c r="O88"/>
      <c r="P88" s="54"/>
      <c r="Q88" s="54"/>
      <c r="R88">
        <f>'RESUMEN ORDENADO DICIEMBRE'!S88</f>
        <v>55200</v>
      </c>
      <c r="S88" s="45"/>
      <c r="T88" s="49">
        <f t="shared" si="40"/>
        <v>55200</v>
      </c>
      <c r="V88" t="str">
        <f t="shared" si="41"/>
        <v>Ing. Alfonso González</v>
      </c>
      <c r="W88" s="61" t="str">
        <f t="shared" si="42"/>
        <v>Informe, planillas y actas</v>
      </c>
      <c r="Z88" s="54"/>
    </row>
    <row r="89" spans="1:26" x14ac:dyDescent="0.2">
      <c r="A89" t="str">
        <f>'RESUMEN ORDENADO DICIEMBRE'!E89</f>
        <v>PASARELAS</v>
      </c>
      <c r="B89" t="str">
        <f>'RESUMEN ORDENADO DICIEMBRE'!G89</f>
        <v>SITIO LA PALMIRA</v>
      </c>
      <c r="C89" t="str">
        <f>'RESUMEN ORDENADO DICIEMBRE'!A89</f>
        <v>ZONA 4</v>
      </c>
      <c r="D89" s="55" t="str">
        <f>'RESUMEN ORDENADO DICIEMBRE'!C89</f>
        <v>QUINARA</v>
      </c>
      <c r="E89" t="str">
        <f>'RESUMEN ORDENADO DICIEMBRE'!B89</f>
        <v>LOJA</v>
      </c>
      <c r="F89" t="str">
        <f>'RESUMEN ORDENADO DICIEMBRE'!D89</f>
        <v>CONV. TONY EL SUIZO</v>
      </c>
      <c r="G89" t="str">
        <f t="shared" si="43"/>
        <v>VIALSUR</v>
      </c>
      <c r="H89">
        <f>'RESUMEN ORDENADO DICIEMBRE'!F89</f>
        <v>2012</v>
      </c>
      <c r="I89" s="53" t="str">
        <f t="shared" si="37"/>
        <v/>
      </c>
      <c r="J89" s="54">
        <f>IF(D89=0,"",VLOOKUP(D89,'2010-2001-1990'!$A$1:$C$105,3,"FALSO"))</f>
        <v>664</v>
      </c>
      <c r="K89" s="54">
        <f>IF(D89=0,"",VLOOKUP(D89,'2010-2001-1990'!$A$1:$C$105,2,"FALSO"))</f>
        <v>720</v>
      </c>
      <c r="L89" s="54">
        <f t="shared" si="38"/>
        <v>1384</v>
      </c>
      <c r="M89" s="54">
        <f>'RESUMEN ORDENADO DICIEMBRE'!I89</f>
        <v>58</v>
      </c>
      <c r="N89" s="54" t="str">
        <f t="shared" si="39"/>
        <v>Construcción de 58 m de pasarelas en convenio con Tony el Suizo</v>
      </c>
      <c r="O89"/>
      <c r="P89" s="54"/>
      <c r="Q89" s="54"/>
      <c r="R89">
        <f>'RESUMEN ORDENADO DICIEMBRE'!S89</f>
        <v>69600</v>
      </c>
      <c r="S89" s="45"/>
      <c r="T89" s="49">
        <f t="shared" si="40"/>
        <v>69600</v>
      </c>
      <c r="V89" t="str">
        <f t="shared" si="41"/>
        <v>Ing. Iván Villa</v>
      </c>
      <c r="W89" s="61" t="str">
        <f t="shared" si="42"/>
        <v>Informe, planillas y actas</v>
      </c>
      <c r="Z89" s="54"/>
    </row>
    <row r="90" spans="1:26" x14ac:dyDescent="0.2">
      <c r="A90" t="str">
        <f>'RESUMEN ORDENADO DICIEMBRE'!E90</f>
        <v>MANTENIMIENTO</v>
      </c>
      <c r="B90" t="str">
        <f>'RESUMEN ORDENADO DICIEMBRE'!G90</f>
        <v>Y DE TUNDURAMA - EL SANGO</v>
      </c>
      <c r="C90" t="str">
        <f>'RESUMEN ORDENADO DICIEMBRE'!A90</f>
        <v>ZONA 1</v>
      </c>
      <c r="D90" s="55" t="str">
        <f>'RESUMEN ORDENADO DICIEMBRE'!C90</f>
        <v>SANTA TERESITA</v>
      </c>
      <c r="E90" t="str">
        <f>'RESUMEN ORDENADO DICIEMBRE'!B90</f>
        <v>ESPINDOLA</v>
      </c>
      <c r="F90" t="str">
        <f>'RESUMEN ORDENADO DICIEMBRE'!D90</f>
        <v>AD. DIRECTA</v>
      </c>
      <c r="G90" t="str">
        <f t="shared" si="43"/>
        <v>VIALSUR</v>
      </c>
      <c r="H90">
        <f>'RESUMEN ORDENADO DICIEMBRE'!F90</f>
        <v>2013</v>
      </c>
      <c r="I90" s="53" t="str">
        <f t="shared" si="37"/>
        <v>X</v>
      </c>
      <c r="J90" s="54">
        <f>IF(D90=0,"",VLOOKUP(D90,'2010-2001-1990'!$A$1:$C$105,3,"FALSO"))</f>
        <v>875</v>
      </c>
      <c r="K90" s="54">
        <f>IF(D90=0,"",VLOOKUP(D90,'2010-2001-1990'!$A$1:$C$105,2,"FALSO"))</f>
        <v>881</v>
      </c>
      <c r="L90" s="54">
        <f t="shared" si="38"/>
        <v>1756</v>
      </c>
      <c r="M90" s="54">
        <f>'RESUMEN ORDENADO DICIEMBRE'!I90</f>
        <v>2.2000000000000002</v>
      </c>
      <c r="N90" s="54" t="str">
        <f t="shared" si="39"/>
        <v>Construcción de 2.2 Km de vías mantenidas</v>
      </c>
      <c r="O90"/>
      <c r="P90" s="54"/>
      <c r="Q90" s="54"/>
      <c r="R90">
        <f>'RESUMEN ORDENADO DICIEMBRE'!S90</f>
        <v>352.8</v>
      </c>
      <c r="S90" s="45">
        <f>SUM(R90:R93)</f>
        <v>18421.2</v>
      </c>
      <c r="T90" s="49">
        <f t="shared" si="40"/>
        <v>18421.2</v>
      </c>
      <c r="V90" t="str">
        <f t="shared" si="41"/>
        <v>Ing. Javier Ruíz</v>
      </c>
      <c r="W90" s="61" t="str">
        <f t="shared" si="42"/>
        <v>Informe, planillas y actas</v>
      </c>
      <c r="Z90" s="54"/>
    </row>
    <row r="91" spans="1:26" hidden="1" x14ac:dyDescent="0.2">
      <c r="A91" t="str">
        <f>'RESUMEN ORDENADO DICIEMBRE'!E91</f>
        <v>MANTENIMIENTO</v>
      </c>
      <c r="B91">
        <f>'RESUMEN ORDENADO DICIEMBRE'!G91</f>
        <v>0</v>
      </c>
      <c r="C91" t="str">
        <f>'RESUMEN ORDENADO DICIEMBRE'!A91</f>
        <v>ZONA 1</v>
      </c>
      <c r="D91" s="55" t="str">
        <f>'RESUMEN ORDENADO DICIEMBRE'!C91</f>
        <v>SANTA TERESITA</v>
      </c>
      <c r="E91" t="str">
        <f>'RESUMEN ORDENADO DICIEMBRE'!B91</f>
        <v>ESPINDOLA</v>
      </c>
      <c r="F91" t="str">
        <f>'RESUMEN ORDENADO DICIEMBRE'!D91</f>
        <v>AD. DIRECTA</v>
      </c>
      <c r="G91" t="str">
        <f t="shared" si="43"/>
        <v>VIALSUR</v>
      </c>
      <c r="J91" s="54"/>
      <c r="K91" s="54"/>
      <c r="L91" s="54"/>
      <c r="M91" s="54">
        <f>'RESUMEN ORDENADO DICIEMBRE'!I91</f>
        <v>0</v>
      </c>
      <c r="N91" s="54"/>
      <c r="O91"/>
      <c r="P91" s="54"/>
      <c r="Q91" s="54"/>
      <c r="R91">
        <f>'RESUMEN ORDENADO DICIEMBRE'!S91</f>
        <v>196</v>
      </c>
      <c r="S91" s="45"/>
      <c r="W91" s="61"/>
      <c r="Z91" s="54">
        <v>4</v>
      </c>
    </row>
    <row r="92" spans="1:26" hidden="1" x14ac:dyDescent="0.2">
      <c r="A92" t="str">
        <f>'RESUMEN ORDENADO DICIEMBRE'!E92</f>
        <v>MANTENIMIENTO</v>
      </c>
      <c r="B92">
        <f>'RESUMEN ORDENADO DICIEMBRE'!G92</f>
        <v>0</v>
      </c>
      <c r="C92" t="str">
        <f>'RESUMEN ORDENADO DICIEMBRE'!A92</f>
        <v>ZONA 1</v>
      </c>
      <c r="D92" s="55" t="str">
        <f>'RESUMEN ORDENADO DICIEMBRE'!C92</f>
        <v>SANTA TERESITA</v>
      </c>
      <c r="E92" t="str">
        <f>'RESUMEN ORDENADO DICIEMBRE'!B92</f>
        <v>ESPINDOLA</v>
      </c>
      <c r="F92" t="str">
        <f>'RESUMEN ORDENADO DICIEMBRE'!D92</f>
        <v>AD. DIRECTA</v>
      </c>
      <c r="G92" t="str">
        <f t="shared" si="43"/>
        <v>VIALSUR</v>
      </c>
      <c r="J92" s="54"/>
      <c r="K92" s="54"/>
      <c r="L92" s="54"/>
      <c r="M92" s="54">
        <f>'RESUMEN ORDENADO DICIEMBRE'!I92</f>
        <v>0</v>
      </c>
      <c r="N92" s="54"/>
      <c r="O92"/>
      <c r="P92" s="54"/>
      <c r="Q92" s="54"/>
      <c r="R92">
        <f>'RESUMEN ORDENADO DICIEMBRE'!S92</f>
        <v>16632</v>
      </c>
      <c r="S92" s="45"/>
      <c r="Z92" s="54">
        <v>5.4</v>
      </c>
    </row>
    <row r="93" spans="1:26" hidden="1" x14ac:dyDescent="0.2">
      <c r="A93" t="str">
        <f>'RESUMEN ORDENADO DICIEMBRE'!E93</f>
        <v>MANTENIMIENTO</v>
      </c>
      <c r="B93">
        <f>'RESUMEN ORDENADO DICIEMBRE'!G93</f>
        <v>0</v>
      </c>
      <c r="C93" t="str">
        <f>'RESUMEN ORDENADO DICIEMBRE'!A93</f>
        <v>ZONA 1</v>
      </c>
      <c r="D93" s="55" t="str">
        <f>'RESUMEN ORDENADO DICIEMBRE'!C93</f>
        <v>SANTA TERESITA</v>
      </c>
      <c r="E93" t="str">
        <f>'RESUMEN ORDENADO DICIEMBRE'!B93</f>
        <v>ESPINDOLA</v>
      </c>
      <c r="F93" t="str">
        <f>'RESUMEN ORDENADO DICIEMBRE'!D93</f>
        <v>AD. DIRECTA</v>
      </c>
      <c r="G93" t="str">
        <f t="shared" si="43"/>
        <v>VIALSUR</v>
      </c>
      <c r="J93" s="54"/>
      <c r="K93" s="54"/>
      <c r="L93" s="54"/>
      <c r="M93" s="54">
        <f>'RESUMEN ORDENADO DICIEMBRE'!I93</f>
        <v>0</v>
      </c>
      <c r="N93" s="54"/>
      <c r="O93"/>
      <c r="P93" s="54"/>
      <c r="Q93" s="54"/>
      <c r="R93">
        <f>'RESUMEN ORDENADO DICIEMBRE'!S93</f>
        <v>1240.3999999999999</v>
      </c>
      <c r="S93" s="45"/>
      <c r="Z93" s="54">
        <v>3.45</v>
      </c>
    </row>
    <row r="94" spans="1:26" x14ac:dyDescent="0.2">
      <c r="A94" t="str">
        <f>'RESUMEN ORDENADO DICIEMBRE'!E94</f>
        <v>MANTENIMIENTO</v>
      </c>
      <c r="B94" t="str">
        <f>'RESUMEN ORDENADO DICIEMBRE'!G94</f>
        <v>Y DE CONDOHUASI - CONDORHUASI</v>
      </c>
      <c r="C94" t="str">
        <f>'RESUMEN ORDENADO DICIEMBRE'!A94</f>
        <v>ZONA 1</v>
      </c>
      <c r="D94" s="55" t="str">
        <f>'RESUMEN ORDENADO DICIEMBRE'!C94</f>
        <v>BELLAVISTA</v>
      </c>
      <c r="E94" t="str">
        <f>'RESUMEN ORDENADO DICIEMBRE'!B94</f>
        <v>ESPINDOLA</v>
      </c>
      <c r="F94" t="str">
        <f>'RESUMEN ORDENADO DICIEMBRE'!D94</f>
        <v>AD. DIRECTA</v>
      </c>
      <c r="G94" t="str">
        <f t="shared" si="43"/>
        <v>VIALSUR</v>
      </c>
      <c r="H94">
        <f>'RESUMEN ORDENADO DICIEMBRE'!F94</f>
        <v>2013</v>
      </c>
      <c r="I94" s="53" t="str">
        <f>IF(F94="AD. DIRECTA","X","")</f>
        <v>X</v>
      </c>
      <c r="J94" s="54">
        <f>IF(D94=0,"",VLOOKUP(D94,'2010-2001-1990'!$A$1:$C$105,3,"FALSO"))</f>
        <v>1116</v>
      </c>
      <c r="K94" s="54">
        <f>IF(D94=0,"",VLOOKUP(D94,'2010-2001-1990'!$A$1:$C$105,2,"FALSO"))</f>
        <v>1219</v>
      </c>
      <c r="L94" s="54">
        <f>IF(J94="",IF(K94="","",J94+K94),J94+K94)</f>
        <v>2335</v>
      </c>
      <c r="M94" s="54">
        <f>'RESUMEN ORDENADO DICIEMBRE'!I94</f>
        <v>1.2</v>
      </c>
      <c r="N94" s="54" t="str">
        <f>IF(M94=0,"Mantenimiento",IF(A94="MANTENIMIENTO","Construcción de "&amp;M94&amp;" Km de vías mantenidas",IF(A94="ALCANTARILLAS","Construcción de "&amp;M94&amp;" alcantarillas",IF(A94="AMBIENTAL","Licenciamiento ambiental de vías en la provincia",IF(A94="ASFALTADO","Construcción de "&amp;M94&amp;" Km de vías asfaltadas",IF(A94="ESTUDIOS","Ejecución de "&amp;M94&amp;" Km de estudio vial",IF(A94="MEJORAMIENTO","Construcción de "&amp;M94&amp;" Km de vías mejoradas",IF(A94="OBRAS DE ARTE","Construcción de "&amp;M94&amp;" Km de obras de arte",IF(A94="PASARELAS","Construcción de "&amp;M94&amp;" m de pasarelas en convenio con Tony el Suizo",IF(A94="PUENTES","Construcción de "&amp;M94&amp;" m de puentes",))))))))))</f>
        <v>Construcción de 1.2 Km de vías mantenidas</v>
      </c>
      <c r="O94"/>
      <c r="P94" s="54"/>
      <c r="Q94" s="54"/>
      <c r="R94">
        <f>'RESUMEN ORDENADO DICIEMBRE'!S94</f>
        <v>1247.4000000000001</v>
      </c>
      <c r="S94" s="45">
        <f>SUM(R94:R97)</f>
        <v>14295.599999999999</v>
      </c>
      <c r="T94" s="49">
        <f>IF(S94="",R94,S94)</f>
        <v>14295.599999999999</v>
      </c>
      <c r="V94" t="str">
        <f>IF(A94="ESTUDIOS","Ing. Patricio Barcenas",IF(A94="AMBIENTAL","Ing. Verónica Carrión",IF(C94="ZONA 1","Ing. Javier Ruíz",IF(C94="ZONA 2","Ing. Marco Cevallos",IF(C94="ZONA 3", "Ing. Alfonso González","Ing. Iván Villa")))))</f>
        <v>Ing. Javier Ruíz</v>
      </c>
      <c r="W94" s="61" t="str">
        <f>IF(A94="ESTUDIOS","Informe del estudio o informe del diseño","Informe, planillas y actas")</f>
        <v>Informe, planillas y actas</v>
      </c>
      <c r="Z94" s="54"/>
    </row>
    <row r="95" spans="1:26" hidden="1" x14ac:dyDescent="0.2">
      <c r="A95" t="str">
        <f>'RESUMEN ORDENADO DICIEMBRE'!E95</f>
        <v>MANTENIMIENTO</v>
      </c>
      <c r="B95">
        <f>'RESUMEN ORDENADO DICIEMBRE'!G95</f>
        <v>0</v>
      </c>
      <c r="C95" t="str">
        <f>'RESUMEN ORDENADO DICIEMBRE'!A95</f>
        <v>ZONA 1</v>
      </c>
      <c r="D95" s="55" t="str">
        <f>'RESUMEN ORDENADO DICIEMBRE'!C95</f>
        <v>BELLAVISTA</v>
      </c>
      <c r="E95" t="str">
        <f>'RESUMEN ORDENADO DICIEMBRE'!B95</f>
        <v>ESPINDOLA</v>
      </c>
      <c r="F95" t="str">
        <f>'RESUMEN ORDENADO DICIEMBRE'!D95</f>
        <v>AD. DIRECTA</v>
      </c>
      <c r="G95" t="str">
        <f t="shared" si="43"/>
        <v>VIALSUR</v>
      </c>
      <c r="J95" s="54"/>
      <c r="K95" s="54"/>
      <c r="L95" s="54"/>
      <c r="M95" s="54">
        <f>'RESUMEN ORDENADO DICIEMBRE'!I95</f>
        <v>0</v>
      </c>
      <c r="N95" s="54"/>
      <c r="O95"/>
      <c r="P95" s="54"/>
      <c r="Q95" s="54"/>
      <c r="R95">
        <f>'RESUMEN ORDENADO DICIEMBRE'!S95</f>
        <v>346.5</v>
      </c>
      <c r="S95" s="45"/>
      <c r="W95" s="61"/>
      <c r="Z95" s="54">
        <v>11</v>
      </c>
    </row>
    <row r="96" spans="1:26" hidden="1" x14ac:dyDescent="0.2">
      <c r="A96" t="str">
        <f>'RESUMEN ORDENADO DICIEMBRE'!E96</f>
        <v>MANTENIMIENTO</v>
      </c>
      <c r="B96">
        <f>'RESUMEN ORDENADO DICIEMBRE'!G96</f>
        <v>0</v>
      </c>
      <c r="C96" t="str">
        <f>'RESUMEN ORDENADO DICIEMBRE'!A96</f>
        <v>ZONA 1</v>
      </c>
      <c r="D96" s="55" t="str">
        <f>'RESUMEN ORDENADO DICIEMBRE'!C96</f>
        <v>BELLAVISTA</v>
      </c>
      <c r="E96" t="str">
        <f>'RESUMEN ORDENADO DICIEMBRE'!B96</f>
        <v>ESPINDOLA</v>
      </c>
      <c r="F96" t="str">
        <f>'RESUMEN ORDENADO DICIEMBRE'!D96</f>
        <v>AD. DIRECTA</v>
      </c>
      <c r="G96" t="str">
        <f t="shared" si="43"/>
        <v>VIALSUR</v>
      </c>
      <c r="J96" s="54"/>
      <c r="K96" s="54"/>
      <c r="L96" s="54"/>
      <c r="M96" s="54">
        <f>'RESUMEN ORDENADO DICIEMBRE'!I96</f>
        <v>0</v>
      </c>
      <c r="N96" s="54"/>
      <c r="O96"/>
      <c r="P96" s="54"/>
      <c r="Q96" s="54"/>
      <c r="R96">
        <f>'RESUMEN ORDENADO DICIEMBRE'!S96</f>
        <v>8316</v>
      </c>
      <c r="S96" s="45"/>
      <c r="W96" s="61"/>
      <c r="Z96" s="54">
        <v>1</v>
      </c>
    </row>
    <row r="97" spans="1:26" hidden="1" x14ac:dyDescent="0.2">
      <c r="A97" t="str">
        <f>'RESUMEN ORDENADO DICIEMBRE'!E97</f>
        <v>MANTENIMIENTO</v>
      </c>
      <c r="B97">
        <f>'RESUMEN ORDENADO DICIEMBRE'!G97</f>
        <v>0</v>
      </c>
      <c r="C97" t="str">
        <f>'RESUMEN ORDENADO DICIEMBRE'!A97</f>
        <v>ZONA 1</v>
      </c>
      <c r="D97" s="55" t="str">
        <f>'RESUMEN ORDENADO DICIEMBRE'!C97</f>
        <v>BELLAVISTA</v>
      </c>
      <c r="E97" t="str">
        <f>'RESUMEN ORDENADO DICIEMBRE'!B97</f>
        <v>ESPINDOLA</v>
      </c>
      <c r="F97" t="str">
        <f>'RESUMEN ORDENADO DICIEMBRE'!D97</f>
        <v>AD. DIRECTA</v>
      </c>
      <c r="G97" t="str">
        <f t="shared" si="43"/>
        <v>VIALSUR</v>
      </c>
      <c r="J97" s="54"/>
      <c r="K97" s="54"/>
      <c r="L97" s="54"/>
      <c r="M97" s="54">
        <f>'RESUMEN ORDENADO DICIEMBRE'!I97</f>
        <v>0</v>
      </c>
      <c r="N97" s="54"/>
      <c r="O97"/>
      <c r="P97" s="54"/>
      <c r="Q97" s="54"/>
      <c r="R97">
        <f>'RESUMEN ORDENADO DICIEMBRE'!S97</f>
        <v>4385.7</v>
      </c>
      <c r="S97" s="45"/>
      <c r="Z97" s="54">
        <v>7</v>
      </c>
    </row>
    <row r="98" spans="1:26" x14ac:dyDescent="0.2">
      <c r="A98" t="str">
        <f>'RESUMEN ORDENADO DICIEMBRE'!E98</f>
        <v>MANTENIMIENTO</v>
      </c>
      <c r="B98" t="str">
        <f>'RESUMEN ORDENADO DICIEMBRE'!G98</f>
        <v>PLATAFORMA DEL CANAL SANAMBAY (L=10 KM)</v>
      </c>
      <c r="C98" t="str">
        <f>'RESUMEN ORDENADO DICIEMBRE'!A98</f>
        <v>ZONA 1</v>
      </c>
      <c r="D98" s="55" t="str">
        <f>'RESUMEN ORDENADO DICIEMBRE'!C98</f>
        <v>JIMBURA</v>
      </c>
      <c r="E98" t="str">
        <f>'RESUMEN ORDENADO DICIEMBRE'!B98</f>
        <v>ESPINDOLA</v>
      </c>
      <c r="F98" t="str">
        <f>'RESUMEN ORDENADO DICIEMBRE'!D98</f>
        <v>AD. DIRECTA</v>
      </c>
      <c r="G98" t="str">
        <f t="shared" si="43"/>
        <v>VIALSUR</v>
      </c>
      <c r="H98">
        <f>'RESUMEN ORDENADO DICIEMBRE'!F98</f>
        <v>2013</v>
      </c>
      <c r="I98" s="53" t="str">
        <f t="shared" ref="I98:I99" si="44">IF(F98="AD. DIRECTA","X","")</f>
        <v>X</v>
      </c>
      <c r="J98" s="54">
        <f>IF(D98=0,"",VLOOKUP(D98,'2010-2001-1990'!$A$1:$C$105,3,"FALSO"))</f>
        <v>1147</v>
      </c>
      <c r="K98" s="54">
        <f>IF(D98=0,"",VLOOKUP(D98,'2010-2001-1990'!$A$1:$C$105,2,"FALSO"))</f>
        <v>1169</v>
      </c>
      <c r="L98" s="54">
        <f t="shared" ref="L98:L99" si="45">IF(J98="",IF(K98="","",J98+K98),J98+K98)</f>
        <v>2316</v>
      </c>
      <c r="M98" s="54">
        <f>'RESUMEN ORDENADO DICIEMBRE'!I98</f>
        <v>10</v>
      </c>
      <c r="N98" s="54" t="str">
        <f t="shared" ref="N98:N99" si="46">IF(M98=0,"Mantenimiento",IF(A98="MANTENIMIENTO","Construcción de "&amp;M98&amp;" Km de vías mantenidas",IF(A98="ALCANTARILLAS","Construcción de "&amp;M98&amp;" alcantarillas",IF(A98="AMBIENTAL","Licenciamiento ambiental de vías en la provincia",IF(A98="ASFALTADO","Construcción de "&amp;M98&amp;" Km de vías asfaltadas",IF(A98="ESTUDIOS","Ejecución de "&amp;M98&amp;" Km de estudio vial",IF(A98="MEJORAMIENTO","Construcción de "&amp;M98&amp;" Km de vías mejoradas",IF(A98="OBRAS DE ARTE","Construcción de "&amp;M98&amp;" Km de obras de arte",IF(A98="PASARELAS","Construcción de "&amp;M98&amp;" m de pasarelas en convenio con Tony el Suizo",IF(A98="PUENTES","Construcción de "&amp;M98&amp;" m de puentes",))))))))))</f>
        <v>Construcción de 10 Km de vías mantenidas</v>
      </c>
      <c r="O98"/>
      <c r="P98" s="54"/>
      <c r="Q98" s="54"/>
      <c r="R98">
        <f>'RESUMEN ORDENADO DICIEMBRE'!S98</f>
        <v>6000</v>
      </c>
      <c r="S98" s="45"/>
      <c r="T98" s="49">
        <f t="shared" ref="T98:T99" si="47">IF(S98="",R98,S98)</f>
        <v>6000</v>
      </c>
      <c r="V98" t="str">
        <f t="shared" ref="V98:V99" si="48">IF(A98="ESTUDIOS","Ing. Patricio Barcenas",IF(A98="AMBIENTAL","Ing. Verónica Carrión",IF(C98="ZONA 1","Ing. Javier Ruíz",IF(C98="ZONA 2","Ing. Marco Cevallos",IF(C98="ZONA 3", "Ing. Alfonso González","Ing. Iván Villa")))))</f>
        <v>Ing. Javier Ruíz</v>
      </c>
      <c r="W98" s="61" t="str">
        <f t="shared" ref="W98:W99" si="49">IF(A98="ESTUDIOS","Informe del estudio o informe del diseño","Informe, planillas y actas")</f>
        <v>Informe, planillas y actas</v>
      </c>
      <c r="Z98" s="54"/>
    </row>
    <row r="99" spans="1:26" x14ac:dyDescent="0.2">
      <c r="A99" t="str">
        <f>'RESUMEN ORDENADO DICIEMBRE'!E99</f>
        <v>MEJORAMIENTO</v>
      </c>
      <c r="B99" t="str">
        <f>'RESUMEN ORDENADO DICIEMBRE'!G99</f>
        <v>VIA AMALUZA - JIMBURA (L=16KM)</v>
      </c>
      <c r="C99" t="str">
        <f>'RESUMEN ORDENADO DICIEMBRE'!A99</f>
        <v>ZONA 1</v>
      </c>
      <c r="D99" s="55" t="str">
        <f>'RESUMEN ORDENADO DICIEMBRE'!C99</f>
        <v>JIMBURA</v>
      </c>
      <c r="E99" t="str">
        <f>'RESUMEN ORDENADO DICIEMBRE'!B99</f>
        <v>ESPINDOLA</v>
      </c>
      <c r="F99" t="str">
        <f>'RESUMEN ORDENADO DICIEMBRE'!D99</f>
        <v>AD. DIRECTA</v>
      </c>
      <c r="G99" t="str">
        <f t="shared" si="43"/>
        <v>VIALSUR</v>
      </c>
      <c r="H99">
        <f>'RESUMEN ORDENADO DICIEMBRE'!F99</f>
        <v>2013</v>
      </c>
      <c r="I99" s="53" t="str">
        <f t="shared" si="44"/>
        <v>X</v>
      </c>
      <c r="J99" s="54">
        <f>IF(D99=0,"",VLOOKUP(D99,'2010-2001-1990'!$A$1:$C$105,3,"FALSO"))</f>
        <v>1147</v>
      </c>
      <c r="K99" s="54">
        <f>IF(D99=0,"",VLOOKUP(D99,'2010-2001-1990'!$A$1:$C$105,2,"FALSO"))</f>
        <v>1169</v>
      </c>
      <c r="L99" s="54">
        <f t="shared" si="45"/>
        <v>2316</v>
      </c>
      <c r="M99" s="54">
        <f>'RESUMEN ORDENADO DICIEMBRE'!I99</f>
        <v>16</v>
      </c>
      <c r="N99" s="54" t="str">
        <f t="shared" si="46"/>
        <v>Construcción de 16 Km de vías mejoradas</v>
      </c>
      <c r="O99"/>
      <c r="P99" s="54"/>
      <c r="Q99" s="54"/>
      <c r="R99">
        <f>'RESUMEN ORDENADO DICIEMBRE'!S99</f>
        <v>9676.7999999999993</v>
      </c>
      <c r="S99" s="45">
        <f>SUM(R99:R102)</f>
        <v>186163.19999999998</v>
      </c>
      <c r="T99" s="49">
        <f t="shared" si="47"/>
        <v>186163.19999999998</v>
      </c>
      <c r="V99" t="str">
        <f t="shared" si="48"/>
        <v>Ing. Javier Ruíz</v>
      </c>
      <c r="W99" s="61" t="str">
        <f t="shared" si="49"/>
        <v>Informe, planillas y actas</v>
      </c>
      <c r="Z99" s="54"/>
    </row>
    <row r="100" spans="1:26" hidden="1" x14ac:dyDescent="0.2">
      <c r="A100" t="str">
        <f>'RESUMEN ORDENADO DICIEMBRE'!E100</f>
        <v>MEJORAMIENTO</v>
      </c>
      <c r="B100">
        <f>'RESUMEN ORDENADO DICIEMBRE'!G100</f>
        <v>0</v>
      </c>
      <c r="C100" t="str">
        <f>'RESUMEN ORDENADO DICIEMBRE'!A100</f>
        <v>ZONA 1</v>
      </c>
      <c r="D100" s="55" t="str">
        <f>'RESUMEN ORDENADO DICIEMBRE'!C100</f>
        <v>JIMBURA</v>
      </c>
      <c r="E100" t="str">
        <f>'RESUMEN ORDENADO DICIEMBRE'!B100</f>
        <v>ESPINDOLA</v>
      </c>
      <c r="F100" t="str">
        <f>'RESUMEN ORDENADO DICIEMBRE'!D100</f>
        <v>AD. DIRECTA</v>
      </c>
      <c r="G100" t="str">
        <f t="shared" si="43"/>
        <v>VIALSUR</v>
      </c>
      <c r="J100" s="54"/>
      <c r="K100" s="54"/>
      <c r="L100" s="54"/>
      <c r="M100" s="54">
        <f>'RESUMEN ORDENADO DICIEMBRE'!I100</f>
        <v>0</v>
      </c>
      <c r="N100" s="54"/>
      <c r="O100"/>
      <c r="P100" s="54"/>
      <c r="Q100" s="54"/>
      <c r="R100">
        <f>'RESUMEN ORDENADO DICIEMBRE'!S100</f>
        <v>21504</v>
      </c>
      <c r="S100" s="45"/>
      <c r="W100" s="61"/>
      <c r="Z100" s="54">
        <v>9</v>
      </c>
    </row>
    <row r="101" spans="1:26" hidden="1" x14ac:dyDescent="0.2">
      <c r="A101" t="str">
        <f>'RESUMEN ORDENADO DICIEMBRE'!E101</f>
        <v>MEJORAMIENTO</v>
      </c>
      <c r="B101">
        <f>'RESUMEN ORDENADO DICIEMBRE'!G101</f>
        <v>0</v>
      </c>
      <c r="C101" t="str">
        <f>'RESUMEN ORDENADO DICIEMBRE'!A101</f>
        <v>ZONA 1</v>
      </c>
      <c r="D101" s="55" t="str">
        <f>'RESUMEN ORDENADO DICIEMBRE'!C101</f>
        <v>JIMBURA</v>
      </c>
      <c r="E101" t="str">
        <f>'RESUMEN ORDENADO DICIEMBRE'!B101</f>
        <v>ESPINDOLA</v>
      </c>
      <c r="F101" t="str">
        <f>'RESUMEN ORDENADO DICIEMBRE'!D101</f>
        <v>AD. DIRECTA</v>
      </c>
      <c r="G101" t="str">
        <f t="shared" si="43"/>
        <v>VIALSUR</v>
      </c>
      <c r="J101" s="54"/>
      <c r="K101" s="54"/>
      <c r="L101" s="54"/>
      <c r="M101" s="54">
        <f>'RESUMEN ORDENADO DICIEMBRE'!I101</f>
        <v>0</v>
      </c>
      <c r="N101" s="54"/>
      <c r="O101"/>
      <c r="P101" s="54"/>
      <c r="Q101" s="54"/>
      <c r="R101">
        <f>'RESUMEN ORDENADO DICIEMBRE'!S101</f>
        <v>120960</v>
      </c>
      <c r="S101" s="220"/>
      <c r="W101" s="61"/>
      <c r="Z101" s="54">
        <v>7</v>
      </c>
    </row>
    <row r="102" spans="1:26" hidden="1" x14ac:dyDescent="0.2">
      <c r="A102" t="str">
        <f>'RESUMEN ORDENADO DICIEMBRE'!E102</f>
        <v>MEJORAMIENTO</v>
      </c>
      <c r="B102">
        <f>'RESUMEN ORDENADO DICIEMBRE'!G102</f>
        <v>0</v>
      </c>
      <c r="C102" t="str">
        <f>'RESUMEN ORDENADO DICIEMBRE'!A102</f>
        <v>ZONA 1</v>
      </c>
      <c r="D102" s="55" t="str">
        <f>'RESUMEN ORDENADO DICIEMBRE'!C102</f>
        <v>JIMBURA</v>
      </c>
      <c r="E102" t="str">
        <f>'RESUMEN ORDENADO DICIEMBRE'!B102</f>
        <v>ESPINDOLA</v>
      </c>
      <c r="F102" t="str">
        <f>'RESUMEN ORDENADO DICIEMBRE'!D102</f>
        <v>AD. DIRECTA</v>
      </c>
      <c r="G102" t="str">
        <f t="shared" si="43"/>
        <v>VIALSUR</v>
      </c>
      <c r="J102" s="54"/>
      <c r="K102" s="54"/>
      <c r="L102" s="54"/>
      <c r="M102" s="54">
        <f>'RESUMEN ORDENADO DICIEMBRE'!I102</f>
        <v>0</v>
      </c>
      <c r="N102" s="54"/>
      <c r="O102"/>
      <c r="P102" s="54"/>
      <c r="Q102" s="54"/>
      <c r="R102">
        <f>'RESUMEN ORDENADO DICIEMBRE'!S102</f>
        <v>34022.399999999994</v>
      </c>
      <c r="S102" s="45"/>
      <c r="W102" s="61"/>
      <c r="Z102" s="54">
        <v>14.5</v>
      </c>
    </row>
    <row r="103" spans="1:26" x14ac:dyDescent="0.2">
      <c r="A103" t="str">
        <f>'RESUMEN ORDENADO DICIEMBRE'!E103</f>
        <v>MANTENIMIENTO</v>
      </c>
      <c r="B103" t="str">
        <f>'RESUMEN ORDENADO DICIEMBRE'!G103</f>
        <v>RASANTEO DE LA VIA RIO PINDO - AMALUZA L=5KM</v>
      </c>
      <c r="C103" t="str">
        <f>'RESUMEN ORDENADO DICIEMBRE'!A103</f>
        <v>ZONA 1</v>
      </c>
      <c r="D103" s="55" t="str">
        <f>'RESUMEN ORDENADO DICIEMBRE'!C103</f>
        <v>AMALUZA</v>
      </c>
      <c r="E103" t="str">
        <f>'RESUMEN ORDENADO DICIEMBRE'!B103</f>
        <v>ESPINDOLA</v>
      </c>
      <c r="F103" t="str">
        <f>'RESUMEN ORDENADO DICIEMBRE'!D103</f>
        <v>AD. DIRECTA</v>
      </c>
      <c r="G103" t="str">
        <f t="shared" si="43"/>
        <v>VIALSUR</v>
      </c>
      <c r="H103">
        <f>'RESUMEN ORDENADO DICIEMBRE'!F103</f>
        <v>2013</v>
      </c>
      <c r="I103" s="53" t="str">
        <f t="shared" ref="I103:I107" si="50">IF(F103="AD. DIRECTA","X","")</f>
        <v>X</v>
      </c>
      <c r="J103" s="54">
        <f>IF(D103=0,"",VLOOKUP(D103,'2010-2001-1990'!$A$1:$C$105,3,"FALSO"))</f>
        <v>1693</v>
      </c>
      <c r="K103" s="54">
        <f>IF(D103=0,"",VLOOKUP(D103,'2010-2001-1990'!$A$1:$C$105,2,"FALSO"))</f>
        <v>1745</v>
      </c>
      <c r="L103" s="54">
        <f t="shared" ref="L103:L107" si="51">IF(J103="",IF(K103="","",J103+K103),J103+K103)</f>
        <v>3438</v>
      </c>
      <c r="M103" s="54">
        <f>'RESUMEN ORDENADO DICIEMBRE'!I103</f>
        <v>5</v>
      </c>
      <c r="N103" s="54" t="str">
        <f t="shared" ref="N103:N107" si="52">IF(M103=0,"Mantenimiento",IF(A103="MANTENIMIENTO","Construcción de "&amp;M103&amp;" Km de vías mantenidas",IF(A103="ALCANTARILLAS","Construcción de "&amp;M103&amp;" alcantarillas",IF(A103="AMBIENTAL","Licenciamiento ambiental de vías en la provincia",IF(A103="ASFALTADO","Construcción de "&amp;M103&amp;" Km de vías asfaltadas",IF(A103="ESTUDIOS","Ejecución de "&amp;M103&amp;" Km de estudio vial",IF(A103="MEJORAMIENTO","Construcción de "&amp;M103&amp;" Km de vías mejoradas",IF(A103="OBRAS DE ARTE","Construcción de "&amp;M103&amp;" Km de obras de arte",IF(A103="PASARELAS","Construcción de "&amp;M103&amp;" m de pasarelas en convenio con Tony el Suizo",IF(A103="PUENTES","Construcción de "&amp;M103&amp;" m de puentes",))))))))))</f>
        <v>Construcción de 5 Km de vías mantenidas</v>
      </c>
      <c r="O103"/>
      <c r="P103" s="54"/>
      <c r="Q103" s="54"/>
      <c r="R103">
        <f>'RESUMEN ORDENADO DICIEMBRE'!S103</f>
        <v>4000</v>
      </c>
      <c r="S103" s="45"/>
      <c r="T103" s="49">
        <f t="shared" ref="T103:T107" si="53">IF(S103="",R103,S103)</f>
        <v>4000</v>
      </c>
      <c r="V103" t="str">
        <f t="shared" ref="V103:V107" si="54">IF(A103="ESTUDIOS","Ing. Patricio Barcenas",IF(A103="AMBIENTAL","Ing. Verónica Carrión",IF(C103="ZONA 1","Ing. Javier Ruíz",IF(C103="ZONA 2","Ing. Marco Cevallos",IF(C103="ZONA 3", "Ing. Alfonso González","Ing. Iván Villa")))))</f>
        <v>Ing. Javier Ruíz</v>
      </c>
      <c r="W103" s="61" t="str">
        <f t="shared" ref="W103:W107" si="55">IF(A103="ESTUDIOS","Informe del estudio o informe del diseño","Informe, planillas y actas")</f>
        <v>Informe, planillas y actas</v>
      </c>
      <c r="Z103" s="54"/>
    </row>
    <row r="104" spans="1:26" x14ac:dyDescent="0.2">
      <c r="A104" t="str">
        <f>'RESUMEN ORDENADO DICIEMBRE'!E104</f>
        <v>MANTENIMIENTO</v>
      </c>
      <c r="B104" t="str">
        <f>'RESUMEN ORDENADO DICIEMBRE'!G104</f>
        <v>REZANTEO VIA STA MARTA - LOMA REDONDA</v>
      </c>
      <c r="C104" t="str">
        <f>'RESUMEN ORDENADO DICIEMBRE'!A104</f>
        <v>ZONA 1</v>
      </c>
      <c r="D104" s="55" t="str">
        <f>'RESUMEN ORDENADO DICIEMBRE'!C104</f>
        <v>AMALUZA</v>
      </c>
      <c r="E104" t="str">
        <f>'RESUMEN ORDENADO DICIEMBRE'!B104</f>
        <v>ESPINDOLA</v>
      </c>
      <c r="F104" t="str">
        <f>'RESUMEN ORDENADO DICIEMBRE'!D104</f>
        <v>AD. DIRECTA</v>
      </c>
      <c r="G104" t="str">
        <f t="shared" si="43"/>
        <v>VIALSUR</v>
      </c>
      <c r="H104">
        <f>'RESUMEN ORDENADO DICIEMBRE'!F104</f>
        <v>2013</v>
      </c>
      <c r="I104" s="53" t="str">
        <f t="shared" si="50"/>
        <v>X</v>
      </c>
      <c r="J104" s="54">
        <f>IF(D104=0,"",VLOOKUP(D104,'2010-2001-1990'!$A$1:$C$105,3,"FALSO"))</f>
        <v>1693</v>
      </c>
      <c r="K104" s="54">
        <f>IF(D104=0,"",VLOOKUP(D104,'2010-2001-1990'!$A$1:$C$105,2,"FALSO"))</f>
        <v>1745</v>
      </c>
      <c r="L104" s="54">
        <f t="shared" si="51"/>
        <v>3438</v>
      </c>
      <c r="M104" s="54">
        <f>'RESUMEN ORDENADO DICIEMBRE'!I104</f>
        <v>3</v>
      </c>
      <c r="N104" s="54" t="str">
        <f t="shared" si="52"/>
        <v>Construcción de 3 Km de vías mantenidas</v>
      </c>
      <c r="O104"/>
      <c r="P104" s="54"/>
      <c r="Q104" s="54"/>
      <c r="R104">
        <f>'RESUMEN ORDENADO DICIEMBRE'!S104</f>
        <v>1500</v>
      </c>
      <c r="S104" s="45"/>
      <c r="T104" s="49">
        <f t="shared" si="53"/>
        <v>1500</v>
      </c>
      <c r="V104" t="str">
        <f t="shared" si="54"/>
        <v>Ing. Javier Ruíz</v>
      </c>
      <c r="W104" s="61" t="str">
        <f t="shared" si="55"/>
        <v>Informe, planillas y actas</v>
      </c>
      <c r="Z104" s="54"/>
    </row>
    <row r="105" spans="1:26" x14ac:dyDescent="0.2">
      <c r="A105" t="str">
        <f>'RESUMEN ORDENADO DICIEMBRE'!E105</f>
        <v>MANTENIMIENTO</v>
      </c>
      <c r="B105" t="str">
        <f>'RESUMEN ORDENADO DICIEMBRE'!G105</f>
        <v>REZANTEO VIA A LAS LAJAS</v>
      </c>
      <c r="C105" t="str">
        <f>'RESUMEN ORDENADO DICIEMBRE'!A105</f>
        <v>ZONA 1</v>
      </c>
      <c r="D105" s="55" t="str">
        <f>'RESUMEN ORDENADO DICIEMBRE'!C105</f>
        <v>AMALUZA</v>
      </c>
      <c r="E105" t="str">
        <f>'RESUMEN ORDENADO DICIEMBRE'!B105</f>
        <v>ESPINDOLA</v>
      </c>
      <c r="F105" t="str">
        <f>'RESUMEN ORDENADO DICIEMBRE'!D105</f>
        <v>AD. DIRECTA</v>
      </c>
      <c r="G105" t="str">
        <f t="shared" si="43"/>
        <v>VIALSUR</v>
      </c>
      <c r="H105">
        <f>'RESUMEN ORDENADO DICIEMBRE'!F105</f>
        <v>2013</v>
      </c>
      <c r="I105" s="53" t="str">
        <f t="shared" si="50"/>
        <v>X</v>
      </c>
      <c r="J105" s="54">
        <f>IF(D105=0,"",VLOOKUP(D105,'2010-2001-1990'!$A$1:$C$105,3,"FALSO"))</f>
        <v>1693</v>
      </c>
      <c r="K105" s="54">
        <f>IF(D105=0,"",VLOOKUP(D105,'2010-2001-1990'!$A$1:$C$105,2,"FALSO"))</f>
        <v>1745</v>
      </c>
      <c r="L105" s="54">
        <f t="shared" si="51"/>
        <v>3438</v>
      </c>
      <c r="M105" s="54">
        <f>'RESUMEN ORDENADO DICIEMBRE'!I105</f>
        <v>2</v>
      </c>
      <c r="N105" s="54" t="str">
        <f t="shared" si="52"/>
        <v>Construcción de 2 Km de vías mantenidas</v>
      </c>
      <c r="O105"/>
      <c r="P105" s="54"/>
      <c r="Q105" s="54"/>
      <c r="R105">
        <f>'RESUMEN ORDENADO DICIEMBRE'!S105</f>
        <v>1000</v>
      </c>
      <c r="S105" s="45"/>
      <c r="T105" s="49">
        <f t="shared" si="53"/>
        <v>1000</v>
      </c>
      <c r="V105" t="str">
        <f t="shared" si="54"/>
        <v>Ing. Javier Ruíz</v>
      </c>
      <c r="W105" s="61" t="str">
        <f t="shared" si="55"/>
        <v>Informe, planillas y actas</v>
      </c>
      <c r="Z105" s="54"/>
    </row>
    <row r="106" spans="1:26" x14ac:dyDescent="0.2">
      <c r="A106" t="str">
        <f>'RESUMEN ORDENADO DICIEMBRE'!E106</f>
        <v>MANTENIMIENTO</v>
      </c>
      <c r="B106" t="str">
        <f>'RESUMEN ORDENADO DICIEMBRE'!G106</f>
        <v>ROSA A MANO EN LA VIA RIO PINDO AMALUZA</v>
      </c>
      <c r="C106" t="str">
        <f>'RESUMEN ORDENADO DICIEMBRE'!A106</f>
        <v>ZONA 1</v>
      </c>
      <c r="D106" s="55" t="str">
        <f>'RESUMEN ORDENADO DICIEMBRE'!C106</f>
        <v>AMALUZA</v>
      </c>
      <c r="E106" t="str">
        <f>'RESUMEN ORDENADO DICIEMBRE'!B106</f>
        <v>ESPINDOLA</v>
      </c>
      <c r="F106" t="str">
        <f>'RESUMEN ORDENADO DICIEMBRE'!D106</f>
        <v>AD. DIRECTA</v>
      </c>
      <c r="G106" t="str">
        <f t="shared" si="43"/>
        <v>VIALSUR</v>
      </c>
      <c r="H106">
        <f>'RESUMEN ORDENADO DICIEMBRE'!F106</f>
        <v>2013</v>
      </c>
      <c r="I106" s="53" t="str">
        <f t="shared" si="50"/>
        <v>X</v>
      </c>
      <c r="J106" s="54">
        <f>IF(D106=0,"",VLOOKUP(D106,'2010-2001-1990'!$A$1:$C$105,3,"FALSO"))</f>
        <v>1693</v>
      </c>
      <c r="K106" s="54">
        <f>IF(D106=0,"",VLOOKUP(D106,'2010-2001-1990'!$A$1:$C$105,2,"FALSO"))</f>
        <v>1745</v>
      </c>
      <c r="L106" s="54">
        <f t="shared" si="51"/>
        <v>3438</v>
      </c>
      <c r="M106" s="54">
        <f>'RESUMEN ORDENADO DICIEMBRE'!I106</f>
        <v>1</v>
      </c>
      <c r="N106" s="54" t="str">
        <f t="shared" si="52"/>
        <v>Construcción de 1 Km de vías mantenidas</v>
      </c>
      <c r="O106"/>
      <c r="P106" s="54"/>
      <c r="Q106" s="54"/>
      <c r="R106">
        <f>'RESUMEN ORDENADO DICIEMBRE'!S106</f>
        <v>480</v>
      </c>
      <c r="S106" s="45"/>
      <c r="T106" s="49">
        <f t="shared" si="53"/>
        <v>480</v>
      </c>
      <c r="V106" t="str">
        <f t="shared" si="54"/>
        <v>Ing. Javier Ruíz</v>
      </c>
      <c r="W106" s="61" t="str">
        <f t="shared" si="55"/>
        <v>Informe, planillas y actas</v>
      </c>
      <c r="Z106" s="54"/>
    </row>
    <row r="107" spans="1:26" x14ac:dyDescent="0.2">
      <c r="A107" t="str">
        <f>'RESUMEN ORDENADO DICIEMBRE'!E107</f>
        <v>MEJORAMIENTO</v>
      </c>
      <c r="B107" t="str">
        <f>'RESUMEN ORDENADO DICIEMBRE'!G107</f>
        <v>VIA AMALUZA-BELLAVISTA</v>
      </c>
      <c r="C107" t="str">
        <f>'RESUMEN ORDENADO DICIEMBRE'!A107</f>
        <v>ZONA 1</v>
      </c>
      <c r="D107" s="55" t="str">
        <f>'RESUMEN ORDENADO DICIEMBRE'!C107</f>
        <v>BELLAVISTA</v>
      </c>
      <c r="E107" t="str">
        <f>'RESUMEN ORDENADO DICIEMBRE'!B107</f>
        <v>ESPÍNDOLA</v>
      </c>
      <c r="F107" t="str">
        <f>'RESUMEN ORDENADO DICIEMBRE'!D107</f>
        <v>MTOP</v>
      </c>
      <c r="G107" t="str">
        <f t="shared" si="43"/>
        <v>MTOP</v>
      </c>
      <c r="H107">
        <f>'RESUMEN ORDENADO DICIEMBRE'!F107</f>
        <v>2013</v>
      </c>
      <c r="I107" s="53" t="str">
        <f t="shared" si="50"/>
        <v/>
      </c>
      <c r="J107" s="54">
        <f>IF(D107=0,"",VLOOKUP(D107,'2010-2001-1990'!$A$1:$C$105,3,"FALSO"))</f>
        <v>1116</v>
      </c>
      <c r="K107" s="54">
        <f>IF(D107=0,"",VLOOKUP(D107,'2010-2001-1990'!$A$1:$C$105,2,"FALSO"))</f>
        <v>1219</v>
      </c>
      <c r="L107" s="54">
        <f t="shared" si="51"/>
        <v>2335</v>
      </c>
      <c r="M107" s="54">
        <f>'RESUMEN ORDENADO DICIEMBRE'!I107</f>
        <v>6</v>
      </c>
      <c r="N107" s="54" t="str">
        <f t="shared" si="52"/>
        <v>Construcción de 6 Km de vías mejoradas</v>
      </c>
      <c r="O107"/>
      <c r="P107" s="54"/>
      <c r="Q107" s="54"/>
      <c r="R107">
        <f>'RESUMEN ORDENADO DICIEMBRE'!S107</f>
        <v>1873.1115</v>
      </c>
      <c r="S107" s="45">
        <f>SUM(R107:R113)</f>
        <v>54831.7644</v>
      </c>
      <c r="T107" s="49">
        <f t="shared" si="53"/>
        <v>54831.7644</v>
      </c>
      <c r="V107" t="str">
        <f t="shared" si="54"/>
        <v>Ing. Javier Ruíz</v>
      </c>
      <c r="W107" s="61" t="str">
        <f t="shared" si="55"/>
        <v>Informe, planillas y actas</v>
      </c>
      <c r="Z107" s="54"/>
    </row>
    <row r="108" spans="1:26" hidden="1" x14ac:dyDescent="0.2">
      <c r="A108" t="str">
        <f>'RESUMEN ORDENADO DICIEMBRE'!E108</f>
        <v>MEJORAMIENTO</v>
      </c>
      <c r="B108">
        <f>'RESUMEN ORDENADO DICIEMBRE'!G108</f>
        <v>0</v>
      </c>
      <c r="C108" t="str">
        <f>'RESUMEN ORDENADO DICIEMBRE'!A108</f>
        <v>ZONA 1</v>
      </c>
      <c r="D108" s="55" t="str">
        <f>'RESUMEN ORDENADO DICIEMBRE'!C108</f>
        <v>BELLAVISTA</v>
      </c>
      <c r="E108" t="str">
        <f>'RESUMEN ORDENADO DICIEMBRE'!B108</f>
        <v>ESPÍNDOLA</v>
      </c>
      <c r="F108" t="str">
        <f>'RESUMEN ORDENADO DICIEMBRE'!D108</f>
        <v>MTOP</v>
      </c>
      <c r="G108" t="str">
        <f t="shared" si="43"/>
        <v>MTOP</v>
      </c>
      <c r="J108" s="54"/>
      <c r="K108" s="54"/>
      <c r="L108" s="54"/>
      <c r="M108" s="54">
        <f>'RESUMEN ORDENADO DICIEMBRE'!I108</f>
        <v>0</v>
      </c>
      <c r="N108" s="54"/>
      <c r="O108"/>
      <c r="P108" s="54"/>
      <c r="Q108" s="54"/>
      <c r="R108">
        <f>'RESUMEN ORDENADO DICIEMBRE'!S108</f>
        <v>1429.1625000000001</v>
      </c>
      <c r="S108" s="45"/>
      <c r="Z108" s="54">
        <v>60</v>
      </c>
    </row>
    <row r="109" spans="1:26" hidden="1" x14ac:dyDescent="0.2">
      <c r="A109" t="str">
        <f>'RESUMEN ORDENADO DICIEMBRE'!E109</f>
        <v>MEJORAMIENTO</v>
      </c>
      <c r="B109">
        <f>'RESUMEN ORDENADO DICIEMBRE'!G109</f>
        <v>0</v>
      </c>
      <c r="C109" t="str">
        <f>'RESUMEN ORDENADO DICIEMBRE'!A109</f>
        <v>ZONA 1</v>
      </c>
      <c r="D109" s="55" t="str">
        <f>'RESUMEN ORDENADO DICIEMBRE'!C109</f>
        <v>BELLAVISTA</v>
      </c>
      <c r="E109" t="str">
        <f>'RESUMEN ORDENADO DICIEMBRE'!B109</f>
        <v>ESPÍNDOLA</v>
      </c>
      <c r="F109" t="str">
        <f>'RESUMEN ORDENADO DICIEMBRE'!D109</f>
        <v>MTOP</v>
      </c>
      <c r="G109" t="str">
        <f t="shared" si="43"/>
        <v>MTOP</v>
      </c>
      <c r="J109" s="54"/>
      <c r="K109" s="54"/>
      <c r="L109" s="54"/>
      <c r="M109" s="54">
        <f>'RESUMEN ORDENADO DICIEMBRE'!I109</f>
        <v>0</v>
      </c>
      <c r="N109" s="54"/>
      <c r="O109"/>
      <c r="P109" s="54"/>
      <c r="Q109" s="54"/>
      <c r="R109">
        <f>'RESUMEN ORDENADO DICIEMBRE'!S109</f>
        <v>0</v>
      </c>
      <c r="S109" s="45"/>
      <c r="W109" s="61"/>
      <c r="Z109" s="54">
        <v>11</v>
      </c>
    </row>
    <row r="110" spans="1:26" hidden="1" x14ac:dyDescent="0.2">
      <c r="A110" t="str">
        <f>'RESUMEN ORDENADO DICIEMBRE'!E110</f>
        <v>MEJORAMIENTO</v>
      </c>
      <c r="B110">
        <f>'RESUMEN ORDENADO DICIEMBRE'!G110</f>
        <v>0</v>
      </c>
      <c r="C110" t="str">
        <f>'RESUMEN ORDENADO DICIEMBRE'!A110</f>
        <v>ZONA 1</v>
      </c>
      <c r="D110" s="55" t="str">
        <f>'RESUMEN ORDENADO DICIEMBRE'!C110</f>
        <v>BELLAVISTA</v>
      </c>
      <c r="E110" t="str">
        <f>'RESUMEN ORDENADO DICIEMBRE'!B110</f>
        <v>ESPÍNDOLA</v>
      </c>
      <c r="F110" t="str">
        <f>'RESUMEN ORDENADO DICIEMBRE'!D110</f>
        <v>MTOP</v>
      </c>
      <c r="G110" t="str">
        <f t="shared" si="43"/>
        <v>MTOP</v>
      </c>
      <c r="J110" s="54"/>
      <c r="K110" s="54"/>
      <c r="L110" s="54"/>
      <c r="M110" s="54">
        <f>'RESUMEN ORDENADO DICIEMBRE'!I110</f>
        <v>0</v>
      </c>
      <c r="N110" s="54"/>
      <c r="O110"/>
      <c r="P110" s="54"/>
      <c r="Q110" s="54"/>
      <c r="R110">
        <f>'RESUMEN ORDENADO DICIEMBRE'!S110</f>
        <v>0</v>
      </c>
      <c r="S110" s="45"/>
      <c r="Z110" s="54">
        <v>11</v>
      </c>
    </row>
    <row r="111" spans="1:26" hidden="1" x14ac:dyDescent="0.2">
      <c r="A111" t="str">
        <f>'RESUMEN ORDENADO DICIEMBRE'!E111</f>
        <v>MEJORAMIENTO</v>
      </c>
      <c r="B111">
        <f>'RESUMEN ORDENADO DICIEMBRE'!G111</f>
        <v>0</v>
      </c>
      <c r="C111" t="str">
        <f>'RESUMEN ORDENADO DICIEMBRE'!A111</f>
        <v>ZONA 1</v>
      </c>
      <c r="D111" s="55" t="str">
        <f>'RESUMEN ORDENADO DICIEMBRE'!C111</f>
        <v>BELLAVISTA</v>
      </c>
      <c r="E111" t="str">
        <f>'RESUMEN ORDENADO DICIEMBRE'!B111</f>
        <v>ESPÍNDOLA</v>
      </c>
      <c r="F111" t="str">
        <f>'RESUMEN ORDENADO DICIEMBRE'!D111</f>
        <v>MTOP</v>
      </c>
      <c r="G111" t="str">
        <f t="shared" si="43"/>
        <v>MTOP</v>
      </c>
      <c r="J111" s="54"/>
      <c r="K111" s="54"/>
      <c r="L111" s="54"/>
      <c r="M111" s="54">
        <f>'RESUMEN ORDENADO DICIEMBRE'!I111</f>
        <v>0</v>
      </c>
      <c r="N111" s="54"/>
      <c r="O111"/>
      <c r="P111" s="54"/>
      <c r="Q111" s="54"/>
      <c r="R111">
        <f>'RESUMEN ORDENADO DICIEMBRE'!S111</f>
        <v>12677.495000000001</v>
      </c>
      <c r="S111" s="45"/>
      <c r="Z111" s="54">
        <v>0</v>
      </c>
    </row>
    <row r="112" spans="1:26" hidden="1" x14ac:dyDescent="0.2">
      <c r="A112" t="str">
        <f>'RESUMEN ORDENADO DICIEMBRE'!E112</f>
        <v>MEJORAMIENTO</v>
      </c>
      <c r="B112">
        <f>'RESUMEN ORDENADO DICIEMBRE'!G112</f>
        <v>0</v>
      </c>
      <c r="C112" t="str">
        <f>'RESUMEN ORDENADO DICIEMBRE'!A112</f>
        <v>ZONA 1</v>
      </c>
      <c r="D112" s="55" t="str">
        <f>'RESUMEN ORDENADO DICIEMBRE'!C112</f>
        <v>BELLAVISTA</v>
      </c>
      <c r="E112" t="str">
        <f>'RESUMEN ORDENADO DICIEMBRE'!B112</f>
        <v>ESPÍNDOLA</v>
      </c>
      <c r="F112" t="str">
        <f>'RESUMEN ORDENADO DICIEMBRE'!D112</f>
        <v>MTOP</v>
      </c>
      <c r="G112" t="str">
        <f t="shared" si="43"/>
        <v>MTOP</v>
      </c>
      <c r="J112" s="54"/>
      <c r="K112" s="54"/>
      <c r="L112" s="54"/>
      <c r="M112" s="54">
        <f>'RESUMEN ORDENADO DICIEMBRE'!I112</f>
        <v>0</v>
      </c>
      <c r="N112" s="54"/>
      <c r="O112"/>
      <c r="P112" s="54"/>
      <c r="Q112" s="54"/>
      <c r="R112">
        <f>'RESUMEN ORDENADO DICIEMBRE'!S112</f>
        <v>27021.582399999999</v>
      </c>
      <c r="S112" s="45"/>
      <c r="Z112" s="54">
        <v>10</v>
      </c>
    </row>
    <row r="113" spans="1:26" hidden="1" x14ac:dyDescent="0.2">
      <c r="A113" t="str">
        <f>'RESUMEN ORDENADO DICIEMBRE'!E113</f>
        <v>MEJORAMIENTO</v>
      </c>
      <c r="B113">
        <f>'RESUMEN ORDENADO DICIEMBRE'!G113</f>
        <v>0</v>
      </c>
      <c r="C113" t="str">
        <f>'RESUMEN ORDENADO DICIEMBRE'!A113</f>
        <v>ZONA 1</v>
      </c>
      <c r="D113" s="55" t="str">
        <f>'RESUMEN ORDENADO DICIEMBRE'!C113</f>
        <v>BELLAVISTA</v>
      </c>
      <c r="E113" t="str">
        <f>'RESUMEN ORDENADO DICIEMBRE'!B113</f>
        <v>ESPÍNDOLA</v>
      </c>
      <c r="F113" t="str">
        <f>'RESUMEN ORDENADO DICIEMBRE'!D113</f>
        <v>MTOP</v>
      </c>
      <c r="G113" t="str">
        <f t="shared" si="43"/>
        <v>MTOP</v>
      </c>
      <c r="J113" s="54"/>
      <c r="K113" s="54"/>
      <c r="L113" s="54"/>
      <c r="M113" s="54">
        <f>'RESUMEN ORDENADO DICIEMBRE'!I113</f>
        <v>0</v>
      </c>
      <c r="N113" s="54"/>
      <c r="O113"/>
      <c r="P113" s="54"/>
      <c r="Q113" s="54"/>
      <c r="R113">
        <f>'RESUMEN ORDENADO DICIEMBRE'!S113</f>
        <v>11830.412999999999</v>
      </c>
      <c r="S113" s="45"/>
      <c r="Z113" s="54">
        <v>12</v>
      </c>
    </row>
    <row r="114" spans="1:26" x14ac:dyDescent="0.2">
      <c r="A114" t="str">
        <f>'RESUMEN ORDENADO DICIEMBRE'!E114</f>
        <v>ALCANTARILLAS</v>
      </c>
      <c r="B114" t="str">
        <f>'RESUMEN ORDENADO DICIEMBRE'!G114</f>
        <v>ALCANTARILLAS DE LA VIA AMALUZA-BELLAVISTA</v>
      </c>
      <c r="C114" t="str">
        <f>'RESUMEN ORDENADO DICIEMBRE'!A114</f>
        <v>ZONA 1</v>
      </c>
      <c r="D114" s="55" t="str">
        <f>'RESUMEN ORDENADO DICIEMBRE'!C114</f>
        <v>BELLAVISTA</v>
      </c>
      <c r="E114" t="str">
        <f>'RESUMEN ORDENADO DICIEMBRE'!B114</f>
        <v>ESPÍNDOLA</v>
      </c>
      <c r="F114" t="str">
        <f>'RESUMEN ORDENADO DICIEMBRE'!D114</f>
        <v>MTOP</v>
      </c>
      <c r="G114" t="str">
        <f t="shared" si="43"/>
        <v>MTOP</v>
      </c>
      <c r="H114">
        <f>'RESUMEN ORDENADO DICIEMBRE'!F114</f>
        <v>2013</v>
      </c>
      <c r="I114" s="53" t="str">
        <f>IF(F114="AD. DIRECTA","X","")</f>
        <v/>
      </c>
      <c r="J114" s="54">
        <f>IF(D114=0,"",VLOOKUP(D114,'2010-2001-1990'!$A$1:$C$105,3,"FALSO"))</f>
        <v>1116</v>
      </c>
      <c r="K114" s="54">
        <f>IF(D114=0,"",VLOOKUP(D114,'2010-2001-1990'!$A$1:$C$105,2,"FALSO"))</f>
        <v>1219</v>
      </c>
      <c r="L114" s="54">
        <f>IF(J114="",IF(K114="","",J114+K114),J114+K114)</f>
        <v>2335</v>
      </c>
      <c r="M114" s="54">
        <f>'RESUMEN ORDENADO DICIEMBRE'!I114</f>
        <v>6</v>
      </c>
      <c r="N114" s="54" t="str">
        <f>IF(M114=0,"Mantenimiento",IF(A114="MANTENIMIENTO","Construcción de "&amp;M114&amp;" Km de vías mantenidas",IF(A114="ALCANTARILLAS","Construcción de "&amp;M114&amp;" alcantarillas",IF(A114="AMBIENTAL","Licenciamiento ambiental de vías en la provincia",IF(A114="ASFALTADO","Construcción de "&amp;M114&amp;" Km de vías asfaltadas",IF(A114="ESTUDIOS","Ejecución de "&amp;M114&amp;" Km de estudio vial",IF(A114="MEJORAMIENTO","Construcción de "&amp;M114&amp;" Km de vías mejoradas",IF(A114="OBRAS DE ARTE","Construcción de "&amp;M114&amp;" Km de obras de arte",IF(A114="PASARELAS","Construcción de "&amp;M114&amp;" m de pasarelas en convenio con Tony el Suizo",IF(A114="PUENTES","Construcción de "&amp;M114&amp;" m de puentes",))))))))))</f>
        <v>Construcción de 6 alcantarillas</v>
      </c>
      <c r="O114"/>
      <c r="P114" s="54"/>
      <c r="Q114" s="54"/>
      <c r="R114">
        <f>'RESUMEN ORDENADO DICIEMBRE'!S114</f>
        <v>1246.7016000000001</v>
      </c>
      <c r="S114" s="45">
        <f>SUM(R114:R118)</f>
        <v>16472.863100000002</v>
      </c>
      <c r="T114" s="49">
        <f>IF(S114="",R114,S114)</f>
        <v>16472.863100000002</v>
      </c>
      <c r="V114" t="str">
        <f>IF(A114="ESTUDIOS","Ing. Patricio Barcenas",IF(A114="AMBIENTAL","Ing. Verónica Carrión",IF(C114="ZONA 1","Ing. Javier Ruíz",IF(C114="ZONA 2","Ing. Marco Cevallos",IF(C114="ZONA 3", "Ing. Alfonso González","Ing. Iván Villa")))))</f>
        <v>Ing. Javier Ruíz</v>
      </c>
      <c r="W114" s="61" t="str">
        <f>IF(A114="ESTUDIOS","Informe del estudio o informe del diseño","Informe, planillas y actas")</f>
        <v>Informe, planillas y actas</v>
      </c>
      <c r="Z114" s="54"/>
    </row>
    <row r="115" spans="1:26" hidden="1" x14ac:dyDescent="0.2">
      <c r="A115" t="str">
        <f>'RESUMEN ORDENADO DICIEMBRE'!E115</f>
        <v>ALCANTARILLAS</v>
      </c>
      <c r="B115">
        <f>'RESUMEN ORDENADO DICIEMBRE'!G115</f>
        <v>0</v>
      </c>
      <c r="C115" t="str">
        <f>'RESUMEN ORDENADO DICIEMBRE'!A115</f>
        <v>ZONA 1</v>
      </c>
      <c r="D115" s="55" t="str">
        <f>'RESUMEN ORDENADO DICIEMBRE'!C115</f>
        <v>BELLAVISTA</v>
      </c>
      <c r="E115" t="str">
        <f>'RESUMEN ORDENADO DICIEMBRE'!B115</f>
        <v>ESPÍNDOLA</v>
      </c>
      <c r="F115" t="str">
        <f>'RESUMEN ORDENADO DICIEMBRE'!D115</f>
        <v>MTOP</v>
      </c>
      <c r="G115" t="str">
        <f t="shared" si="43"/>
        <v>MTOP</v>
      </c>
      <c r="J115" s="54"/>
      <c r="K115" s="54"/>
      <c r="L115" s="54"/>
      <c r="M115" s="54">
        <f>'RESUMEN ORDENADO DICIEMBRE'!I115</f>
        <v>0</v>
      </c>
      <c r="N115" s="54"/>
      <c r="O115"/>
      <c r="P115" s="54"/>
      <c r="Q115" s="54"/>
      <c r="R115">
        <f>'RESUMEN ORDENADO DICIEMBRE'!S115</f>
        <v>1176.8526000000002</v>
      </c>
      <c r="S115" s="45"/>
      <c r="W115" s="61"/>
      <c r="Z115" s="54">
        <v>6</v>
      </c>
    </row>
    <row r="116" spans="1:26" hidden="1" x14ac:dyDescent="0.2">
      <c r="A116" t="str">
        <f>'RESUMEN ORDENADO DICIEMBRE'!E116</f>
        <v>ALCANTARILLAS</v>
      </c>
      <c r="B116">
        <f>'RESUMEN ORDENADO DICIEMBRE'!G116</f>
        <v>0</v>
      </c>
      <c r="C116" t="str">
        <f>'RESUMEN ORDENADO DICIEMBRE'!A116</f>
        <v>ZONA 1</v>
      </c>
      <c r="D116" s="55" t="str">
        <f>'RESUMEN ORDENADO DICIEMBRE'!C116</f>
        <v>BELLAVISTA</v>
      </c>
      <c r="E116" t="str">
        <f>'RESUMEN ORDENADO DICIEMBRE'!B116</f>
        <v>ESPÍNDOLA</v>
      </c>
      <c r="F116" t="str">
        <f>'RESUMEN ORDENADO DICIEMBRE'!D116</f>
        <v>MTOP</v>
      </c>
      <c r="G116" t="str">
        <f t="shared" si="43"/>
        <v>MTOP</v>
      </c>
      <c r="J116" s="54"/>
      <c r="K116" s="54"/>
      <c r="L116" s="54"/>
      <c r="M116" s="54">
        <f>'RESUMEN ORDENADO DICIEMBRE'!I116</f>
        <v>0</v>
      </c>
      <c r="N116" s="54"/>
      <c r="O116"/>
      <c r="P116" s="54"/>
      <c r="Q116" s="54"/>
      <c r="R116">
        <f>'RESUMEN ORDENADO DICIEMBRE'!S116</f>
        <v>8982.5350000000017</v>
      </c>
      <c r="S116" s="45"/>
      <c r="Z116" s="54">
        <v>17</v>
      </c>
    </row>
    <row r="117" spans="1:26" hidden="1" x14ac:dyDescent="0.2">
      <c r="A117" t="str">
        <f>'RESUMEN ORDENADO DICIEMBRE'!E117</f>
        <v>ALCANTARILLAS</v>
      </c>
      <c r="B117">
        <f>'RESUMEN ORDENADO DICIEMBRE'!G117</f>
        <v>0</v>
      </c>
      <c r="C117" t="str">
        <f>'RESUMEN ORDENADO DICIEMBRE'!A117</f>
        <v>ZONA 1</v>
      </c>
      <c r="D117" s="55" t="str">
        <f>'RESUMEN ORDENADO DICIEMBRE'!C117</f>
        <v>BELLAVISTA</v>
      </c>
      <c r="E117" t="str">
        <f>'RESUMEN ORDENADO DICIEMBRE'!B117</f>
        <v>ESPÍNDOLA</v>
      </c>
      <c r="F117" t="str">
        <f>'RESUMEN ORDENADO DICIEMBRE'!D117</f>
        <v>MTOP</v>
      </c>
      <c r="G117" t="str">
        <f t="shared" si="43"/>
        <v>MTOP</v>
      </c>
      <c r="J117" s="54"/>
      <c r="K117" s="54"/>
      <c r="L117" s="54"/>
      <c r="M117" s="54">
        <f>'RESUMEN ORDENADO DICIEMBRE'!I117</f>
        <v>0</v>
      </c>
      <c r="N117" s="54"/>
      <c r="O117"/>
      <c r="P117" s="54"/>
      <c r="Q117" s="54"/>
      <c r="R117">
        <f>'RESUMEN ORDENADO DICIEMBRE'!S117</f>
        <v>0</v>
      </c>
      <c r="S117" s="45"/>
      <c r="Z117" s="54">
        <v>0</v>
      </c>
    </row>
    <row r="118" spans="1:26" hidden="1" x14ac:dyDescent="0.2">
      <c r="A118" t="str">
        <f>'RESUMEN ORDENADO DICIEMBRE'!E118</f>
        <v>ALCANTARILLAS</v>
      </c>
      <c r="B118">
        <f>'RESUMEN ORDENADO DICIEMBRE'!G118</f>
        <v>0</v>
      </c>
      <c r="C118" t="str">
        <f>'RESUMEN ORDENADO DICIEMBRE'!A118</f>
        <v>ZONA 1</v>
      </c>
      <c r="D118" s="55" t="str">
        <f>'RESUMEN ORDENADO DICIEMBRE'!C118</f>
        <v>BELLAVISTA</v>
      </c>
      <c r="E118" t="str">
        <f>'RESUMEN ORDENADO DICIEMBRE'!B118</f>
        <v>ESPÍNDOLA</v>
      </c>
      <c r="F118" t="str">
        <f>'RESUMEN ORDENADO DICIEMBRE'!D118</f>
        <v>MTOP</v>
      </c>
      <c r="G118" t="str">
        <f t="shared" si="43"/>
        <v>MTOP</v>
      </c>
      <c r="J118" s="54"/>
      <c r="K118" s="54"/>
      <c r="L118" s="54"/>
      <c r="M118" s="54">
        <f>'RESUMEN ORDENADO DICIEMBRE'!I118</f>
        <v>0</v>
      </c>
      <c r="N118" s="54"/>
      <c r="O118"/>
      <c r="P118" s="54"/>
      <c r="Q118" s="54"/>
      <c r="R118">
        <f>'RESUMEN ORDENADO DICIEMBRE'!S118</f>
        <v>5066.7739000000001</v>
      </c>
      <c r="S118" s="45"/>
      <c r="Z118" s="54">
        <v>4.8</v>
      </c>
    </row>
    <row r="119" spans="1:26" x14ac:dyDescent="0.2">
      <c r="A119" t="str">
        <f>'RESUMEN ORDENADO DICIEMBRE'!E119</f>
        <v>MANTENIMIENTO</v>
      </c>
      <c r="B119" t="str">
        <f>'RESUMEN ORDENADO DICIEMBRE'!G119</f>
        <v>VIA Y DEL CARMELO - EL TABLON-NARANJILLO-LOZUMBE-JOCURE-TIERRA BLANCA-ELFUNDO (L=20KM)</v>
      </c>
      <c r="C119" t="str">
        <f>'RESUMEN ORDENADO DICIEMBRE'!A119</f>
        <v>ZONA 1</v>
      </c>
      <c r="D119" s="55" t="str">
        <f>'RESUMEN ORDENADO DICIEMBRE'!C119</f>
        <v>CHANGAIMINA</v>
      </c>
      <c r="E119" t="str">
        <f>'RESUMEN ORDENADO DICIEMBRE'!B119</f>
        <v>GONZANAMA</v>
      </c>
      <c r="F119" t="str">
        <f>'RESUMEN ORDENADO DICIEMBRE'!D119</f>
        <v>AD. DIRECTA</v>
      </c>
      <c r="G119" t="str">
        <f t="shared" si="43"/>
        <v>VIALSUR</v>
      </c>
      <c r="H119">
        <f>'RESUMEN ORDENADO DICIEMBRE'!F119</f>
        <v>2013</v>
      </c>
      <c r="I119" s="53" t="str">
        <f t="shared" ref="I119:I120" si="56">IF(F119="AD. DIRECTA","X","")</f>
        <v>X</v>
      </c>
      <c r="J119" s="54">
        <f>IF(D119=0,"",VLOOKUP(D119,'2010-2001-1990'!$A$1:$C$105,3,"FALSO"))</f>
        <v>1361</v>
      </c>
      <c r="K119" s="54">
        <f>IF(D119=0,"",VLOOKUP(D119,'2010-2001-1990'!$A$1:$C$105,2,"FALSO"))</f>
        <v>1390</v>
      </c>
      <c r="L119" s="54">
        <f t="shared" ref="L119:L120" si="57">IF(J119="",IF(K119="","",J119+K119),J119+K119)</f>
        <v>2751</v>
      </c>
      <c r="M119" s="54">
        <f>'RESUMEN ORDENADO DICIEMBRE'!I119</f>
        <v>20</v>
      </c>
      <c r="N119" s="54" t="str">
        <f t="shared" ref="N119:N120" si="58">IF(M119=0,"Mantenimiento",IF(A119="MANTENIMIENTO","Construcción de "&amp;M119&amp;" Km de vías mantenidas",IF(A119="ALCANTARILLAS","Construcción de "&amp;M119&amp;" alcantarillas",IF(A119="AMBIENTAL","Licenciamiento ambiental de vías en la provincia",IF(A119="ASFALTADO","Construcción de "&amp;M119&amp;" Km de vías asfaltadas",IF(A119="ESTUDIOS","Ejecución de "&amp;M119&amp;" Km de estudio vial",IF(A119="MEJORAMIENTO","Construcción de "&amp;M119&amp;" Km de vías mejoradas",IF(A119="OBRAS DE ARTE","Construcción de "&amp;M119&amp;" Km de obras de arte",IF(A119="PASARELAS","Construcción de "&amp;M119&amp;" m de pasarelas en convenio con Tony el Suizo",IF(A119="PUENTES","Construcción de "&amp;M119&amp;" m de puentes",))))))))))</f>
        <v>Construcción de 20 Km de vías mantenidas</v>
      </c>
      <c r="O119"/>
      <c r="P119" s="54"/>
      <c r="Q119" s="54"/>
      <c r="R119">
        <f>'RESUMEN ORDENADO DICIEMBRE'!S119</f>
        <v>14000</v>
      </c>
      <c r="S119" s="45"/>
      <c r="T119" s="49">
        <f t="shared" ref="T119:T120" si="59">IF(S119="",R119,S119)</f>
        <v>14000</v>
      </c>
      <c r="V119" t="str">
        <f t="shared" ref="V119:V120" si="60">IF(A119="ESTUDIOS","Ing. Patricio Barcenas",IF(A119="AMBIENTAL","Ing. Verónica Carrión",IF(C119="ZONA 1","Ing. Javier Ruíz",IF(C119="ZONA 2","Ing. Marco Cevallos",IF(C119="ZONA 3", "Ing. Alfonso González","Ing. Iván Villa")))))</f>
        <v>Ing. Javier Ruíz</v>
      </c>
      <c r="W119" s="61" t="str">
        <f t="shared" ref="W119:W120" si="61">IF(A119="ESTUDIOS","Informe del estudio o informe del diseño","Informe, planillas y actas")</f>
        <v>Informe, planillas y actas</v>
      </c>
      <c r="Z119" s="54"/>
    </row>
    <row r="120" spans="1:26" x14ac:dyDescent="0.2">
      <c r="A120" t="str">
        <f>'RESUMEN ORDENADO DICIEMBRE'!E120</f>
        <v>ASFALTADO</v>
      </c>
      <c r="B120" t="str">
        <f>'RESUMEN ORDENADO DICIEMBRE'!G120</f>
        <v>ASFALTADO DE VIA  CHIRIGUALA-  CHANGAIMINA A NIVEL DE DTSB</v>
      </c>
      <c r="C120" t="str">
        <f>'RESUMEN ORDENADO DICIEMBRE'!A120</f>
        <v>ZONA 1</v>
      </c>
      <c r="D120" s="55" t="str">
        <f>'RESUMEN ORDENADO DICIEMBRE'!C120</f>
        <v>CHANGAIMINA</v>
      </c>
      <c r="E120" t="str">
        <f>'RESUMEN ORDENADO DICIEMBRE'!B120</f>
        <v>GONZANAMA</v>
      </c>
      <c r="F120" t="str">
        <f>'RESUMEN ORDENADO DICIEMBRE'!D120</f>
        <v>AD. DIRECTA</v>
      </c>
      <c r="G120" t="str">
        <f t="shared" si="43"/>
        <v>VIALSUR</v>
      </c>
      <c r="H120">
        <f>'RESUMEN ORDENADO DICIEMBRE'!F120</f>
        <v>2013</v>
      </c>
      <c r="I120" s="53" t="str">
        <f t="shared" si="56"/>
        <v>X</v>
      </c>
      <c r="J120" s="54">
        <f>IF(D120=0,"",VLOOKUP(D120,'2010-2001-1990'!$A$1:$C$105,3,"FALSO"))</f>
        <v>1361</v>
      </c>
      <c r="K120" s="54">
        <f>IF(D120=0,"",VLOOKUP(D120,'2010-2001-1990'!$A$1:$C$105,2,"FALSO"))</f>
        <v>1390</v>
      </c>
      <c r="L120" s="54">
        <f t="shared" si="57"/>
        <v>2751</v>
      </c>
      <c r="M120" s="54">
        <f>'RESUMEN ORDENADO DICIEMBRE'!I120</f>
        <v>6</v>
      </c>
      <c r="N120" s="54" t="str">
        <f t="shared" si="58"/>
        <v>Construcción de 6 Km de vías asfaltadas</v>
      </c>
      <c r="O120"/>
      <c r="P120" s="54"/>
      <c r="Q120" s="54"/>
      <c r="R120">
        <f>'RESUMEN ORDENADO DICIEMBRE'!S120</f>
        <v>1718.4</v>
      </c>
      <c r="S120" s="45">
        <f>SUM(R120:R132)</f>
        <v>294889.72399999999</v>
      </c>
      <c r="T120" s="49">
        <f t="shared" si="59"/>
        <v>294889.72399999999</v>
      </c>
      <c r="V120" t="str">
        <f t="shared" si="60"/>
        <v>Ing. Javier Ruíz</v>
      </c>
      <c r="W120" s="61" t="str">
        <f t="shared" si="61"/>
        <v>Informe, planillas y actas</v>
      </c>
      <c r="Z120" s="54"/>
    </row>
    <row r="121" spans="1:26" hidden="1" x14ac:dyDescent="0.2">
      <c r="A121" t="str">
        <f>'RESUMEN ORDENADO DICIEMBRE'!E121</f>
        <v>ASFALTADO</v>
      </c>
      <c r="B121">
        <f>'RESUMEN ORDENADO DICIEMBRE'!G121</f>
        <v>0</v>
      </c>
      <c r="C121" t="str">
        <f>'RESUMEN ORDENADO DICIEMBRE'!A121</f>
        <v>ZONA 1</v>
      </c>
      <c r="D121" s="55" t="str">
        <f>'RESUMEN ORDENADO DICIEMBRE'!C121</f>
        <v>CHANGAIMINA</v>
      </c>
      <c r="E121" t="str">
        <f>'RESUMEN ORDENADO DICIEMBRE'!B121</f>
        <v>GONZANAMA</v>
      </c>
      <c r="F121" t="str">
        <f>'RESUMEN ORDENADO DICIEMBRE'!D121</f>
        <v>AD. DIRECTA</v>
      </c>
      <c r="G121" t="str">
        <f t="shared" si="43"/>
        <v>VIALSUR</v>
      </c>
      <c r="J121" s="54"/>
      <c r="K121" s="54"/>
      <c r="L121" s="54"/>
      <c r="M121" s="54">
        <f>'RESUMEN ORDENADO DICIEMBRE'!I121</f>
        <v>0</v>
      </c>
      <c r="N121" s="54"/>
      <c r="O121"/>
      <c r="P121" s="54"/>
      <c r="Q121" s="54"/>
      <c r="R121">
        <f>'RESUMEN ORDENADO DICIEMBRE'!S121</f>
        <v>2520</v>
      </c>
      <c r="S121" s="45"/>
      <c r="Z121" s="54">
        <v>8.5</v>
      </c>
    </row>
    <row r="122" spans="1:26" hidden="1" x14ac:dyDescent="0.2">
      <c r="A122" t="str">
        <f>'RESUMEN ORDENADO DICIEMBRE'!E122</f>
        <v>ASFALTADO</v>
      </c>
      <c r="B122">
        <f>'RESUMEN ORDENADO DICIEMBRE'!G122</f>
        <v>0</v>
      </c>
      <c r="C122" t="str">
        <f>'RESUMEN ORDENADO DICIEMBRE'!A122</f>
        <v>ZONA 1</v>
      </c>
      <c r="D122" s="55" t="str">
        <f>'RESUMEN ORDENADO DICIEMBRE'!C122</f>
        <v>CHANGAIMINA</v>
      </c>
      <c r="E122" t="str">
        <f>'RESUMEN ORDENADO DICIEMBRE'!B122</f>
        <v>GONZANAMA</v>
      </c>
      <c r="F122" t="str">
        <f>'RESUMEN ORDENADO DICIEMBRE'!D122</f>
        <v>AD. DIRECTA</v>
      </c>
      <c r="G122" t="str">
        <f t="shared" si="43"/>
        <v>VIALSUR</v>
      </c>
      <c r="J122" s="54"/>
      <c r="K122" s="54"/>
      <c r="L122" s="54"/>
      <c r="M122" s="54">
        <f>'RESUMEN ORDENADO DICIEMBRE'!I122</f>
        <v>0</v>
      </c>
      <c r="N122" s="54"/>
      <c r="O122"/>
      <c r="P122" s="54"/>
      <c r="Q122" s="54"/>
      <c r="R122">
        <f>'RESUMEN ORDENADO DICIEMBRE'!S122</f>
        <v>1196</v>
      </c>
      <c r="S122" s="45"/>
      <c r="Z122" s="54">
        <v>30</v>
      </c>
    </row>
    <row r="123" spans="1:26" hidden="1" x14ac:dyDescent="0.2">
      <c r="A123" t="str">
        <f>'RESUMEN ORDENADO DICIEMBRE'!E123</f>
        <v>ASFALTADO</v>
      </c>
      <c r="B123">
        <f>'RESUMEN ORDENADO DICIEMBRE'!G123</f>
        <v>0</v>
      </c>
      <c r="C123" t="str">
        <f>'RESUMEN ORDENADO DICIEMBRE'!A123</f>
        <v>ZONA 1</v>
      </c>
      <c r="D123" s="55" t="str">
        <f>'RESUMEN ORDENADO DICIEMBRE'!C123</f>
        <v>CHANGAIMINA</v>
      </c>
      <c r="E123" t="str">
        <f>'RESUMEN ORDENADO DICIEMBRE'!B123</f>
        <v>GONZANAMA</v>
      </c>
      <c r="F123" t="str">
        <f>'RESUMEN ORDENADO DICIEMBRE'!D123</f>
        <v>AD. DIRECTA</v>
      </c>
      <c r="G123" t="str">
        <f t="shared" si="43"/>
        <v>VIALSUR</v>
      </c>
      <c r="J123" s="54"/>
      <c r="K123" s="54"/>
      <c r="L123" s="54"/>
      <c r="M123" s="54">
        <f>'RESUMEN ORDENADO DICIEMBRE'!I123</f>
        <v>0</v>
      </c>
      <c r="N123" s="54"/>
      <c r="O123"/>
      <c r="P123" s="54"/>
      <c r="Q123" s="54"/>
      <c r="R123">
        <f>'RESUMEN ORDENADO DICIEMBRE'!S123</f>
        <v>300.79999999999995</v>
      </c>
      <c r="S123" s="45"/>
      <c r="Z123" s="54">
        <v>30</v>
      </c>
    </row>
    <row r="124" spans="1:26" hidden="1" x14ac:dyDescent="0.2">
      <c r="A124" t="str">
        <f>'RESUMEN ORDENADO DICIEMBRE'!E124</f>
        <v>ASFALTADO</v>
      </c>
      <c r="B124">
        <f>'RESUMEN ORDENADO DICIEMBRE'!G124</f>
        <v>0</v>
      </c>
      <c r="C124" t="str">
        <f>'RESUMEN ORDENADO DICIEMBRE'!A124</f>
        <v>ZONA 1</v>
      </c>
      <c r="D124" s="55" t="str">
        <f>'RESUMEN ORDENADO DICIEMBRE'!C124</f>
        <v>CHANGAIMINA</v>
      </c>
      <c r="E124" t="str">
        <f>'RESUMEN ORDENADO DICIEMBRE'!B124</f>
        <v>GONZANAMA</v>
      </c>
      <c r="F124" t="str">
        <f>'RESUMEN ORDENADO DICIEMBRE'!D124</f>
        <v>AD. DIRECTA</v>
      </c>
      <c r="G124" t="str">
        <f t="shared" si="43"/>
        <v>VIALSUR</v>
      </c>
      <c r="J124" s="54"/>
      <c r="K124" s="54"/>
      <c r="L124" s="54"/>
      <c r="M124" s="54">
        <f>'RESUMEN ORDENADO DICIEMBRE'!I124</f>
        <v>0</v>
      </c>
      <c r="N124" s="54"/>
      <c r="O124"/>
      <c r="P124" s="54"/>
      <c r="Q124" s="54"/>
      <c r="R124">
        <f>'RESUMEN ORDENADO DICIEMBRE'!S124</f>
        <v>10817.44</v>
      </c>
      <c r="S124" s="45"/>
      <c r="W124" s="61"/>
      <c r="Z124" s="54">
        <v>10</v>
      </c>
    </row>
    <row r="125" spans="1:26" hidden="1" x14ac:dyDescent="0.2">
      <c r="A125" t="str">
        <f>'RESUMEN ORDENADO DICIEMBRE'!E125</f>
        <v>ASFALTADO</v>
      </c>
      <c r="B125">
        <f>'RESUMEN ORDENADO DICIEMBRE'!G125</f>
        <v>0</v>
      </c>
      <c r="C125" t="str">
        <f>'RESUMEN ORDENADO DICIEMBRE'!A125</f>
        <v>ZONA 1</v>
      </c>
      <c r="D125" s="55" t="str">
        <f>'RESUMEN ORDENADO DICIEMBRE'!C125</f>
        <v>CHANGAIMINA</v>
      </c>
      <c r="E125" t="str">
        <f>'RESUMEN ORDENADO DICIEMBRE'!B125</f>
        <v>GONZANAMA</v>
      </c>
      <c r="F125" t="str">
        <f>'RESUMEN ORDENADO DICIEMBRE'!D125</f>
        <v>AD. DIRECTA</v>
      </c>
      <c r="G125" t="str">
        <f t="shared" si="43"/>
        <v>VIALSUR</v>
      </c>
      <c r="J125" s="54"/>
      <c r="K125" s="54"/>
      <c r="L125" s="54"/>
      <c r="M125" s="54">
        <f>'RESUMEN ORDENADO DICIEMBRE'!I125</f>
        <v>0</v>
      </c>
      <c r="N125" s="54"/>
      <c r="O125"/>
      <c r="P125" s="54"/>
      <c r="Q125" s="54"/>
      <c r="R125">
        <f>'RESUMEN ORDENADO DICIEMBRE'!S125</f>
        <v>756</v>
      </c>
      <c r="S125" s="45"/>
      <c r="Z125" s="54">
        <v>68.7</v>
      </c>
    </row>
    <row r="126" spans="1:26" hidden="1" x14ac:dyDescent="0.2">
      <c r="A126" t="str">
        <f>'RESUMEN ORDENADO DICIEMBRE'!E126</f>
        <v>ASFALTADO</v>
      </c>
      <c r="B126">
        <f>'RESUMEN ORDENADO DICIEMBRE'!G126</f>
        <v>0</v>
      </c>
      <c r="C126" t="str">
        <f>'RESUMEN ORDENADO DICIEMBRE'!A126</f>
        <v>ZONA 1</v>
      </c>
      <c r="D126" s="55" t="str">
        <f>'RESUMEN ORDENADO DICIEMBRE'!C126</f>
        <v>CHANGAIMINA</v>
      </c>
      <c r="E126" t="str">
        <f>'RESUMEN ORDENADO DICIEMBRE'!B126</f>
        <v>GONZANAMA</v>
      </c>
      <c r="F126" t="str">
        <f>'RESUMEN ORDENADO DICIEMBRE'!D126</f>
        <v>AD. DIRECTA</v>
      </c>
      <c r="G126" t="str">
        <f t="shared" si="43"/>
        <v>VIALSUR</v>
      </c>
      <c r="J126" s="54"/>
      <c r="K126" s="54"/>
      <c r="L126" s="54"/>
      <c r="M126" s="54">
        <f>'RESUMEN ORDENADO DICIEMBRE'!I126</f>
        <v>0</v>
      </c>
      <c r="N126" s="54"/>
      <c r="O126"/>
      <c r="P126" s="54"/>
      <c r="Q126" s="54"/>
      <c r="R126">
        <f>'RESUMEN ORDENADO DICIEMBRE'!S126</f>
        <v>21824</v>
      </c>
      <c r="S126" s="45"/>
      <c r="Z126" s="54">
        <v>7.46</v>
      </c>
    </row>
    <row r="127" spans="1:26" hidden="1" x14ac:dyDescent="0.2">
      <c r="A127" t="str">
        <f>'RESUMEN ORDENADO DICIEMBRE'!E127</f>
        <v>ASFALTADO</v>
      </c>
      <c r="B127">
        <f>'RESUMEN ORDENADO DICIEMBRE'!G127</f>
        <v>0</v>
      </c>
      <c r="C127" t="str">
        <f>'RESUMEN ORDENADO DICIEMBRE'!A127</f>
        <v>ZONA 1</v>
      </c>
      <c r="D127" s="55" t="str">
        <f>'RESUMEN ORDENADO DICIEMBRE'!C127</f>
        <v>CHANGAIMINA</v>
      </c>
      <c r="E127" t="str">
        <f>'RESUMEN ORDENADO DICIEMBRE'!B127</f>
        <v>GONZANAMA</v>
      </c>
      <c r="F127" t="str">
        <f>'RESUMEN ORDENADO DICIEMBRE'!D127</f>
        <v>AD. DIRECTA</v>
      </c>
      <c r="G127" t="str">
        <f t="shared" si="43"/>
        <v>VIALSUR</v>
      </c>
      <c r="J127" s="54"/>
      <c r="K127" s="54"/>
      <c r="L127" s="54"/>
      <c r="M127" s="54">
        <f>'RESUMEN ORDENADO DICIEMBRE'!I127</f>
        <v>0</v>
      </c>
      <c r="N127" s="54"/>
      <c r="O127"/>
      <c r="P127" s="54"/>
      <c r="Q127" s="54"/>
      <c r="R127">
        <f>'RESUMEN ORDENADO DICIEMBRE'!S127</f>
        <v>115258</v>
      </c>
      <c r="S127" s="45"/>
      <c r="Z127" s="54">
        <v>28.8</v>
      </c>
    </row>
    <row r="128" spans="1:26" hidden="1" x14ac:dyDescent="0.2">
      <c r="A128" t="str">
        <f>'RESUMEN ORDENADO DICIEMBRE'!E128</f>
        <v>ASFALTADO</v>
      </c>
      <c r="B128">
        <f>'RESUMEN ORDENADO DICIEMBRE'!G128</f>
        <v>0</v>
      </c>
      <c r="C128" t="str">
        <f>'RESUMEN ORDENADO DICIEMBRE'!A128</f>
        <v>ZONA 1</v>
      </c>
      <c r="D128" s="55" t="str">
        <f>'RESUMEN ORDENADO DICIEMBRE'!C128</f>
        <v>CHANGAIMINA</v>
      </c>
      <c r="E128" t="str">
        <f>'RESUMEN ORDENADO DICIEMBRE'!B128</f>
        <v>GONZANAMA</v>
      </c>
      <c r="F128" t="str">
        <f>'RESUMEN ORDENADO DICIEMBRE'!D128</f>
        <v>AD. DIRECTA</v>
      </c>
      <c r="G128" t="str">
        <f t="shared" si="43"/>
        <v>VIALSUR</v>
      </c>
      <c r="J128" s="54"/>
      <c r="K128" s="54"/>
      <c r="L128" s="54"/>
      <c r="M128" s="54">
        <f>'RESUMEN ORDENADO DICIEMBRE'!I128</f>
        <v>0</v>
      </c>
      <c r="N128" s="54"/>
      <c r="O128"/>
      <c r="P128" s="54"/>
      <c r="Q128" s="54"/>
      <c r="R128">
        <f>'RESUMEN ORDENADO DICIEMBRE'!S128</f>
        <v>505.13400000000001</v>
      </c>
      <c r="S128" s="45"/>
      <c r="W128" s="61"/>
      <c r="Z128" s="54">
        <v>12</v>
      </c>
    </row>
    <row r="129" spans="1:26" hidden="1" x14ac:dyDescent="0.2">
      <c r="A129" t="str">
        <f>'RESUMEN ORDENADO DICIEMBRE'!E129</f>
        <v>ASFALTADO</v>
      </c>
      <c r="B129">
        <f>'RESUMEN ORDENADO DICIEMBRE'!G129</f>
        <v>0</v>
      </c>
      <c r="C129" t="str">
        <f>'RESUMEN ORDENADO DICIEMBRE'!A129</f>
        <v>ZONA 1</v>
      </c>
      <c r="D129" s="55" t="str">
        <f>'RESUMEN ORDENADO DICIEMBRE'!C129</f>
        <v>CHANGAIMINA</v>
      </c>
      <c r="E129" t="str">
        <f>'RESUMEN ORDENADO DICIEMBRE'!B129</f>
        <v>GONZANAMA</v>
      </c>
      <c r="F129" t="str">
        <f>'RESUMEN ORDENADO DICIEMBRE'!D129</f>
        <v>AD. DIRECTA</v>
      </c>
      <c r="G129" t="str">
        <f t="shared" si="43"/>
        <v>VIALSUR</v>
      </c>
      <c r="J129" s="54"/>
      <c r="K129" s="54"/>
      <c r="L129" s="54"/>
      <c r="M129" s="54">
        <f>'RESUMEN ORDENADO DICIEMBRE'!I129</f>
        <v>0</v>
      </c>
      <c r="N129" s="54"/>
      <c r="O129"/>
      <c r="P129" s="54"/>
      <c r="Q129" s="54"/>
      <c r="R129">
        <f>'RESUMEN ORDENADO DICIEMBRE'!S129</f>
        <v>10432.799999999999</v>
      </c>
      <c r="S129" s="45"/>
      <c r="W129" s="61"/>
      <c r="Z129" s="54">
        <v>6</v>
      </c>
    </row>
    <row r="130" spans="1:26" hidden="1" x14ac:dyDescent="0.2">
      <c r="A130" t="str">
        <f>'RESUMEN ORDENADO DICIEMBRE'!E130</f>
        <v>ASFALTADO</v>
      </c>
      <c r="B130">
        <f>'RESUMEN ORDENADO DICIEMBRE'!G130</f>
        <v>0</v>
      </c>
      <c r="C130" t="str">
        <f>'RESUMEN ORDENADO DICIEMBRE'!A130</f>
        <v>ZONA 1</v>
      </c>
      <c r="D130" s="55" t="str">
        <f>'RESUMEN ORDENADO DICIEMBRE'!C130</f>
        <v>CHANGAIMINA</v>
      </c>
      <c r="E130" t="str">
        <f>'RESUMEN ORDENADO DICIEMBRE'!B130</f>
        <v>GONZANAMA</v>
      </c>
      <c r="F130" t="str">
        <f>'RESUMEN ORDENADO DICIEMBRE'!D130</f>
        <v>AD. DIRECTA</v>
      </c>
      <c r="G130" t="str">
        <f t="shared" si="43"/>
        <v>VIALSUR</v>
      </c>
      <c r="J130" s="54"/>
      <c r="K130" s="54"/>
      <c r="L130" s="54"/>
      <c r="M130" s="54">
        <f>'RESUMEN ORDENADO DICIEMBRE'!I130</f>
        <v>0</v>
      </c>
      <c r="N130" s="54"/>
      <c r="O130"/>
      <c r="P130" s="54"/>
      <c r="Q130" s="54"/>
      <c r="R130">
        <f>'RESUMEN ORDENADO DICIEMBRE'!S130</f>
        <v>6510</v>
      </c>
      <c r="S130" s="45"/>
      <c r="W130" s="61"/>
      <c r="Z130" s="54">
        <v>20</v>
      </c>
    </row>
    <row r="131" spans="1:26" hidden="1" x14ac:dyDescent="0.2">
      <c r="A131" t="str">
        <f>'RESUMEN ORDENADO DICIEMBRE'!E131</f>
        <v>ASFALTADO</v>
      </c>
      <c r="B131">
        <f>'RESUMEN ORDENADO DICIEMBRE'!G131</f>
        <v>0</v>
      </c>
      <c r="C131" t="str">
        <f>'RESUMEN ORDENADO DICIEMBRE'!A131</f>
        <v>ZONA 1</v>
      </c>
      <c r="D131" s="55" t="str">
        <f>'RESUMEN ORDENADO DICIEMBRE'!C131</f>
        <v>CHANGAIMINA</v>
      </c>
      <c r="E131" t="str">
        <f>'RESUMEN ORDENADO DICIEMBRE'!B131</f>
        <v>GONZANAMA</v>
      </c>
      <c r="F131" t="str">
        <f>'RESUMEN ORDENADO DICIEMBRE'!D131</f>
        <v>AD. DIRECTA</v>
      </c>
      <c r="G131" t="str">
        <f t="shared" si="43"/>
        <v>VIALSUR</v>
      </c>
      <c r="J131" s="54"/>
      <c r="K131" s="54"/>
      <c r="L131" s="54"/>
      <c r="M131" s="54">
        <f>'RESUMEN ORDENADO DICIEMBRE'!I131</f>
        <v>0</v>
      </c>
      <c r="N131" s="54"/>
      <c r="O131"/>
      <c r="P131" s="54"/>
      <c r="Q131" s="54"/>
      <c r="R131">
        <f>'RESUMEN ORDENADO DICIEMBRE'!S131</f>
        <v>48065.4</v>
      </c>
      <c r="S131" s="45"/>
      <c r="Z131" s="54">
        <v>15</v>
      </c>
    </row>
    <row r="132" spans="1:26" hidden="1" x14ac:dyDescent="0.2">
      <c r="A132" t="str">
        <f>'RESUMEN ORDENADO DICIEMBRE'!E132</f>
        <v>ASFALTADO</v>
      </c>
      <c r="B132">
        <f>'RESUMEN ORDENADO DICIEMBRE'!G132</f>
        <v>0</v>
      </c>
      <c r="C132" t="str">
        <f>'RESUMEN ORDENADO DICIEMBRE'!A132</f>
        <v>ZONA 1</v>
      </c>
      <c r="D132" s="55" t="str">
        <f>'RESUMEN ORDENADO DICIEMBRE'!C132</f>
        <v>CHANGAIMINA</v>
      </c>
      <c r="E132" t="str">
        <f>'RESUMEN ORDENADO DICIEMBRE'!B132</f>
        <v>GONZANAMA</v>
      </c>
      <c r="F132" t="str">
        <f>'RESUMEN ORDENADO DICIEMBRE'!D132</f>
        <v>AD. DIRECTA</v>
      </c>
      <c r="G132" t="str">
        <f t="shared" si="43"/>
        <v>VIALSUR</v>
      </c>
      <c r="J132" s="54"/>
      <c r="K132" s="54"/>
      <c r="L132" s="54"/>
      <c r="M132" s="54">
        <f>'RESUMEN ORDENADO DICIEMBRE'!I132</f>
        <v>0</v>
      </c>
      <c r="N132" s="54"/>
      <c r="O132"/>
      <c r="P132" s="54"/>
      <c r="Q132" s="54"/>
      <c r="R132">
        <f>'RESUMEN ORDENADO DICIEMBRE'!S132</f>
        <v>74985.75</v>
      </c>
      <c r="S132" s="45"/>
      <c r="Z132" s="54">
        <v>15</v>
      </c>
    </row>
    <row r="133" spans="1:26" x14ac:dyDescent="0.2">
      <c r="A133" t="str">
        <f>'RESUMEN ORDENADO DICIEMBRE'!E133</f>
        <v>OBRAS DE ARTE</v>
      </c>
      <c r="B133" t="str">
        <f>'RESUMEN ORDENADO DICIEMBRE'!G133</f>
        <v xml:space="preserve">CONSTRUCCIÓN DE OBRAS DE ARTE EN LA VÍA CHIRIHUALA-CHANGAIMINA </v>
      </c>
      <c r="C133" t="str">
        <f>'RESUMEN ORDENADO DICIEMBRE'!A133</f>
        <v>ZONA 1</v>
      </c>
      <c r="D133" s="55" t="str">
        <f>'RESUMEN ORDENADO DICIEMBRE'!C133</f>
        <v>CHANGAIMINA</v>
      </c>
      <c r="E133" t="str">
        <f>'RESUMEN ORDENADO DICIEMBRE'!B133</f>
        <v>GONZANAMA</v>
      </c>
      <c r="F133" t="str">
        <f>'RESUMEN ORDENADO DICIEMBRE'!D133</f>
        <v>AD. DIRECTA</v>
      </c>
      <c r="G133" t="str">
        <f t="shared" si="43"/>
        <v>VIALSUR</v>
      </c>
      <c r="H133">
        <f>'RESUMEN ORDENADO DICIEMBRE'!F133</f>
        <v>2013</v>
      </c>
      <c r="I133" s="53" t="str">
        <f>IF(F133="AD. DIRECTA","X","")</f>
        <v>X</v>
      </c>
      <c r="J133" s="54">
        <f>IF(D133=0,"",VLOOKUP(D133,'2010-2001-1990'!$A$1:$C$105,3,"FALSO"))</f>
        <v>1361</v>
      </c>
      <c r="K133" s="54">
        <f>IF(D133=0,"",VLOOKUP(D133,'2010-2001-1990'!$A$1:$C$105,2,"FALSO"))</f>
        <v>1390</v>
      </c>
      <c r="L133" s="54">
        <f>IF(J133="",IF(K133="","",J133+K133),J133+K133)</f>
        <v>2751</v>
      </c>
      <c r="M133" s="54">
        <f>'RESUMEN ORDENADO DICIEMBRE'!I133</f>
        <v>10.6</v>
      </c>
      <c r="N133" s="54" t="str">
        <f>IF(M133=0,"Mantenimiento",IF(A133="MANTENIMIENTO","Construcción de "&amp;M133&amp;" Km de vías mantenidas",IF(A133="ALCANTARILLAS","Construcción de "&amp;M133&amp;" alcantarillas",IF(A133="AMBIENTAL","Licenciamiento ambiental de vías en la provincia",IF(A133="ASFALTADO","Construcción de "&amp;M133&amp;" Km de vías asfaltadas",IF(A133="ESTUDIOS","Ejecución de "&amp;M133&amp;" Km de estudio vial",IF(A133="MEJORAMIENTO","Construcción de "&amp;M133&amp;" Km de vías mejoradas",IF(A133="OBRAS DE ARTE","Construcción de "&amp;M133&amp;" Km de obras de arte",IF(A133="PASARELAS","Construcción de "&amp;M133&amp;" m de pasarelas en convenio con Tony el Suizo",IF(A133="PUENTES","Construcción de "&amp;M133&amp;" m de puentes",))))))))))</f>
        <v>Construcción de 10.6 Km de obras de arte</v>
      </c>
      <c r="O133"/>
      <c r="P133" s="54"/>
      <c r="Q133" s="54"/>
      <c r="R133">
        <f>'RESUMEN ORDENADO DICIEMBRE'!S133</f>
        <v>3329.4745000000007</v>
      </c>
      <c r="S133" s="45">
        <f>SUM(R133:R137)</f>
        <v>86297.141199999998</v>
      </c>
      <c r="T133" s="49">
        <f>IF(S133="",R133,S133)</f>
        <v>86297.141199999998</v>
      </c>
      <c r="V133" t="str">
        <f>IF(A133="ESTUDIOS","Ing. Patricio Barcenas",IF(A133="AMBIENTAL","Ing. Verónica Carrión",IF(C133="ZONA 1","Ing. Javier Ruíz",IF(C133="ZONA 2","Ing. Marco Cevallos",IF(C133="ZONA 3", "Ing. Alfonso González","Ing. Iván Villa")))))</f>
        <v>Ing. Javier Ruíz</v>
      </c>
      <c r="W133" s="61" t="str">
        <f>IF(A133="ESTUDIOS","Informe del estudio o informe del diseño","Informe, planillas y actas")</f>
        <v>Informe, planillas y actas</v>
      </c>
      <c r="Z133" s="54"/>
    </row>
    <row r="134" spans="1:26" hidden="1" x14ac:dyDescent="0.2">
      <c r="A134" t="str">
        <f>'RESUMEN ORDENADO DICIEMBRE'!E134</f>
        <v>OBRAS DE ARTE</v>
      </c>
      <c r="B134">
        <f>'RESUMEN ORDENADO DICIEMBRE'!G134</f>
        <v>0</v>
      </c>
      <c r="C134" t="str">
        <f>'RESUMEN ORDENADO DICIEMBRE'!A134</f>
        <v>ZONA 1</v>
      </c>
      <c r="D134" s="55" t="str">
        <f>'RESUMEN ORDENADO DICIEMBRE'!C134</f>
        <v>CHANGAIMINA</v>
      </c>
      <c r="E134" t="str">
        <f>'RESUMEN ORDENADO DICIEMBRE'!B134</f>
        <v>GONZANAMA</v>
      </c>
      <c r="F134" t="str">
        <f>'RESUMEN ORDENADO DICIEMBRE'!D134</f>
        <v>AD. DIRECTA</v>
      </c>
      <c r="G134" t="str">
        <f t="shared" si="43"/>
        <v>VIALSUR</v>
      </c>
      <c r="J134" s="54"/>
      <c r="K134" s="54"/>
      <c r="L134" s="54"/>
      <c r="M134" s="54">
        <f>'RESUMEN ORDENADO DICIEMBRE'!I134</f>
        <v>0</v>
      </c>
      <c r="N134" s="54"/>
      <c r="O134"/>
      <c r="P134" s="54"/>
      <c r="Q134" s="54"/>
      <c r="R134">
        <f>'RESUMEN ORDENADO DICIEMBRE'!S134</f>
        <v>76660.026799999992</v>
      </c>
      <c r="S134" s="45"/>
      <c r="W134" s="61"/>
      <c r="Z134" s="54">
        <v>6</v>
      </c>
    </row>
    <row r="135" spans="1:26" hidden="1" x14ac:dyDescent="0.2">
      <c r="A135" t="str">
        <f>'RESUMEN ORDENADO DICIEMBRE'!E135</f>
        <v>OBRAS DE ARTE</v>
      </c>
      <c r="B135">
        <f>'RESUMEN ORDENADO DICIEMBRE'!G135</f>
        <v>0</v>
      </c>
      <c r="C135" t="str">
        <f>'RESUMEN ORDENADO DICIEMBRE'!A135</f>
        <v>ZONA 1</v>
      </c>
      <c r="D135" s="55" t="str">
        <f>'RESUMEN ORDENADO DICIEMBRE'!C135</f>
        <v>CHANGAIMINA</v>
      </c>
      <c r="E135" t="str">
        <f>'RESUMEN ORDENADO DICIEMBRE'!B135</f>
        <v>GONZANAMA</v>
      </c>
      <c r="F135" t="str">
        <f>'RESUMEN ORDENADO DICIEMBRE'!D135</f>
        <v>AD. DIRECTA</v>
      </c>
      <c r="G135" t="str">
        <f t="shared" si="43"/>
        <v>VIALSUR</v>
      </c>
      <c r="J135" s="54"/>
      <c r="K135" s="54"/>
      <c r="L135" s="54"/>
      <c r="M135" s="54">
        <f>'RESUMEN ORDENADO DICIEMBRE'!I135</f>
        <v>0</v>
      </c>
      <c r="N135" s="54"/>
      <c r="O135"/>
      <c r="P135" s="54"/>
      <c r="Q135" s="54"/>
      <c r="R135">
        <f>'RESUMEN ORDENADO DICIEMBRE'!S135</f>
        <v>0</v>
      </c>
      <c r="S135" s="45"/>
      <c r="W135" s="61"/>
      <c r="Z135" s="54">
        <v>6.2</v>
      </c>
    </row>
    <row r="136" spans="1:26" hidden="1" x14ac:dyDescent="0.2">
      <c r="A136" t="str">
        <f>'RESUMEN ORDENADO DICIEMBRE'!E136</f>
        <v>OBRAS DE ARTE</v>
      </c>
      <c r="B136">
        <f>'RESUMEN ORDENADO DICIEMBRE'!G136</f>
        <v>0</v>
      </c>
      <c r="C136" t="str">
        <f>'RESUMEN ORDENADO DICIEMBRE'!A136</f>
        <v>ZONA 1</v>
      </c>
      <c r="D136" s="55" t="str">
        <f>'RESUMEN ORDENADO DICIEMBRE'!C136</f>
        <v>CHANGAIMINA</v>
      </c>
      <c r="E136" t="str">
        <f>'RESUMEN ORDENADO DICIEMBRE'!B136</f>
        <v>GONZANAMA</v>
      </c>
      <c r="F136" t="str">
        <f>'RESUMEN ORDENADO DICIEMBRE'!D136</f>
        <v>AD. DIRECTA</v>
      </c>
      <c r="G136" t="str">
        <f t="shared" si="43"/>
        <v>VIALSUR</v>
      </c>
      <c r="J136" s="54"/>
      <c r="K136" s="54"/>
      <c r="L136" s="54"/>
      <c r="M136" s="54">
        <f>'RESUMEN ORDENADO DICIEMBRE'!I136</f>
        <v>0</v>
      </c>
      <c r="N136" s="54"/>
      <c r="O136"/>
      <c r="P136" s="54"/>
      <c r="Q136" s="54"/>
      <c r="R136">
        <f>'RESUMEN ORDENADO DICIEMBRE'!S136</f>
        <v>4530.3999000000003</v>
      </c>
      <c r="S136" s="45"/>
      <c r="W136" s="61"/>
      <c r="Z136" s="54">
        <v>4.7</v>
      </c>
    </row>
    <row r="137" spans="1:26" hidden="1" x14ac:dyDescent="0.2">
      <c r="A137" t="str">
        <f>'RESUMEN ORDENADO DICIEMBRE'!E137</f>
        <v>OBRAS DE ARTE</v>
      </c>
      <c r="B137">
        <f>'RESUMEN ORDENADO DICIEMBRE'!G137</f>
        <v>0</v>
      </c>
      <c r="C137" t="str">
        <f>'RESUMEN ORDENADO DICIEMBRE'!A137</f>
        <v>ZONA 1</v>
      </c>
      <c r="D137" s="55" t="str">
        <f>'RESUMEN ORDENADO DICIEMBRE'!C137</f>
        <v>CHANGAIMINA</v>
      </c>
      <c r="E137" t="str">
        <f>'RESUMEN ORDENADO DICIEMBRE'!B137</f>
        <v>GONZANAMA</v>
      </c>
      <c r="F137" t="str">
        <f>'RESUMEN ORDENADO DICIEMBRE'!D137</f>
        <v>AD. DIRECTA</v>
      </c>
      <c r="G137" t="str">
        <f t="shared" si="43"/>
        <v>VIALSUR</v>
      </c>
      <c r="J137" s="54"/>
      <c r="K137" s="54"/>
      <c r="L137" s="54"/>
      <c r="M137" s="54">
        <f>'RESUMEN ORDENADO DICIEMBRE'!I137</f>
        <v>0</v>
      </c>
      <c r="N137" s="54"/>
      <c r="O137"/>
      <c r="P137" s="54"/>
      <c r="Q137" s="54"/>
      <c r="R137">
        <f>'RESUMEN ORDENADO DICIEMBRE'!S137</f>
        <v>1777.24</v>
      </c>
      <c r="S137" s="45"/>
      <c r="W137" s="61"/>
      <c r="Z137" s="54">
        <v>10</v>
      </c>
    </row>
    <row r="138" spans="1:26" x14ac:dyDescent="0.2">
      <c r="A138" t="str">
        <f>'RESUMEN ORDENADO DICIEMBRE'!E138</f>
        <v>MANTENIMIENTO</v>
      </c>
      <c r="B138" t="str">
        <f>'RESUMEN ORDENADO DICIEMBRE'!G138</f>
        <v>CORRECIÓN DE GRADIENTE VERTICAL Y APERTURA DE VARIANTE EN LA VÍA TRIGALES SASACO (L=0,5KM)</v>
      </c>
      <c r="C138" t="str">
        <f>'RESUMEN ORDENADO DICIEMBRE'!A138</f>
        <v>ZONA 1</v>
      </c>
      <c r="D138" s="55" t="str">
        <f>'RESUMEN ORDENADO DICIEMBRE'!C138</f>
        <v>CHANGAIMINA</v>
      </c>
      <c r="E138" t="str">
        <f>'RESUMEN ORDENADO DICIEMBRE'!B138</f>
        <v>GONZANAMA</v>
      </c>
      <c r="F138" t="str">
        <f>'RESUMEN ORDENADO DICIEMBRE'!D138</f>
        <v>AD. DIRECTA</v>
      </c>
      <c r="G138" t="str">
        <f t="shared" si="43"/>
        <v>VIALSUR</v>
      </c>
      <c r="H138">
        <f>'RESUMEN ORDENADO DICIEMBRE'!F138</f>
        <v>2013</v>
      </c>
      <c r="I138" s="53" t="str">
        <f t="shared" ref="I138:I139" si="62">IF(F138="AD. DIRECTA","X","")</f>
        <v>X</v>
      </c>
      <c r="J138" s="54">
        <f>IF(D138=0,"",VLOOKUP(D138,'2010-2001-1990'!$A$1:$C$105,3,"FALSO"))</f>
        <v>1361</v>
      </c>
      <c r="K138" s="54">
        <f>IF(D138=0,"",VLOOKUP(D138,'2010-2001-1990'!$A$1:$C$105,2,"FALSO"))</f>
        <v>1390</v>
      </c>
      <c r="L138" s="54">
        <f t="shared" ref="L138:L139" si="63">IF(J138="",IF(K138="","",J138+K138),J138+K138)</f>
        <v>2751</v>
      </c>
      <c r="M138" s="54">
        <f>'RESUMEN ORDENADO DICIEMBRE'!I138</f>
        <v>0.5</v>
      </c>
      <c r="N138" s="54" t="str">
        <f t="shared" ref="N138:N139" si="64">IF(M138=0,"Mantenimiento",IF(A138="MANTENIMIENTO","Construcción de "&amp;M138&amp;" Km de vías mantenidas",IF(A138="ALCANTARILLAS","Construcción de "&amp;M138&amp;" alcantarillas",IF(A138="AMBIENTAL","Licenciamiento ambiental de vías en la provincia",IF(A138="ASFALTADO","Construcción de "&amp;M138&amp;" Km de vías asfaltadas",IF(A138="ESTUDIOS","Ejecución de "&amp;M138&amp;" Km de estudio vial",IF(A138="MEJORAMIENTO","Construcción de "&amp;M138&amp;" Km de vías mejoradas",IF(A138="OBRAS DE ARTE","Construcción de "&amp;M138&amp;" Km de obras de arte",IF(A138="PASARELAS","Construcción de "&amp;M138&amp;" m de pasarelas en convenio con Tony el Suizo",IF(A138="PUENTES","Construcción de "&amp;M138&amp;" m de puentes",))))))))))</f>
        <v>Construcción de 0.5 Km de vías mantenidas</v>
      </c>
      <c r="O138"/>
      <c r="P138" s="54"/>
      <c r="Q138" s="54"/>
      <c r="R138">
        <f>'RESUMEN ORDENADO DICIEMBRE'!S138</f>
        <v>3780</v>
      </c>
      <c r="S138" s="45"/>
      <c r="T138" s="49">
        <f t="shared" ref="T138:T139" si="65">IF(S138="",R138,S138)</f>
        <v>3780</v>
      </c>
      <c r="V138" t="str">
        <f t="shared" ref="V138:V139" si="66">IF(A138="ESTUDIOS","Ing. Patricio Barcenas",IF(A138="AMBIENTAL","Ing. Verónica Carrión",IF(C138="ZONA 1","Ing. Javier Ruíz",IF(C138="ZONA 2","Ing. Marco Cevallos",IF(C138="ZONA 3", "Ing. Alfonso González","Ing. Iván Villa")))))</f>
        <v>Ing. Javier Ruíz</v>
      </c>
      <c r="W138" s="61" t="str">
        <f t="shared" ref="W138:W139" si="67">IF(A138="ESTUDIOS","Informe del estudio o informe del diseño","Informe, planillas y actas")</f>
        <v>Informe, planillas y actas</v>
      </c>
      <c r="Z138" s="54"/>
    </row>
    <row r="139" spans="1:26" x14ac:dyDescent="0.2">
      <c r="A139" t="str">
        <f>'RESUMEN ORDENADO DICIEMBRE'!E139</f>
        <v>MANTENIMIENTO</v>
      </c>
      <c r="B139" t="str">
        <f>'RESUMEN ORDENADO DICIEMBRE'!G139</f>
        <v>RECONFORMACIÓN ACCESO AL BARRIO EL NARANJO ( L= 0,6KM)</v>
      </c>
      <c r="C139" t="str">
        <f>'RESUMEN ORDENADO DICIEMBRE'!A139</f>
        <v>ZONA 1</v>
      </c>
      <c r="D139" s="55" t="str">
        <f>'RESUMEN ORDENADO DICIEMBRE'!C139</f>
        <v>CHANGAIMINA</v>
      </c>
      <c r="E139" t="str">
        <f>'RESUMEN ORDENADO DICIEMBRE'!B139</f>
        <v>GONZANAMA</v>
      </c>
      <c r="F139" t="str">
        <f>'RESUMEN ORDENADO DICIEMBRE'!D139</f>
        <v>AD. DIRECTA</v>
      </c>
      <c r="G139" t="str">
        <f t="shared" si="43"/>
        <v>VIALSUR</v>
      </c>
      <c r="H139">
        <f>'RESUMEN ORDENADO DICIEMBRE'!F139</f>
        <v>2013</v>
      </c>
      <c r="I139" s="53" t="str">
        <f t="shared" si="62"/>
        <v>X</v>
      </c>
      <c r="J139" s="54">
        <f>IF(D139=0,"",VLOOKUP(D139,'2010-2001-1990'!$A$1:$C$105,3,"FALSO"))</f>
        <v>1361</v>
      </c>
      <c r="K139" s="54">
        <f>IF(D139=0,"",VLOOKUP(D139,'2010-2001-1990'!$A$1:$C$105,2,"FALSO"))</f>
        <v>1390</v>
      </c>
      <c r="L139" s="54">
        <f t="shared" si="63"/>
        <v>2751</v>
      </c>
      <c r="M139" s="54">
        <f>'RESUMEN ORDENADO DICIEMBRE'!I139</f>
        <v>0.6</v>
      </c>
      <c r="N139" s="54" t="str">
        <f t="shared" si="64"/>
        <v>Construcción de 0.6 Km de vías mantenidas</v>
      </c>
      <c r="O139"/>
      <c r="P139" s="54"/>
      <c r="Q139" s="54"/>
      <c r="R139">
        <f>'RESUMEN ORDENADO DICIEMBRE'!S139</f>
        <v>90.72</v>
      </c>
      <c r="S139" s="45">
        <f>SUM(R139:R141)</f>
        <v>720.72</v>
      </c>
      <c r="T139" s="49">
        <f t="shared" si="65"/>
        <v>720.72</v>
      </c>
      <c r="V139" t="str">
        <f t="shared" si="66"/>
        <v>Ing. Javier Ruíz</v>
      </c>
      <c r="W139" s="61" t="str">
        <f t="shared" si="67"/>
        <v>Informe, planillas y actas</v>
      </c>
      <c r="Z139" s="54"/>
    </row>
    <row r="140" spans="1:26" hidden="1" x14ac:dyDescent="0.2">
      <c r="A140" t="str">
        <f>'RESUMEN ORDENADO DICIEMBRE'!E140</f>
        <v>MANTENIMIENTO</v>
      </c>
      <c r="B140">
        <f>'RESUMEN ORDENADO DICIEMBRE'!G140</f>
        <v>0</v>
      </c>
      <c r="C140" t="str">
        <f>'RESUMEN ORDENADO DICIEMBRE'!A140</f>
        <v>ZONA 1</v>
      </c>
      <c r="D140" s="55" t="str">
        <f>'RESUMEN ORDENADO DICIEMBRE'!C140</f>
        <v>CHANGAIMINA</v>
      </c>
      <c r="E140" t="str">
        <f>'RESUMEN ORDENADO DICIEMBRE'!B140</f>
        <v>GONZANAMA</v>
      </c>
      <c r="F140" t="str">
        <f>'RESUMEN ORDENADO DICIEMBRE'!D140</f>
        <v>AD. DIRECTA</v>
      </c>
      <c r="G140" t="str">
        <f t="shared" si="43"/>
        <v>VIALSUR</v>
      </c>
      <c r="J140" s="54"/>
      <c r="K140" s="54"/>
      <c r="L140" s="54"/>
      <c r="M140" s="54">
        <f>'RESUMEN ORDENADO DICIEMBRE'!I140</f>
        <v>0</v>
      </c>
      <c r="N140" s="54"/>
      <c r="O140"/>
      <c r="P140" s="54"/>
      <c r="Q140" s="54"/>
      <c r="R140">
        <f>'RESUMEN ORDENADO DICIEMBRE'!S140</f>
        <v>378</v>
      </c>
      <c r="S140" s="45"/>
      <c r="W140" s="61"/>
      <c r="Z140" s="54">
        <v>15</v>
      </c>
    </row>
    <row r="141" spans="1:26" hidden="1" x14ac:dyDescent="0.2">
      <c r="A141" t="str">
        <f>'RESUMEN ORDENADO DICIEMBRE'!E141</f>
        <v>MANTENIMIENTO</v>
      </c>
      <c r="B141">
        <f>'RESUMEN ORDENADO DICIEMBRE'!G141</f>
        <v>0</v>
      </c>
      <c r="C141" t="str">
        <f>'RESUMEN ORDENADO DICIEMBRE'!A141</f>
        <v>ZONA 1</v>
      </c>
      <c r="D141" s="55" t="str">
        <f>'RESUMEN ORDENADO DICIEMBRE'!C141</f>
        <v>CHANGAIMINA</v>
      </c>
      <c r="E141" t="str">
        <f>'RESUMEN ORDENADO DICIEMBRE'!B141</f>
        <v>GONZANAMA</v>
      </c>
      <c r="F141" t="str">
        <f>'RESUMEN ORDENADO DICIEMBRE'!D141</f>
        <v>AD. DIRECTA</v>
      </c>
      <c r="G141" t="str">
        <f t="shared" ref="G141:G204" si="68">IF(F141="MTOP","MTOP",IF(F141="AD. DIRECTA","VIALSUR",IF(F141="CONV. TONY EL SUIZO","VIALSUR",IF(F141="CONVENIO","VIALSUR","VIALSUR"))))</f>
        <v>VIALSUR</v>
      </c>
      <c r="J141" s="54"/>
      <c r="K141" s="54"/>
      <c r="L141" s="54"/>
      <c r="M141" s="54">
        <f>'RESUMEN ORDENADO DICIEMBRE'!I141</f>
        <v>0</v>
      </c>
      <c r="N141" s="54"/>
      <c r="O141"/>
      <c r="P141" s="54"/>
      <c r="Q141" s="54"/>
      <c r="R141">
        <f>'RESUMEN ORDENADO DICIEMBRE'!S141</f>
        <v>251.99999999999997</v>
      </c>
      <c r="S141" s="45"/>
      <c r="Z141" s="54">
        <v>42</v>
      </c>
    </row>
    <row r="142" spans="1:26" x14ac:dyDescent="0.2">
      <c r="A142" t="str">
        <f>'RESUMEN ORDENADO DICIEMBRE'!E142</f>
        <v>MANTENIMIENTO</v>
      </c>
      <c r="B142" t="str">
        <f>'RESUMEN ORDENADO DICIEMBRE'!G142</f>
        <v xml:space="preserve">VIA CENTRO PARROQUIAL CHANGAIMINA - BARRIO PILLINUMA (L=10KM) </v>
      </c>
      <c r="C142" t="str">
        <f>'RESUMEN ORDENADO DICIEMBRE'!A142</f>
        <v>ZONA 1</v>
      </c>
      <c r="D142" s="55" t="str">
        <f>'RESUMEN ORDENADO DICIEMBRE'!C142</f>
        <v>CHANGAIMINA</v>
      </c>
      <c r="E142" t="str">
        <f>'RESUMEN ORDENADO DICIEMBRE'!B142</f>
        <v>GONZANAMA</v>
      </c>
      <c r="F142" t="str">
        <f>'RESUMEN ORDENADO DICIEMBRE'!D142</f>
        <v>AD. DIRECTA</v>
      </c>
      <c r="G142" t="str">
        <f t="shared" si="68"/>
        <v>VIALSUR</v>
      </c>
      <c r="H142">
        <f>'RESUMEN ORDENADO DICIEMBRE'!F142</f>
        <v>2013</v>
      </c>
      <c r="I142" s="53" t="str">
        <f t="shared" ref="I142:I145" si="69">IF(F142="AD. DIRECTA","X","")</f>
        <v>X</v>
      </c>
      <c r="J142" s="54">
        <f>IF(D142=0,"",VLOOKUP(D142,'2010-2001-1990'!$A$1:$C$105,3,"FALSO"))</f>
        <v>1361</v>
      </c>
      <c r="K142" s="54">
        <f>IF(D142=0,"",VLOOKUP(D142,'2010-2001-1990'!$A$1:$C$105,2,"FALSO"))</f>
        <v>1390</v>
      </c>
      <c r="L142" s="54">
        <f t="shared" ref="L142:L145" si="70">IF(J142="",IF(K142="","",J142+K142),J142+K142)</f>
        <v>2751</v>
      </c>
      <c r="M142" s="54">
        <f>'RESUMEN ORDENADO DICIEMBRE'!I142</f>
        <v>10</v>
      </c>
      <c r="N142" s="54" t="str">
        <f t="shared" ref="N142:N145" si="71">IF(M142=0,"Mantenimiento",IF(A142="MANTENIMIENTO","Construcción de "&amp;M142&amp;" Km de vías mantenidas",IF(A142="ALCANTARILLAS","Construcción de "&amp;M142&amp;" alcantarillas",IF(A142="AMBIENTAL","Licenciamiento ambiental de vías en la provincia",IF(A142="ASFALTADO","Construcción de "&amp;M142&amp;" Km de vías asfaltadas",IF(A142="ESTUDIOS","Ejecución de "&amp;M142&amp;" Km de estudio vial",IF(A142="MEJORAMIENTO","Construcción de "&amp;M142&amp;" Km de vías mejoradas",IF(A142="OBRAS DE ARTE","Construcción de "&amp;M142&amp;" Km de obras de arte",IF(A142="PASARELAS","Construcción de "&amp;M142&amp;" m de pasarelas en convenio con Tony el Suizo",IF(A142="PUENTES","Construcción de "&amp;M142&amp;" m de puentes",))))))))))</f>
        <v>Construcción de 10 Km de vías mantenidas</v>
      </c>
      <c r="O142"/>
      <c r="P142" s="54"/>
      <c r="Q142" s="54"/>
      <c r="R142">
        <f>'RESUMEN ORDENADO DICIEMBRE'!S142</f>
        <v>6500</v>
      </c>
      <c r="S142" s="45"/>
      <c r="T142" s="49">
        <f t="shared" ref="T142:T145" si="72">IF(S142="",R142,S142)</f>
        <v>6500</v>
      </c>
      <c r="V142" t="str">
        <f t="shared" ref="V142:V145" si="73">IF(A142="ESTUDIOS","Ing. Patricio Barcenas",IF(A142="AMBIENTAL","Ing. Verónica Carrión",IF(C142="ZONA 1","Ing. Javier Ruíz",IF(C142="ZONA 2","Ing. Marco Cevallos",IF(C142="ZONA 3", "Ing. Alfonso González","Ing. Iván Villa")))))</f>
        <v>Ing. Javier Ruíz</v>
      </c>
      <c r="W142" s="61" t="str">
        <f t="shared" ref="W142:W145" si="74">IF(A142="ESTUDIOS","Informe del estudio o informe del diseño","Informe, planillas y actas")</f>
        <v>Informe, planillas y actas</v>
      </c>
      <c r="Z142" s="54"/>
    </row>
    <row r="143" spans="1:26" x14ac:dyDescent="0.2">
      <c r="A143" t="str">
        <f>'RESUMEN ORDENADO DICIEMBRE'!E143</f>
        <v>MANTENIMIENTO</v>
      </c>
      <c r="B143" t="str">
        <f>'RESUMEN ORDENADO DICIEMBRE'!G143</f>
        <v>VIA EL PORTETE - ESCUELA CHILE-LA QUESERA-VISANCIO (L=20KM)</v>
      </c>
      <c r="C143" t="str">
        <f>'RESUMEN ORDENADO DICIEMBRE'!A143</f>
        <v>ZONA 1</v>
      </c>
      <c r="D143" s="55" t="str">
        <f>'RESUMEN ORDENADO DICIEMBRE'!C143</f>
        <v>CHANGAIMINA</v>
      </c>
      <c r="E143" t="str">
        <f>'RESUMEN ORDENADO DICIEMBRE'!B143</f>
        <v>GONZANAMA</v>
      </c>
      <c r="F143" t="str">
        <f>'RESUMEN ORDENADO DICIEMBRE'!D143</f>
        <v>AD. DIRECTA</v>
      </c>
      <c r="G143" t="str">
        <f t="shared" si="68"/>
        <v>VIALSUR</v>
      </c>
      <c r="H143">
        <f>'RESUMEN ORDENADO DICIEMBRE'!F143</f>
        <v>2013</v>
      </c>
      <c r="I143" s="53" t="str">
        <f t="shared" si="69"/>
        <v>X</v>
      </c>
      <c r="J143" s="54">
        <f>IF(D143=0,"",VLOOKUP(D143,'2010-2001-1990'!$A$1:$C$105,3,"FALSO"))</f>
        <v>1361</v>
      </c>
      <c r="K143" s="54">
        <f>IF(D143=0,"",VLOOKUP(D143,'2010-2001-1990'!$A$1:$C$105,2,"FALSO"))</f>
        <v>1390</v>
      </c>
      <c r="L143" s="54">
        <f t="shared" si="70"/>
        <v>2751</v>
      </c>
      <c r="M143" s="54">
        <f>'RESUMEN ORDENADO DICIEMBRE'!I143</f>
        <v>20</v>
      </c>
      <c r="N143" s="54" t="str">
        <f t="shared" si="71"/>
        <v>Construcción de 20 Km de vías mantenidas</v>
      </c>
      <c r="O143"/>
      <c r="P143" s="54"/>
      <c r="Q143" s="54"/>
      <c r="R143">
        <f>'RESUMEN ORDENADO DICIEMBRE'!S143</f>
        <v>12000</v>
      </c>
      <c r="S143" s="45"/>
      <c r="T143" s="49">
        <f t="shared" si="72"/>
        <v>12000</v>
      </c>
      <c r="V143" t="str">
        <f t="shared" si="73"/>
        <v>Ing. Javier Ruíz</v>
      </c>
      <c r="W143" s="61" t="str">
        <f t="shared" si="74"/>
        <v>Informe, planillas y actas</v>
      </c>
      <c r="Z143" s="54"/>
    </row>
    <row r="144" spans="1:26" x14ac:dyDescent="0.2">
      <c r="A144" t="str">
        <f>'RESUMEN ORDENADO DICIEMBRE'!E144</f>
        <v>MANTENIMIENTO</v>
      </c>
      <c r="B144" t="str">
        <f>'RESUMEN ORDENADO DICIEMBRE'!G144</f>
        <v>VIA LANZACA - EL JORUPE - PUERTO BOLIVAR (L=10KM)</v>
      </c>
      <c r="C144" t="str">
        <f>'RESUMEN ORDENADO DICIEMBRE'!A144</f>
        <v>ZONA 1</v>
      </c>
      <c r="D144" s="55" t="str">
        <f>'RESUMEN ORDENADO DICIEMBRE'!C144</f>
        <v>CHANGAIMINA</v>
      </c>
      <c r="E144" t="str">
        <f>'RESUMEN ORDENADO DICIEMBRE'!B144</f>
        <v>GONZANAMA</v>
      </c>
      <c r="F144" t="str">
        <f>'RESUMEN ORDENADO DICIEMBRE'!D144</f>
        <v>AD. DIRECTA</v>
      </c>
      <c r="G144" t="str">
        <f t="shared" si="68"/>
        <v>VIALSUR</v>
      </c>
      <c r="H144">
        <f>'RESUMEN ORDENADO DICIEMBRE'!F144</f>
        <v>2013</v>
      </c>
      <c r="I144" s="53" t="str">
        <f t="shared" si="69"/>
        <v>X</v>
      </c>
      <c r="J144" s="54">
        <f>IF(D144=0,"",VLOOKUP(D144,'2010-2001-1990'!$A$1:$C$105,3,"FALSO"))</f>
        <v>1361</v>
      </c>
      <c r="K144" s="54">
        <f>IF(D144=0,"",VLOOKUP(D144,'2010-2001-1990'!$A$1:$C$105,2,"FALSO"))</f>
        <v>1390</v>
      </c>
      <c r="L144" s="54">
        <f t="shared" si="70"/>
        <v>2751</v>
      </c>
      <c r="M144" s="54">
        <f>'RESUMEN ORDENADO DICIEMBRE'!I144</f>
        <v>10</v>
      </c>
      <c r="N144" s="54" t="str">
        <f t="shared" si="71"/>
        <v>Construcción de 10 Km de vías mantenidas</v>
      </c>
      <c r="O144"/>
      <c r="P144" s="54"/>
      <c r="Q144" s="54"/>
      <c r="R144">
        <f>'RESUMEN ORDENADO DICIEMBRE'!S144</f>
        <v>6000</v>
      </c>
      <c r="S144" s="45"/>
      <c r="T144" s="49">
        <f t="shared" si="72"/>
        <v>6000</v>
      </c>
      <c r="V144" t="str">
        <f t="shared" si="73"/>
        <v>Ing. Javier Ruíz</v>
      </c>
      <c r="W144" s="61" t="str">
        <f t="shared" si="74"/>
        <v>Informe, planillas y actas</v>
      </c>
      <c r="Z144" s="54"/>
    </row>
    <row r="145" spans="1:26" x14ac:dyDescent="0.2">
      <c r="A145" t="str">
        <f>'RESUMEN ORDENADO DICIEMBRE'!E145</f>
        <v>MEJORAMIENTO</v>
      </c>
      <c r="B145" t="str">
        <f>'RESUMEN ORDENADO DICIEMBRE'!G145</f>
        <v>VÍA SUNAMANGA-SACAPALCA-CHANGAIMINA</v>
      </c>
      <c r="C145" t="str">
        <f>'RESUMEN ORDENADO DICIEMBRE'!A145</f>
        <v>ZONA 1</v>
      </c>
      <c r="D145" s="55" t="str">
        <f>'RESUMEN ORDENADO DICIEMBRE'!C145</f>
        <v>SACAPALCA</v>
      </c>
      <c r="E145" t="str">
        <f>'RESUMEN ORDENADO DICIEMBRE'!B145</f>
        <v>GONZANAMA</v>
      </c>
      <c r="F145" t="str">
        <f>'RESUMEN ORDENADO DICIEMBRE'!D145</f>
        <v>MTOP</v>
      </c>
      <c r="G145" t="str">
        <f t="shared" si="68"/>
        <v>MTOP</v>
      </c>
      <c r="H145">
        <f>'RESUMEN ORDENADO DICIEMBRE'!F145</f>
        <v>2013</v>
      </c>
      <c r="I145" s="53" t="str">
        <f t="shared" si="69"/>
        <v/>
      </c>
      <c r="J145" s="54">
        <f>IF(D145=0,"",VLOOKUP(D145,'2010-2001-1990'!$A$1:$C$105,3,"FALSO"))</f>
        <v>1068</v>
      </c>
      <c r="K145" s="54">
        <f>IF(D145=0,"",VLOOKUP(D145,'2010-2001-1990'!$A$1:$C$105,2,"FALSO"))</f>
        <v>1100</v>
      </c>
      <c r="L145" s="54">
        <f t="shared" si="70"/>
        <v>2168</v>
      </c>
      <c r="M145" s="54">
        <f>'RESUMEN ORDENADO DICIEMBRE'!I145</f>
        <v>8</v>
      </c>
      <c r="N145" s="54" t="str">
        <f t="shared" si="71"/>
        <v>Construcción de 8 Km de vías mejoradas</v>
      </c>
      <c r="O145"/>
      <c r="P145" s="54"/>
      <c r="Q145" s="54"/>
      <c r="R145">
        <f>'RESUMEN ORDENADO DICIEMBRE'!S145</f>
        <v>1921.14</v>
      </c>
      <c r="S145" s="45">
        <f>SUM(R145:R151)</f>
        <v>183372.67009999999</v>
      </c>
      <c r="T145" s="49">
        <f t="shared" si="72"/>
        <v>183372.67009999999</v>
      </c>
      <c r="V145" t="str">
        <f t="shared" si="73"/>
        <v>Ing. Javier Ruíz</v>
      </c>
      <c r="W145" s="61" t="str">
        <f t="shared" si="74"/>
        <v>Informe, planillas y actas</v>
      </c>
      <c r="Z145" s="54"/>
    </row>
    <row r="146" spans="1:26" hidden="1" x14ac:dyDescent="0.2">
      <c r="A146" t="str">
        <f>'RESUMEN ORDENADO DICIEMBRE'!E146</f>
        <v>MEJORAMIENTO</v>
      </c>
      <c r="B146">
        <f>'RESUMEN ORDENADO DICIEMBRE'!G146</f>
        <v>0</v>
      </c>
      <c r="C146" t="str">
        <f>'RESUMEN ORDENADO DICIEMBRE'!A146</f>
        <v>ZONA 1</v>
      </c>
      <c r="D146" s="55" t="str">
        <f>'RESUMEN ORDENADO DICIEMBRE'!C146</f>
        <v>SACAPALCA</v>
      </c>
      <c r="E146" t="str">
        <f>'RESUMEN ORDENADO DICIEMBRE'!B146</f>
        <v>GONZANAMA</v>
      </c>
      <c r="F146" t="str">
        <f>'RESUMEN ORDENADO DICIEMBRE'!D146</f>
        <v>MTOP</v>
      </c>
      <c r="G146" t="str">
        <f t="shared" si="68"/>
        <v>MTOP</v>
      </c>
      <c r="J146" s="54"/>
      <c r="K146" s="54"/>
      <c r="L146" s="54"/>
      <c r="M146" s="54">
        <f>'RESUMEN ORDENADO DICIEMBRE'!I146</f>
        <v>0</v>
      </c>
      <c r="N146" s="54"/>
      <c r="O146"/>
      <c r="P146" s="54"/>
      <c r="Q146" s="54"/>
      <c r="R146">
        <f>'RESUMEN ORDENADO DICIEMBRE'!S146</f>
        <v>7911.6779000000006</v>
      </c>
      <c r="S146" s="45"/>
      <c r="Z146" s="54">
        <v>1</v>
      </c>
    </row>
    <row r="147" spans="1:26" hidden="1" x14ac:dyDescent="0.2">
      <c r="A147" t="str">
        <f>'RESUMEN ORDENADO DICIEMBRE'!E147</f>
        <v>MEJORAMIENTO</v>
      </c>
      <c r="B147">
        <f>'RESUMEN ORDENADO DICIEMBRE'!G147</f>
        <v>0</v>
      </c>
      <c r="C147" t="str">
        <f>'RESUMEN ORDENADO DICIEMBRE'!A147</f>
        <v>ZONA 1</v>
      </c>
      <c r="D147" s="55" t="str">
        <f>'RESUMEN ORDENADO DICIEMBRE'!C147</f>
        <v>SACAPALCA</v>
      </c>
      <c r="E147" t="str">
        <f>'RESUMEN ORDENADO DICIEMBRE'!B147</f>
        <v>GONZANAMA</v>
      </c>
      <c r="F147" t="str">
        <f>'RESUMEN ORDENADO DICIEMBRE'!D147</f>
        <v>MTOP</v>
      </c>
      <c r="G147" t="str">
        <f t="shared" si="68"/>
        <v>MTOP</v>
      </c>
      <c r="J147" s="54"/>
      <c r="K147" s="54"/>
      <c r="L147" s="54"/>
      <c r="M147" s="54">
        <f>'RESUMEN ORDENADO DICIEMBRE'!I147</f>
        <v>0</v>
      </c>
      <c r="N147" s="54"/>
      <c r="O147"/>
      <c r="P147" s="54"/>
      <c r="Q147" s="54"/>
      <c r="R147">
        <f>'RESUMEN ORDENADO DICIEMBRE'!S147</f>
        <v>3179.7459999999996</v>
      </c>
      <c r="S147" s="45"/>
      <c r="W147" s="61"/>
      <c r="Z147" s="54">
        <v>3.2</v>
      </c>
    </row>
    <row r="148" spans="1:26" hidden="1" x14ac:dyDescent="0.2">
      <c r="A148" t="str">
        <f>'RESUMEN ORDENADO DICIEMBRE'!E148</f>
        <v>MEJORAMIENTO</v>
      </c>
      <c r="B148">
        <f>'RESUMEN ORDENADO DICIEMBRE'!G148</f>
        <v>0</v>
      </c>
      <c r="C148" t="str">
        <f>'RESUMEN ORDENADO DICIEMBRE'!A148</f>
        <v>ZONA 1</v>
      </c>
      <c r="D148" s="55" t="str">
        <f>'RESUMEN ORDENADO DICIEMBRE'!C148</f>
        <v>SACAPALCA</v>
      </c>
      <c r="E148" t="str">
        <f>'RESUMEN ORDENADO DICIEMBRE'!B148</f>
        <v>GONZANAMA</v>
      </c>
      <c r="F148" t="str">
        <f>'RESUMEN ORDENADO DICIEMBRE'!D148</f>
        <v>MTOP</v>
      </c>
      <c r="G148" t="str">
        <f t="shared" si="68"/>
        <v>MTOP</v>
      </c>
      <c r="J148" s="54"/>
      <c r="K148" s="54"/>
      <c r="L148" s="54"/>
      <c r="M148" s="54">
        <f>'RESUMEN ORDENADO DICIEMBRE'!I148</f>
        <v>0</v>
      </c>
      <c r="N148" s="54"/>
      <c r="O148"/>
      <c r="P148" s="54"/>
      <c r="Q148" s="54"/>
      <c r="R148">
        <f>'RESUMEN ORDENADO DICIEMBRE'!S148</f>
        <v>0</v>
      </c>
      <c r="S148" s="45"/>
      <c r="W148" s="61"/>
      <c r="Z148" s="54">
        <v>7</v>
      </c>
    </row>
    <row r="149" spans="1:26" hidden="1" x14ac:dyDescent="0.2">
      <c r="A149" t="str">
        <f>'RESUMEN ORDENADO DICIEMBRE'!E149</f>
        <v>MEJORAMIENTO</v>
      </c>
      <c r="B149">
        <f>'RESUMEN ORDENADO DICIEMBRE'!G149</f>
        <v>0</v>
      </c>
      <c r="C149" t="str">
        <f>'RESUMEN ORDENADO DICIEMBRE'!A149</f>
        <v>ZONA 1</v>
      </c>
      <c r="D149" s="55" t="str">
        <f>'RESUMEN ORDENADO DICIEMBRE'!C149</f>
        <v>SACAPALCA</v>
      </c>
      <c r="E149" t="str">
        <f>'RESUMEN ORDENADO DICIEMBRE'!B149</f>
        <v>GONZANAMA</v>
      </c>
      <c r="F149" t="str">
        <f>'RESUMEN ORDENADO DICIEMBRE'!D149</f>
        <v>MTOP</v>
      </c>
      <c r="G149" t="str">
        <f t="shared" si="68"/>
        <v>MTOP</v>
      </c>
      <c r="J149" s="54"/>
      <c r="K149" s="54"/>
      <c r="L149" s="54"/>
      <c r="M149" s="54">
        <f>'RESUMEN ORDENADO DICIEMBRE'!I149</f>
        <v>0</v>
      </c>
      <c r="N149" s="54"/>
      <c r="O149"/>
      <c r="P149" s="54"/>
      <c r="Q149" s="54"/>
      <c r="R149">
        <f>'RESUMEN ORDENADO DICIEMBRE'!S149</f>
        <v>77837.791200000007</v>
      </c>
      <c r="S149" s="45"/>
      <c r="W149" s="61"/>
      <c r="Z149" s="54">
        <v>0</v>
      </c>
    </row>
    <row r="150" spans="1:26" hidden="1" x14ac:dyDescent="0.2">
      <c r="A150" t="str">
        <f>'RESUMEN ORDENADO DICIEMBRE'!E150</f>
        <v>MEJORAMIENTO</v>
      </c>
      <c r="B150">
        <f>'RESUMEN ORDENADO DICIEMBRE'!G150</f>
        <v>0</v>
      </c>
      <c r="C150" t="str">
        <f>'RESUMEN ORDENADO DICIEMBRE'!A150</f>
        <v>ZONA 1</v>
      </c>
      <c r="D150" s="55" t="str">
        <f>'RESUMEN ORDENADO DICIEMBRE'!C150</f>
        <v>SACAPALCA</v>
      </c>
      <c r="E150" t="str">
        <f>'RESUMEN ORDENADO DICIEMBRE'!B150</f>
        <v>GONZANAMA</v>
      </c>
      <c r="F150" t="str">
        <f>'RESUMEN ORDENADO DICIEMBRE'!D150</f>
        <v>MTOP</v>
      </c>
      <c r="G150" t="str">
        <f t="shared" si="68"/>
        <v>MTOP</v>
      </c>
      <c r="J150" s="54"/>
      <c r="K150" s="54"/>
      <c r="L150" s="54"/>
      <c r="M150" s="54">
        <f>'RESUMEN ORDENADO DICIEMBRE'!I150</f>
        <v>0</v>
      </c>
      <c r="N150" s="54"/>
      <c r="O150"/>
      <c r="P150" s="54"/>
      <c r="Q150" s="54"/>
      <c r="R150">
        <f>'RESUMEN ORDENADO DICIEMBRE'!S150</f>
        <v>63315.553500000002</v>
      </c>
      <c r="S150" s="45"/>
      <c r="Z150" s="54">
        <v>6.5</v>
      </c>
    </row>
    <row r="151" spans="1:26" hidden="1" x14ac:dyDescent="0.2">
      <c r="A151" t="str">
        <f>'RESUMEN ORDENADO DICIEMBRE'!E151</f>
        <v>MEJORAMIENTO</v>
      </c>
      <c r="B151">
        <f>'RESUMEN ORDENADO DICIEMBRE'!G151</f>
        <v>0</v>
      </c>
      <c r="C151" t="str">
        <f>'RESUMEN ORDENADO DICIEMBRE'!A151</f>
        <v>ZONA 1</v>
      </c>
      <c r="D151" s="55" t="str">
        <f>'RESUMEN ORDENADO DICIEMBRE'!C151</f>
        <v>SACAPALCA</v>
      </c>
      <c r="E151" t="str">
        <f>'RESUMEN ORDENADO DICIEMBRE'!B151</f>
        <v>GONZANAMA</v>
      </c>
      <c r="F151" t="str">
        <f>'RESUMEN ORDENADO DICIEMBRE'!D151</f>
        <v>MTOP</v>
      </c>
      <c r="G151" t="str">
        <f t="shared" si="68"/>
        <v>MTOP</v>
      </c>
      <c r="J151" s="54"/>
      <c r="K151" s="54"/>
      <c r="L151" s="54"/>
      <c r="M151" s="54">
        <f>'RESUMEN ORDENADO DICIEMBRE'!I151</f>
        <v>0</v>
      </c>
      <c r="N151" s="54"/>
      <c r="O151"/>
      <c r="P151" s="54"/>
      <c r="Q151" s="54"/>
      <c r="R151">
        <f>'RESUMEN ORDENADO DICIEMBRE'!S151</f>
        <v>29206.761499999997</v>
      </c>
      <c r="S151" s="45"/>
      <c r="Z151" s="54">
        <v>12.25</v>
      </c>
    </row>
    <row r="152" spans="1:26" x14ac:dyDescent="0.2">
      <c r="A152" t="str">
        <f>'RESUMEN ORDENADO DICIEMBRE'!E152</f>
        <v>ALCANTARILLAS</v>
      </c>
      <c r="B152" t="str">
        <f>'RESUMEN ORDENADO DICIEMBRE'!G152</f>
        <v>ALCANTARILLAS DE LA VÍA SUNAMANGA-SACAPALCA-CHANGAIMINA</v>
      </c>
      <c r="C152" t="str">
        <f>'RESUMEN ORDENADO DICIEMBRE'!A152</f>
        <v>ZONA 1</v>
      </c>
      <c r="D152" s="55" t="str">
        <f>'RESUMEN ORDENADO DICIEMBRE'!C152</f>
        <v>SACAPALCA</v>
      </c>
      <c r="E152" t="str">
        <f>'RESUMEN ORDENADO DICIEMBRE'!B152</f>
        <v>GONZANAMA</v>
      </c>
      <c r="F152" t="str">
        <f>'RESUMEN ORDENADO DICIEMBRE'!D152</f>
        <v>MTOP</v>
      </c>
      <c r="G152" t="str">
        <f t="shared" si="68"/>
        <v>MTOP</v>
      </c>
      <c r="H152">
        <f>'RESUMEN ORDENADO DICIEMBRE'!F152</f>
        <v>2013</v>
      </c>
      <c r="I152" s="53" t="str">
        <f>IF(F152="AD. DIRECTA","X","")</f>
        <v/>
      </c>
      <c r="J152" s="54">
        <f>IF(D152=0,"",VLOOKUP(D152,'2010-2001-1990'!$A$1:$C$105,3,"FALSO"))</f>
        <v>1068</v>
      </c>
      <c r="K152" s="54">
        <f>IF(D152=0,"",VLOOKUP(D152,'2010-2001-1990'!$A$1:$C$105,2,"FALSO"))</f>
        <v>1100</v>
      </c>
      <c r="L152" s="54">
        <f>IF(J152="",IF(K152="","",J152+K152),J152+K152)</f>
        <v>2168</v>
      </c>
      <c r="M152" s="54">
        <f>'RESUMEN ORDENADO DICIEMBRE'!I152</f>
        <v>10</v>
      </c>
      <c r="N152" s="54" t="str">
        <f>IF(M152=0,"Mantenimiento",IF(A152="MANTENIMIENTO","Construcción de "&amp;M152&amp;" Km de vías mantenidas",IF(A152="ALCANTARILLAS","Construcción de "&amp;M152&amp;" alcantarillas",IF(A152="AMBIENTAL","Licenciamiento ambiental de vías en la provincia",IF(A152="ASFALTADO","Construcción de "&amp;M152&amp;" Km de vías asfaltadas",IF(A152="ESTUDIOS","Ejecución de "&amp;M152&amp;" Km de estudio vial",IF(A152="MEJORAMIENTO","Construcción de "&amp;M152&amp;" Km de vías mejoradas",IF(A152="OBRAS DE ARTE","Construcción de "&amp;M152&amp;" Km de obras de arte",IF(A152="PASARELAS","Construcción de "&amp;M152&amp;" m de pasarelas en convenio con Tony el Suizo",IF(A152="PUENTES","Construcción de "&amp;M152&amp;" m de puentes",))))))))))</f>
        <v>Construcción de 10 alcantarillas</v>
      </c>
      <c r="O152"/>
      <c r="P152" s="54"/>
      <c r="Q152" s="54"/>
      <c r="R152">
        <f>'RESUMEN ORDENADO DICIEMBRE'!S152</f>
        <v>3151.8337000000001</v>
      </c>
      <c r="S152" s="45">
        <f>SUM(R152:R156)</f>
        <v>36517.304900000003</v>
      </c>
      <c r="T152" s="49">
        <f>IF(S152="",R152,S152)</f>
        <v>36517.304900000003</v>
      </c>
      <c r="V152" t="str">
        <f>IF(A152="ESTUDIOS","Ing. Patricio Barcenas",IF(A152="AMBIENTAL","Ing. Verónica Carrión",IF(C152="ZONA 1","Ing. Javier Ruíz",IF(C152="ZONA 2","Ing. Marco Cevallos",IF(C152="ZONA 3", "Ing. Alfonso González","Ing. Iván Villa")))))</f>
        <v>Ing. Javier Ruíz</v>
      </c>
      <c r="W152" s="61" t="str">
        <f>IF(A152="ESTUDIOS","Informe del estudio o informe del diseño","Informe, planillas y actas")</f>
        <v>Informe, planillas y actas</v>
      </c>
      <c r="Z152" s="54"/>
    </row>
    <row r="153" spans="1:26" hidden="1" x14ac:dyDescent="0.2">
      <c r="A153" t="str">
        <f>'RESUMEN ORDENADO DICIEMBRE'!E153</f>
        <v>ALCANTARILLAS</v>
      </c>
      <c r="B153">
        <f>'RESUMEN ORDENADO DICIEMBRE'!G153</f>
        <v>0</v>
      </c>
      <c r="C153" t="str">
        <f>'RESUMEN ORDENADO DICIEMBRE'!A153</f>
        <v>ZONA 1</v>
      </c>
      <c r="D153" s="55" t="str">
        <f>'RESUMEN ORDENADO DICIEMBRE'!C153</f>
        <v>SACAPALCA</v>
      </c>
      <c r="E153" t="str">
        <f>'RESUMEN ORDENADO DICIEMBRE'!B153</f>
        <v>GONZANAMA</v>
      </c>
      <c r="F153" t="str">
        <f>'RESUMEN ORDENADO DICIEMBRE'!D153</f>
        <v>MTOP</v>
      </c>
      <c r="G153" t="str">
        <f t="shared" si="68"/>
        <v>MTOP</v>
      </c>
      <c r="J153" s="54"/>
      <c r="K153" s="54"/>
      <c r="L153" s="54"/>
      <c r="M153" s="54">
        <f>'RESUMEN ORDENADO DICIEMBRE'!I153</f>
        <v>0</v>
      </c>
      <c r="N153" s="54"/>
      <c r="O153"/>
      <c r="P153" s="54"/>
      <c r="Q153" s="54"/>
      <c r="R153">
        <f>'RESUMEN ORDENADO DICIEMBRE'!S153</f>
        <v>2133.5457000000001</v>
      </c>
      <c r="S153" s="45"/>
      <c r="W153" s="61"/>
      <c r="Z153" s="54">
        <v>17</v>
      </c>
    </row>
    <row r="154" spans="1:26" hidden="1" x14ac:dyDescent="0.2">
      <c r="A154" t="str">
        <f>'RESUMEN ORDENADO DICIEMBRE'!E154</f>
        <v>ALCANTARILLAS</v>
      </c>
      <c r="B154">
        <f>'RESUMEN ORDENADO DICIEMBRE'!G154</f>
        <v>0</v>
      </c>
      <c r="C154" t="str">
        <f>'RESUMEN ORDENADO DICIEMBRE'!A154</f>
        <v>ZONA 1</v>
      </c>
      <c r="D154" s="55" t="str">
        <f>'RESUMEN ORDENADO DICIEMBRE'!C154</f>
        <v>SACAPALCA</v>
      </c>
      <c r="E154" t="str">
        <f>'RESUMEN ORDENADO DICIEMBRE'!B154</f>
        <v>GONZANAMA</v>
      </c>
      <c r="F154" t="str">
        <f>'RESUMEN ORDENADO DICIEMBRE'!D154</f>
        <v>MTOP</v>
      </c>
      <c r="G154" t="str">
        <f t="shared" si="68"/>
        <v>MTOP</v>
      </c>
      <c r="J154" s="54"/>
      <c r="K154" s="54"/>
      <c r="L154" s="54"/>
      <c r="M154" s="54">
        <f>'RESUMEN ORDENADO DICIEMBRE'!I154</f>
        <v>0</v>
      </c>
      <c r="N154" s="54"/>
      <c r="O154"/>
      <c r="P154" s="54"/>
      <c r="Q154" s="54"/>
      <c r="R154">
        <f>'RESUMEN ORDENADO DICIEMBRE'!S154</f>
        <v>15514.914000000002</v>
      </c>
      <c r="S154" s="45"/>
      <c r="Z154" s="54">
        <v>2.1</v>
      </c>
    </row>
    <row r="155" spans="1:26" hidden="1" x14ac:dyDescent="0.2">
      <c r="A155" t="str">
        <f>'RESUMEN ORDENADO DICIEMBRE'!E155</f>
        <v>ALCANTARILLAS</v>
      </c>
      <c r="B155">
        <f>'RESUMEN ORDENADO DICIEMBRE'!G155</f>
        <v>0</v>
      </c>
      <c r="C155" t="str">
        <f>'RESUMEN ORDENADO DICIEMBRE'!A155</f>
        <v>ZONA 1</v>
      </c>
      <c r="D155" s="55" t="str">
        <f>'RESUMEN ORDENADO DICIEMBRE'!C155</f>
        <v>SACAPALCA</v>
      </c>
      <c r="E155" t="str">
        <f>'RESUMEN ORDENADO DICIEMBRE'!B155</f>
        <v>GONZANAMA</v>
      </c>
      <c r="F155" t="str">
        <f>'RESUMEN ORDENADO DICIEMBRE'!D155</f>
        <v>MTOP</v>
      </c>
      <c r="G155" t="str">
        <f t="shared" si="68"/>
        <v>MTOP</v>
      </c>
      <c r="J155" s="54"/>
      <c r="K155" s="54"/>
      <c r="L155" s="54"/>
      <c r="M155" s="54">
        <f>'RESUMEN ORDENADO DICIEMBRE'!I155</f>
        <v>0</v>
      </c>
      <c r="N155" s="54"/>
      <c r="O155"/>
      <c r="P155" s="54"/>
      <c r="Q155" s="54"/>
      <c r="R155">
        <f>'RESUMEN ORDENADO DICIEMBRE'!S155</f>
        <v>0</v>
      </c>
      <c r="S155" s="45"/>
      <c r="Z155" s="54">
        <v>9.4</v>
      </c>
    </row>
    <row r="156" spans="1:26" hidden="1" x14ac:dyDescent="0.2">
      <c r="A156" t="str">
        <f>'RESUMEN ORDENADO DICIEMBRE'!E156</f>
        <v>ALCANTARILLAS</v>
      </c>
      <c r="B156">
        <f>'RESUMEN ORDENADO DICIEMBRE'!G156</f>
        <v>0</v>
      </c>
      <c r="C156" t="str">
        <f>'RESUMEN ORDENADO DICIEMBRE'!A156</f>
        <v>ZONA 1</v>
      </c>
      <c r="D156" s="55" t="str">
        <f>'RESUMEN ORDENADO DICIEMBRE'!C156</f>
        <v>SACAPALCA</v>
      </c>
      <c r="E156" t="str">
        <f>'RESUMEN ORDENADO DICIEMBRE'!B156</f>
        <v>GONZANAMA</v>
      </c>
      <c r="F156" t="str">
        <f>'RESUMEN ORDENADO DICIEMBRE'!D156</f>
        <v>MTOP</v>
      </c>
      <c r="G156" t="str">
        <f t="shared" si="68"/>
        <v>MTOP</v>
      </c>
      <c r="J156" s="54"/>
      <c r="K156" s="54"/>
      <c r="L156" s="54"/>
      <c r="M156" s="54">
        <f>'RESUMEN ORDENADO DICIEMBRE'!I156</f>
        <v>0</v>
      </c>
      <c r="N156" s="54"/>
      <c r="O156"/>
      <c r="P156" s="54"/>
      <c r="Q156" s="54"/>
      <c r="R156">
        <f>'RESUMEN ORDENADO DICIEMBRE'!S156</f>
        <v>15717.011499999999</v>
      </c>
      <c r="S156" s="45"/>
      <c r="W156" s="61"/>
      <c r="Z156" s="54">
        <v>8</v>
      </c>
    </row>
    <row r="157" spans="1:26" x14ac:dyDescent="0.2">
      <c r="A157" t="str">
        <f>'RESUMEN ORDENADO DICIEMBRE'!E157</f>
        <v>MANTENIMIENTO</v>
      </c>
      <c r="B157" t="str">
        <f>'RESUMEN ORDENADO DICIEMBRE'!G157</f>
        <v>LIMPIEZA DE DERRUMBES BARRIO GUAYURINUMA (L=2,4KM)</v>
      </c>
      <c r="C157" t="str">
        <f>'RESUMEN ORDENADO DICIEMBRE'!A157</f>
        <v>ZONA 1</v>
      </c>
      <c r="D157" s="55" t="str">
        <f>'RESUMEN ORDENADO DICIEMBRE'!C157</f>
        <v>CHANGAIMINA</v>
      </c>
      <c r="E157" t="str">
        <f>'RESUMEN ORDENADO DICIEMBRE'!B157</f>
        <v>GONZANAMA</v>
      </c>
      <c r="F157" t="str">
        <f>'RESUMEN ORDENADO DICIEMBRE'!D157</f>
        <v>AD. DIRECTA</v>
      </c>
      <c r="G157" t="str">
        <f t="shared" si="68"/>
        <v>VIALSUR</v>
      </c>
      <c r="H157">
        <f>'RESUMEN ORDENADO DICIEMBRE'!F157</f>
        <v>2013</v>
      </c>
      <c r="I157" s="53" t="str">
        <f t="shared" ref="I157:I158" si="75">IF(F157="AD. DIRECTA","X","")</f>
        <v>X</v>
      </c>
      <c r="J157" s="54">
        <f>IF(D157=0,"",VLOOKUP(D157,'2010-2001-1990'!$A$1:$C$105,3,"FALSO"))</f>
        <v>1361</v>
      </c>
      <c r="K157" s="54">
        <f>IF(D157=0,"",VLOOKUP(D157,'2010-2001-1990'!$A$1:$C$105,2,"FALSO"))</f>
        <v>1390</v>
      </c>
      <c r="L157" s="54">
        <f t="shared" ref="L157:L158" si="76">IF(J157="",IF(K157="","",J157+K157),J157+K157)</f>
        <v>2751</v>
      </c>
      <c r="M157" s="54">
        <f>'RESUMEN ORDENADO DICIEMBRE'!I157</f>
        <v>2.4</v>
      </c>
      <c r="N157" s="54" t="str">
        <f t="shared" ref="N157:N158" si="77">IF(M157=0,"Mantenimiento",IF(A157="MANTENIMIENTO","Construcción de "&amp;M157&amp;" Km de vías mantenidas",IF(A157="ALCANTARILLAS","Construcción de "&amp;M157&amp;" alcantarillas",IF(A157="AMBIENTAL","Licenciamiento ambiental de vías en la provincia",IF(A157="ASFALTADO","Construcción de "&amp;M157&amp;" Km de vías asfaltadas",IF(A157="ESTUDIOS","Ejecución de "&amp;M157&amp;" Km de estudio vial",IF(A157="MEJORAMIENTO","Construcción de "&amp;M157&amp;" Km de vías mejoradas",IF(A157="OBRAS DE ARTE","Construcción de "&amp;M157&amp;" Km de obras de arte",IF(A157="PASARELAS","Construcción de "&amp;M157&amp;" m de pasarelas en convenio con Tony el Suizo",IF(A157="PUENTES","Construcción de "&amp;M157&amp;" m de puentes",))))))))))</f>
        <v>Construcción de 2.4 Km de vías mantenidas</v>
      </c>
      <c r="O157"/>
      <c r="P157" s="54"/>
      <c r="Q157" s="54"/>
      <c r="R157">
        <f>'RESUMEN ORDENADO DICIEMBRE'!S157</f>
        <v>680.4</v>
      </c>
      <c r="S157" s="45"/>
      <c r="T157" s="49">
        <f t="shared" ref="T157:T158" si="78">IF(S157="",R157,S157)</f>
        <v>680.4</v>
      </c>
      <c r="V157" t="str">
        <f t="shared" ref="V157:V158" si="79">IF(A157="ESTUDIOS","Ing. Patricio Barcenas",IF(A157="AMBIENTAL","Ing. Verónica Carrión",IF(C157="ZONA 1","Ing. Javier Ruíz",IF(C157="ZONA 2","Ing. Marco Cevallos",IF(C157="ZONA 3", "Ing. Alfonso González","Ing. Iván Villa")))))</f>
        <v>Ing. Javier Ruíz</v>
      </c>
      <c r="W157" s="61" t="str">
        <f t="shared" ref="W157:W158" si="80">IF(A157="ESTUDIOS","Informe del estudio o informe del diseño","Informe, planillas y actas")</f>
        <v>Informe, planillas y actas</v>
      </c>
      <c r="Z157" s="54"/>
    </row>
    <row r="158" spans="1:26" x14ac:dyDescent="0.2">
      <c r="A158" t="str">
        <f>'RESUMEN ORDENADO DICIEMBRE'!E158</f>
        <v>MANTENIMIENTO</v>
      </c>
      <c r="B158" t="str">
        <f>'RESUMEN ORDENADO DICIEMBRE'!G158</f>
        <v>RECONFORMACIÓN DE LA VÍA NAMBACOLA - PEÑAS NEGRAS</v>
      </c>
      <c r="C158" t="str">
        <f>'RESUMEN ORDENADO DICIEMBRE'!A158</f>
        <v>ZONA 1</v>
      </c>
      <c r="D158" s="55" t="str">
        <f>'RESUMEN ORDENADO DICIEMBRE'!C158</f>
        <v>NAMBACOLA</v>
      </c>
      <c r="E158" t="str">
        <f>'RESUMEN ORDENADO DICIEMBRE'!B158</f>
        <v>GONZANAMA</v>
      </c>
      <c r="F158" t="str">
        <f>'RESUMEN ORDENADO DICIEMBRE'!D158</f>
        <v>AD. DIRECTA</v>
      </c>
      <c r="G158" t="str">
        <f t="shared" si="68"/>
        <v>VIALSUR</v>
      </c>
      <c r="H158">
        <f>'RESUMEN ORDENADO DICIEMBRE'!F158</f>
        <v>2013</v>
      </c>
      <c r="I158" s="53" t="str">
        <f t="shared" si="75"/>
        <v>X</v>
      </c>
      <c r="J158" s="54">
        <f>IF(D158=0,"",VLOOKUP(D158,'2010-2001-1990'!$A$1:$C$105,3,"FALSO"))</f>
        <v>2229</v>
      </c>
      <c r="K158" s="54">
        <f>IF(D158=0,"",VLOOKUP(D158,'2010-2001-1990'!$A$1:$C$105,2,"FALSO"))</f>
        <v>2291</v>
      </c>
      <c r="L158" s="54">
        <f t="shared" si="76"/>
        <v>4520</v>
      </c>
      <c r="M158" s="54">
        <f>'RESUMEN ORDENADO DICIEMBRE'!I158</f>
        <v>8.8000000000000007</v>
      </c>
      <c r="N158" s="54" t="str">
        <f t="shared" si="77"/>
        <v>Construcción de 8.8 Km de vías mantenidas</v>
      </c>
      <c r="O158"/>
      <c r="P158" s="54"/>
      <c r="Q158" s="54"/>
      <c r="R158">
        <f>'RESUMEN ORDENADO DICIEMBRE'!S158</f>
        <v>0</v>
      </c>
      <c r="S158" s="45">
        <f>SUM(R158:R160)</f>
        <v>57321.599999999999</v>
      </c>
      <c r="T158" s="49">
        <f t="shared" si="78"/>
        <v>57321.599999999999</v>
      </c>
      <c r="V158" t="str">
        <f t="shared" si="79"/>
        <v>Ing. Javier Ruíz</v>
      </c>
      <c r="W158" s="61" t="str">
        <f t="shared" si="80"/>
        <v>Informe, planillas y actas</v>
      </c>
      <c r="Z158" s="54"/>
    </row>
    <row r="159" spans="1:26" hidden="1" x14ac:dyDescent="0.2">
      <c r="A159" t="str">
        <f>'RESUMEN ORDENADO DICIEMBRE'!E159</f>
        <v>MANTENIMIENTO</v>
      </c>
      <c r="B159">
        <f>'RESUMEN ORDENADO DICIEMBRE'!G159</f>
        <v>0</v>
      </c>
      <c r="C159" t="str">
        <f>'RESUMEN ORDENADO DICIEMBRE'!A159</f>
        <v>ZONA 1</v>
      </c>
      <c r="D159" s="55" t="str">
        <f>'RESUMEN ORDENADO DICIEMBRE'!C159</f>
        <v>NAMBACOLA</v>
      </c>
      <c r="E159" t="str">
        <f>'RESUMEN ORDENADO DICIEMBRE'!B159</f>
        <v>GONZANAMA</v>
      </c>
      <c r="F159" t="str">
        <f>'RESUMEN ORDENADO DICIEMBRE'!D159</f>
        <v>AD. DIRECTA</v>
      </c>
      <c r="G159" t="str">
        <f t="shared" si="68"/>
        <v>VIALSUR</v>
      </c>
      <c r="J159" s="54"/>
      <c r="K159" s="54"/>
      <c r="L159" s="54"/>
      <c r="M159" s="54">
        <f>'RESUMEN ORDENADO DICIEMBRE'!I159</f>
        <v>0</v>
      </c>
      <c r="N159" s="54"/>
      <c r="O159"/>
      <c r="P159" s="54"/>
      <c r="Q159" s="54"/>
      <c r="R159">
        <f>'RESUMEN ORDENADO DICIEMBRE'!S159</f>
        <v>1881.6</v>
      </c>
      <c r="S159" s="45"/>
      <c r="Z159" s="54">
        <v>6.2</v>
      </c>
    </row>
    <row r="160" spans="1:26" hidden="1" x14ac:dyDescent="0.2">
      <c r="A160" t="str">
        <f>'RESUMEN ORDENADO DICIEMBRE'!E160</f>
        <v>MANTENIMIENTO</v>
      </c>
      <c r="B160">
        <f>'RESUMEN ORDENADO DICIEMBRE'!G160</f>
        <v>0</v>
      </c>
      <c r="C160" t="str">
        <f>'RESUMEN ORDENADO DICIEMBRE'!A160</f>
        <v>ZONA 1</v>
      </c>
      <c r="D160" s="55" t="str">
        <f>'RESUMEN ORDENADO DICIEMBRE'!C160</f>
        <v>NAMBACOLA</v>
      </c>
      <c r="E160" t="str">
        <f>'RESUMEN ORDENADO DICIEMBRE'!B160</f>
        <v>GONZANAMA</v>
      </c>
      <c r="F160" t="str">
        <f>'RESUMEN ORDENADO DICIEMBRE'!D160</f>
        <v>AD. DIRECTA</v>
      </c>
      <c r="G160" t="str">
        <f t="shared" si="68"/>
        <v>VIALSUR</v>
      </c>
      <c r="J160" s="54"/>
      <c r="K160" s="54"/>
      <c r="L160" s="54"/>
      <c r="M160" s="54">
        <f>'RESUMEN ORDENADO DICIEMBRE'!I160</f>
        <v>0</v>
      </c>
      <c r="N160" s="54"/>
      <c r="O160"/>
      <c r="P160" s="54"/>
      <c r="Q160" s="54"/>
      <c r="R160">
        <f>'RESUMEN ORDENADO DICIEMBRE'!S160</f>
        <v>55440</v>
      </c>
      <c r="S160" s="45"/>
      <c r="Z160" s="54">
        <v>8</v>
      </c>
    </row>
    <row r="161" spans="1:26" x14ac:dyDescent="0.2">
      <c r="A161" t="str">
        <f>'RESUMEN ORDENADO DICIEMBRE'!E161</f>
        <v>MANTENIMIENTO</v>
      </c>
      <c r="B161" t="str">
        <f>'RESUMEN ORDENADO DICIEMBRE'!G161</f>
        <v>AMPLIACIÓN DE CURVAS, CORRECIÓN PROYECTO VERTICAL Y RAZANTEO CON TRACTOR VIA PEÑAS NEGRAS POTRERILLOS (L=7KM)</v>
      </c>
      <c r="C161" t="str">
        <f>'RESUMEN ORDENADO DICIEMBRE'!A161</f>
        <v>ZONA 1</v>
      </c>
      <c r="D161" s="55" t="str">
        <f>'RESUMEN ORDENADO DICIEMBRE'!C161</f>
        <v>NAMBACOLA</v>
      </c>
      <c r="E161" t="str">
        <f>'RESUMEN ORDENADO DICIEMBRE'!B161</f>
        <v>GONZANAMA</v>
      </c>
      <c r="F161" t="str">
        <f>'RESUMEN ORDENADO DICIEMBRE'!D161</f>
        <v>AD. DIRECTA</v>
      </c>
      <c r="G161" t="str">
        <f t="shared" si="68"/>
        <v>VIALSUR</v>
      </c>
      <c r="H161">
        <f>'RESUMEN ORDENADO DICIEMBRE'!F161</f>
        <v>2013</v>
      </c>
      <c r="I161" s="53" t="str">
        <f t="shared" ref="I161:I162" si="81">IF(F161="AD. DIRECTA","X","")</f>
        <v>X</v>
      </c>
      <c r="J161" s="54">
        <f>IF(D161=0,"",VLOOKUP(D161,'2010-2001-1990'!$A$1:$C$105,3,"FALSO"))</f>
        <v>2229</v>
      </c>
      <c r="K161" s="54">
        <f>IF(D161=0,"",VLOOKUP(D161,'2010-2001-1990'!$A$1:$C$105,2,"FALSO"))</f>
        <v>2291</v>
      </c>
      <c r="L161" s="54">
        <f t="shared" ref="L161:L162" si="82">IF(J161="",IF(K161="","",J161+K161),J161+K161)</f>
        <v>4520</v>
      </c>
      <c r="M161" s="54">
        <f>'RESUMEN ORDENADO DICIEMBRE'!I161</f>
        <v>0</v>
      </c>
      <c r="N161" s="54" t="str">
        <f t="shared" ref="N161:N162" si="83">IF(M161=0,"Mantenimiento",IF(A161="MANTENIMIENTO","Construcción de "&amp;M161&amp;" Km de vías mantenidas",IF(A161="ALCANTARILLAS","Construcción de "&amp;M161&amp;" alcantarillas",IF(A161="AMBIENTAL","Licenciamiento ambiental de vías en la provincia",IF(A161="ASFALTADO","Construcción de "&amp;M161&amp;" Km de vías asfaltadas",IF(A161="ESTUDIOS","Ejecución de "&amp;M161&amp;" Km de estudio vial",IF(A161="MEJORAMIENTO","Construcción de "&amp;M161&amp;" Km de vías mejoradas",IF(A161="OBRAS DE ARTE","Construcción de "&amp;M161&amp;" Km de obras de arte",IF(A161="PASARELAS","Construcción de "&amp;M161&amp;" m de pasarelas en convenio con Tony el Suizo",IF(A161="PUENTES","Construcción de "&amp;M161&amp;" m de puentes",))))))))))</f>
        <v>Mantenimiento</v>
      </c>
      <c r="O161"/>
      <c r="P161" s="54"/>
      <c r="Q161" s="54"/>
      <c r="R161">
        <f>'RESUMEN ORDENADO DICIEMBRE'!S161</f>
        <v>7257.6</v>
      </c>
      <c r="S161" s="45"/>
      <c r="T161" s="49">
        <f t="shared" ref="T161:T162" si="84">IF(S161="",R161,S161)</f>
        <v>7257.6</v>
      </c>
      <c r="V161" t="str">
        <f t="shared" ref="V161:V162" si="85">IF(A161="ESTUDIOS","Ing. Patricio Barcenas",IF(A161="AMBIENTAL","Ing. Verónica Carrión",IF(C161="ZONA 1","Ing. Javier Ruíz",IF(C161="ZONA 2","Ing. Marco Cevallos",IF(C161="ZONA 3", "Ing. Alfonso González","Ing. Iván Villa")))))</f>
        <v>Ing. Javier Ruíz</v>
      </c>
      <c r="W161" s="61" t="str">
        <f t="shared" ref="W161:W162" si="86">IF(A161="ESTUDIOS","Informe del estudio o informe del diseño","Informe, planillas y actas")</f>
        <v>Informe, planillas y actas</v>
      </c>
      <c r="Z161" s="54"/>
    </row>
    <row r="162" spans="1:26" x14ac:dyDescent="0.2">
      <c r="A162" t="str">
        <f>'RESUMEN ORDENADO DICIEMBRE'!E162</f>
        <v>MANTENIMIENTO</v>
      </c>
      <c r="B162" t="str">
        <f>'RESUMEN ORDENADO DICIEMBRE'!G162</f>
        <v>RECONFORMACIÓN TRAMOS CRITICOS Y REZANTEO DE LA VÍA NAMBACOLA - GERINOMA</v>
      </c>
      <c r="C162" t="str">
        <f>'RESUMEN ORDENADO DICIEMBRE'!A162</f>
        <v>ZONA 1</v>
      </c>
      <c r="D162" s="55" t="str">
        <f>'RESUMEN ORDENADO DICIEMBRE'!C162</f>
        <v>NAMBACOLA</v>
      </c>
      <c r="E162" t="str">
        <f>'RESUMEN ORDENADO DICIEMBRE'!B162</f>
        <v>GONZANAMA</v>
      </c>
      <c r="F162" t="str">
        <f>'RESUMEN ORDENADO DICIEMBRE'!D162</f>
        <v>AD. DIRECTA</v>
      </c>
      <c r="G162" t="str">
        <f t="shared" si="68"/>
        <v>VIALSUR</v>
      </c>
      <c r="H162">
        <f>'RESUMEN ORDENADO DICIEMBRE'!F162</f>
        <v>2013</v>
      </c>
      <c r="I162" s="53" t="str">
        <f t="shared" si="81"/>
        <v>X</v>
      </c>
      <c r="J162" s="54">
        <f>IF(D162=0,"",VLOOKUP(D162,'2010-2001-1990'!$A$1:$C$105,3,"FALSO"))</f>
        <v>2229</v>
      </c>
      <c r="K162" s="54">
        <f>IF(D162=0,"",VLOOKUP(D162,'2010-2001-1990'!$A$1:$C$105,2,"FALSO"))</f>
        <v>2291</v>
      </c>
      <c r="L162" s="54">
        <f t="shared" si="82"/>
        <v>4520</v>
      </c>
      <c r="M162" s="54">
        <f>'RESUMEN ORDENADO DICIEMBRE'!I162</f>
        <v>12</v>
      </c>
      <c r="N162" s="54" t="str">
        <f t="shared" si="83"/>
        <v>Construcción de 12 Km de vías mantenidas</v>
      </c>
      <c r="O162"/>
      <c r="P162" s="54"/>
      <c r="Q162" s="54"/>
      <c r="R162">
        <f>'RESUMEN ORDENADO DICIEMBRE'!S162</f>
        <v>0</v>
      </c>
      <c r="S162" s="45">
        <f>SUM(R162:R165)</f>
        <v>33712</v>
      </c>
      <c r="T162" s="49">
        <f t="shared" si="84"/>
        <v>33712</v>
      </c>
      <c r="V162" t="str">
        <f t="shared" si="85"/>
        <v>Ing. Javier Ruíz</v>
      </c>
      <c r="W162" s="61" t="str">
        <f t="shared" si="86"/>
        <v>Informe, planillas y actas</v>
      </c>
      <c r="Z162" s="54"/>
    </row>
    <row r="163" spans="1:26" hidden="1" x14ac:dyDescent="0.2">
      <c r="A163" t="str">
        <f>'RESUMEN ORDENADO DICIEMBRE'!E163</f>
        <v>MANTENIMIENTO</v>
      </c>
      <c r="B163">
        <f>'RESUMEN ORDENADO DICIEMBRE'!G163</f>
        <v>0</v>
      </c>
      <c r="C163" t="str">
        <f>'RESUMEN ORDENADO DICIEMBRE'!A163</f>
        <v>ZONA 1</v>
      </c>
      <c r="D163" s="55" t="str">
        <f>'RESUMEN ORDENADO DICIEMBRE'!C163</f>
        <v>NAMBACOLA</v>
      </c>
      <c r="E163" t="str">
        <f>'RESUMEN ORDENADO DICIEMBRE'!B163</f>
        <v>GONZANAMA</v>
      </c>
      <c r="F163" t="str">
        <f>'RESUMEN ORDENADO DICIEMBRE'!D163</f>
        <v>AD. DIRECTA</v>
      </c>
      <c r="G163" t="str">
        <f t="shared" si="68"/>
        <v>VIALSUR</v>
      </c>
      <c r="J163" s="54"/>
      <c r="K163" s="54"/>
      <c r="L163" s="54"/>
      <c r="M163" s="54">
        <f>'RESUMEN ORDENADO DICIEMBRE'!I163</f>
        <v>0</v>
      </c>
      <c r="N163" s="54"/>
      <c r="O163"/>
      <c r="P163" s="54"/>
      <c r="Q163" s="54"/>
      <c r="R163">
        <f>'RESUMEN ORDENADO DICIEMBRE'!S163</f>
        <v>1456</v>
      </c>
      <c r="S163" s="45"/>
      <c r="Z163" s="54">
        <v>24</v>
      </c>
    </row>
    <row r="164" spans="1:26" hidden="1" x14ac:dyDescent="0.2">
      <c r="A164" t="str">
        <f>'RESUMEN ORDENADO DICIEMBRE'!E164</f>
        <v>MANTENIMIENTO</v>
      </c>
      <c r="B164">
        <f>'RESUMEN ORDENADO DICIEMBRE'!G164</f>
        <v>0</v>
      </c>
      <c r="C164" t="str">
        <f>'RESUMEN ORDENADO DICIEMBRE'!A164</f>
        <v>ZONA 1</v>
      </c>
      <c r="D164" s="55" t="str">
        <f>'RESUMEN ORDENADO DICIEMBRE'!C164</f>
        <v>NAMBACOLA</v>
      </c>
      <c r="E164" t="str">
        <f>'RESUMEN ORDENADO DICIEMBRE'!B164</f>
        <v>GONZANAMA</v>
      </c>
      <c r="F164" t="str">
        <f>'RESUMEN ORDENADO DICIEMBRE'!D164</f>
        <v>AD. DIRECTA</v>
      </c>
      <c r="G164" t="str">
        <f t="shared" si="68"/>
        <v>VIALSUR</v>
      </c>
      <c r="J164" s="54"/>
      <c r="K164" s="54"/>
      <c r="L164" s="54"/>
      <c r="M164" s="54">
        <f>'RESUMEN ORDENADO DICIEMBRE'!I164</f>
        <v>0</v>
      </c>
      <c r="N164" s="54"/>
      <c r="O164"/>
      <c r="P164" s="54"/>
      <c r="Q164" s="54"/>
      <c r="R164">
        <f>'RESUMEN ORDENADO DICIEMBRE'!S164</f>
        <v>27216</v>
      </c>
      <c r="S164" s="45"/>
      <c r="Z164" s="54">
        <v>3.7</v>
      </c>
    </row>
    <row r="165" spans="1:26" hidden="1" x14ac:dyDescent="0.2">
      <c r="A165" t="str">
        <f>'RESUMEN ORDENADO DICIEMBRE'!E165</f>
        <v>MANTENIMIENTO</v>
      </c>
      <c r="B165">
        <f>'RESUMEN ORDENADO DICIEMBRE'!G165</f>
        <v>0</v>
      </c>
      <c r="C165" t="str">
        <f>'RESUMEN ORDENADO DICIEMBRE'!A165</f>
        <v>ZONA 1</v>
      </c>
      <c r="D165" s="55" t="str">
        <f>'RESUMEN ORDENADO DICIEMBRE'!C165</f>
        <v>NAMBACOLA</v>
      </c>
      <c r="E165" t="str">
        <f>'RESUMEN ORDENADO DICIEMBRE'!B165</f>
        <v>GONZANAMA</v>
      </c>
      <c r="F165" t="str">
        <f>'RESUMEN ORDENADO DICIEMBRE'!D165</f>
        <v>AD. DIRECTA</v>
      </c>
      <c r="G165" t="str">
        <f t="shared" si="68"/>
        <v>VIALSUR</v>
      </c>
      <c r="J165" s="54"/>
      <c r="K165" s="54"/>
      <c r="L165" s="54"/>
      <c r="M165" s="54">
        <f>'RESUMEN ORDENADO DICIEMBRE'!I165</f>
        <v>0</v>
      </c>
      <c r="N165" s="54"/>
      <c r="O165"/>
      <c r="P165" s="54"/>
      <c r="Q165" s="54"/>
      <c r="R165">
        <f>'RESUMEN ORDENADO DICIEMBRE'!S165</f>
        <v>5040</v>
      </c>
      <c r="S165" s="45"/>
      <c r="W165" s="61"/>
      <c r="Z165" s="54">
        <v>19</v>
      </c>
    </row>
    <row r="166" spans="1:26" x14ac:dyDescent="0.2">
      <c r="A166" t="str">
        <f>'RESUMEN ORDENADO DICIEMBRE'!E166</f>
        <v>MEJORAMIENTO</v>
      </c>
      <c r="B166" t="str">
        <f>'RESUMEN ORDENADO DICIEMBRE'!G166</f>
        <v>COLOCACIÓN DE MATERIAL DE MEJORAMIENTO VIA ILIACA -CUCULA (L = 2km)</v>
      </c>
      <c r="C166" t="str">
        <f>'RESUMEN ORDENADO DICIEMBRE'!A166</f>
        <v>ZONA 1</v>
      </c>
      <c r="D166" s="55" t="str">
        <f>'RESUMEN ORDENADO DICIEMBRE'!C166</f>
        <v>GONZANAMA</v>
      </c>
      <c r="E166" t="str">
        <f>'RESUMEN ORDENADO DICIEMBRE'!B166</f>
        <v>GONZANAMA</v>
      </c>
      <c r="F166" t="str">
        <f>'RESUMEN ORDENADO DICIEMBRE'!D166</f>
        <v>AD. DIRECTA</v>
      </c>
      <c r="G166" t="str">
        <f t="shared" si="68"/>
        <v>VIALSUR</v>
      </c>
      <c r="H166">
        <f>'RESUMEN ORDENADO DICIEMBRE'!F166</f>
        <v>2013</v>
      </c>
      <c r="I166" s="53" t="str">
        <f>IF(F166="AD. DIRECTA","X","")</f>
        <v>X</v>
      </c>
      <c r="J166" s="54">
        <f>IF(D166=0,"",VLOOKUP(D166,'2010-2001-1990'!$A$1:$C$105,3,"FALSO"))</f>
        <v>1316</v>
      </c>
      <c r="K166" s="54">
        <f>IF(D166=0,"",VLOOKUP(D166,'2010-2001-1990'!$A$1:$C$105,2,"FALSO"))</f>
        <v>1205</v>
      </c>
      <c r="L166" s="54">
        <f>IF(J166="",IF(K166="","",J166+K166),J166+K166)</f>
        <v>2521</v>
      </c>
      <c r="M166" s="54">
        <f>'RESUMEN ORDENADO DICIEMBRE'!I166</f>
        <v>2</v>
      </c>
      <c r="N166" s="54" t="str">
        <f>IF(M166=0,"Mantenimiento",IF(A166="MANTENIMIENTO","Construcción de "&amp;M166&amp;" Km de vías mantenidas",IF(A166="ALCANTARILLAS","Construcción de "&amp;M166&amp;" alcantarillas",IF(A166="AMBIENTAL","Licenciamiento ambiental de vías en la provincia",IF(A166="ASFALTADO","Construcción de "&amp;M166&amp;" Km de vías asfaltadas",IF(A166="ESTUDIOS","Ejecución de "&amp;M166&amp;" Km de estudio vial",IF(A166="MEJORAMIENTO","Construcción de "&amp;M166&amp;" Km de vías mejoradas",IF(A166="OBRAS DE ARTE","Construcción de "&amp;M166&amp;" Km de obras de arte",IF(A166="PASARELAS","Construcción de "&amp;M166&amp;" m de pasarelas en convenio con Tony el Suizo",IF(A166="PUENTES","Construcción de "&amp;M166&amp;" m de puentes",))))))))))</f>
        <v>Construcción de 2 Km de vías mejoradas</v>
      </c>
      <c r="O166"/>
      <c r="P166" s="54"/>
      <c r="Q166" s="54"/>
      <c r="R166">
        <f>'RESUMEN ORDENADO DICIEMBRE'!S166</f>
        <v>1310.4000000000001</v>
      </c>
      <c r="S166" s="45">
        <f>SUM(R166:R169)</f>
        <v>23852.799999999999</v>
      </c>
      <c r="T166" s="49">
        <f>IF(S166="",R166,S166)</f>
        <v>23852.799999999999</v>
      </c>
      <c r="V166" t="str">
        <f>IF(A166="ESTUDIOS","Ing. Patricio Barcenas",IF(A166="AMBIENTAL","Ing. Verónica Carrión",IF(C166="ZONA 1","Ing. Javier Ruíz",IF(C166="ZONA 2","Ing. Marco Cevallos",IF(C166="ZONA 3", "Ing. Alfonso González","Ing. Iván Villa")))))</f>
        <v>Ing. Javier Ruíz</v>
      </c>
      <c r="W166" s="61" t="str">
        <f>IF(A166="ESTUDIOS","Informe del estudio o informe del diseño","Informe, planillas y actas")</f>
        <v>Informe, planillas y actas</v>
      </c>
      <c r="Z166" s="54"/>
    </row>
    <row r="167" spans="1:26" hidden="1" x14ac:dyDescent="0.2">
      <c r="A167" t="str">
        <f>'RESUMEN ORDENADO DICIEMBRE'!E167</f>
        <v>MEJORAMIENTO</v>
      </c>
      <c r="B167">
        <f>'RESUMEN ORDENADO DICIEMBRE'!G167</f>
        <v>0</v>
      </c>
      <c r="C167" t="str">
        <f>'RESUMEN ORDENADO DICIEMBRE'!A167</f>
        <v>ZONA 1</v>
      </c>
      <c r="D167" s="55" t="str">
        <f>'RESUMEN ORDENADO DICIEMBRE'!C167</f>
        <v>GONZANAMA</v>
      </c>
      <c r="E167" t="str">
        <f>'RESUMEN ORDENADO DICIEMBRE'!B167</f>
        <v>GONZANAMA</v>
      </c>
      <c r="F167" t="str">
        <f>'RESUMEN ORDENADO DICIEMBRE'!D167</f>
        <v>AD. DIRECTA</v>
      </c>
      <c r="G167" t="str">
        <f t="shared" si="68"/>
        <v>VIALSUR</v>
      </c>
      <c r="J167" s="54"/>
      <c r="K167" s="54"/>
      <c r="L167" s="54"/>
      <c r="M167" s="54">
        <f>'RESUMEN ORDENADO DICIEMBRE'!I167</f>
        <v>0</v>
      </c>
      <c r="N167" s="54"/>
      <c r="O167"/>
      <c r="P167" s="54"/>
      <c r="Q167" s="54"/>
      <c r="R167">
        <f>'RESUMEN ORDENADO DICIEMBRE'!S167</f>
        <v>728</v>
      </c>
      <c r="S167" s="45"/>
      <c r="Z167" s="54">
        <v>1.3</v>
      </c>
    </row>
    <row r="168" spans="1:26" hidden="1" x14ac:dyDescent="0.2">
      <c r="A168" t="str">
        <f>'RESUMEN ORDENADO DICIEMBRE'!E168</f>
        <v>MEJORAMIENTO</v>
      </c>
      <c r="B168">
        <f>'RESUMEN ORDENADO DICIEMBRE'!G168</f>
        <v>0</v>
      </c>
      <c r="C168" t="str">
        <f>'RESUMEN ORDENADO DICIEMBRE'!A168</f>
        <v>ZONA 1</v>
      </c>
      <c r="D168" s="55" t="str">
        <f>'RESUMEN ORDENADO DICIEMBRE'!C168</f>
        <v>GONZANAMA</v>
      </c>
      <c r="E168" t="str">
        <f>'RESUMEN ORDENADO DICIEMBRE'!B168</f>
        <v>GONZANAMA</v>
      </c>
      <c r="F168" t="str">
        <f>'RESUMEN ORDENADO DICIEMBRE'!D168</f>
        <v>AD. DIRECTA</v>
      </c>
      <c r="G168" t="str">
        <f t="shared" si="68"/>
        <v>VIALSUR</v>
      </c>
      <c r="J168" s="54"/>
      <c r="K168" s="54"/>
      <c r="L168" s="54"/>
      <c r="M168" s="54">
        <f>'RESUMEN ORDENADO DICIEMBRE'!I168</f>
        <v>0</v>
      </c>
      <c r="N168" s="54"/>
      <c r="O168"/>
      <c r="P168" s="54"/>
      <c r="Q168" s="54"/>
      <c r="R168">
        <f>'RESUMEN ORDENADO DICIEMBRE'!S168</f>
        <v>12600</v>
      </c>
      <c r="S168" s="45"/>
      <c r="Z168" s="54">
        <v>12.5</v>
      </c>
    </row>
    <row r="169" spans="1:26" hidden="1" x14ac:dyDescent="0.2">
      <c r="A169" t="str">
        <f>'RESUMEN ORDENADO DICIEMBRE'!E169</f>
        <v>MEJORAMIENTO</v>
      </c>
      <c r="B169">
        <f>'RESUMEN ORDENADO DICIEMBRE'!G169</f>
        <v>0</v>
      </c>
      <c r="C169" t="str">
        <f>'RESUMEN ORDENADO DICIEMBRE'!A169</f>
        <v>ZONA 1</v>
      </c>
      <c r="D169" s="55" t="str">
        <f>'RESUMEN ORDENADO DICIEMBRE'!C169</f>
        <v>GONZANAMA</v>
      </c>
      <c r="E169" t="str">
        <f>'RESUMEN ORDENADO DICIEMBRE'!B169</f>
        <v>GONZANAMA</v>
      </c>
      <c r="F169" t="str">
        <f>'RESUMEN ORDENADO DICIEMBRE'!D169</f>
        <v>AD. DIRECTA</v>
      </c>
      <c r="G169" t="str">
        <f t="shared" si="68"/>
        <v>VIALSUR</v>
      </c>
      <c r="J169" s="54"/>
      <c r="K169" s="54"/>
      <c r="L169" s="54"/>
      <c r="M169" s="54">
        <f>'RESUMEN ORDENADO DICIEMBRE'!I169</f>
        <v>0</v>
      </c>
      <c r="N169" s="54"/>
      <c r="O169"/>
      <c r="P169" s="54"/>
      <c r="Q169" s="54"/>
      <c r="R169">
        <f>'RESUMEN ORDENADO DICIEMBRE'!S169</f>
        <v>9214.4</v>
      </c>
      <c r="S169" s="45"/>
      <c r="W169" s="61"/>
      <c r="Z169" s="54">
        <v>2</v>
      </c>
    </row>
    <row r="170" spans="1:26" x14ac:dyDescent="0.2">
      <c r="A170" t="str">
        <f>'RESUMEN ORDENADO DICIEMBRE'!E170</f>
        <v>MEJORAMIENTO</v>
      </c>
      <c r="B170" t="str">
        <f>'RESUMEN ORDENADO DICIEMBRE'!G170</f>
        <v>RECONFORMACIÓN Y REZANTEO VIA PIEDRA - YUNGA ALTO - YUNGA BAJO (L = 1,5km)</v>
      </c>
      <c r="C170" t="str">
        <f>'RESUMEN ORDENADO DICIEMBRE'!A170</f>
        <v>ZONA 1</v>
      </c>
      <c r="D170" s="55" t="str">
        <f>'RESUMEN ORDENADO DICIEMBRE'!C170</f>
        <v>GONZANAMA</v>
      </c>
      <c r="E170" t="str">
        <f>'RESUMEN ORDENADO DICIEMBRE'!B170</f>
        <v>GONZANAMA</v>
      </c>
      <c r="F170" t="str">
        <f>'RESUMEN ORDENADO DICIEMBRE'!D170</f>
        <v>AD. DIRECTA</v>
      </c>
      <c r="G170" t="str">
        <f t="shared" si="68"/>
        <v>VIALSUR</v>
      </c>
      <c r="H170">
        <f>'RESUMEN ORDENADO DICIEMBRE'!F170</f>
        <v>2013</v>
      </c>
      <c r="I170" s="53" t="str">
        <f>IF(F170="AD. DIRECTA","X","")</f>
        <v>X</v>
      </c>
      <c r="J170" s="54">
        <f>IF(D170=0,"",VLOOKUP(D170,'2010-2001-1990'!$A$1:$C$105,3,"FALSO"))</f>
        <v>1316</v>
      </c>
      <c r="K170" s="54">
        <f>IF(D170=0,"",VLOOKUP(D170,'2010-2001-1990'!$A$1:$C$105,2,"FALSO"))</f>
        <v>1205</v>
      </c>
      <c r="L170" s="54">
        <f>IF(J170="",IF(K170="","",J170+K170),J170+K170)</f>
        <v>2521</v>
      </c>
      <c r="M170" s="54">
        <f>'RESUMEN ORDENADO DICIEMBRE'!I170</f>
        <v>1.5</v>
      </c>
      <c r="N170" s="54" t="str">
        <f>IF(M170=0,"Mantenimiento",IF(A170="MANTENIMIENTO","Construcción de "&amp;M170&amp;" Km de vías mantenidas",IF(A170="ALCANTARILLAS","Construcción de "&amp;M170&amp;" alcantarillas",IF(A170="AMBIENTAL","Licenciamiento ambiental de vías en la provincia",IF(A170="ASFALTADO","Construcción de "&amp;M170&amp;" Km de vías asfaltadas",IF(A170="ESTUDIOS","Ejecución de "&amp;M170&amp;" Km de estudio vial",IF(A170="MEJORAMIENTO","Construcción de "&amp;M170&amp;" Km de vías mejoradas",IF(A170="OBRAS DE ARTE","Construcción de "&amp;M170&amp;" Km de obras de arte",IF(A170="PASARELAS","Construcción de "&amp;M170&amp;" m de pasarelas en convenio con Tony el Suizo",IF(A170="PUENTES","Construcción de "&amp;M170&amp;" m de puentes",))))))))))</f>
        <v>Construcción de 1.5 Km de vías mejoradas</v>
      </c>
      <c r="O170"/>
      <c r="P170" s="54"/>
      <c r="Q170" s="54"/>
      <c r="R170">
        <f>'RESUMEN ORDENADO DICIEMBRE'!S170</f>
        <v>907.2</v>
      </c>
      <c r="S170" s="45">
        <f>SUM(R170:R173)</f>
        <v>4813.2</v>
      </c>
      <c r="T170" s="49">
        <f>IF(S170="",R170,S170)</f>
        <v>4813.2</v>
      </c>
      <c r="V170" t="str">
        <f>IF(A170="ESTUDIOS","Ing. Patricio Barcenas",IF(A170="AMBIENTAL","Ing. Verónica Carrión",IF(C170="ZONA 1","Ing. Javier Ruíz",IF(C170="ZONA 2","Ing. Marco Cevallos",IF(C170="ZONA 3", "Ing. Alfonso González","Ing. Iván Villa")))))</f>
        <v>Ing. Javier Ruíz</v>
      </c>
      <c r="W170" s="61" t="str">
        <f>IF(A170="ESTUDIOS","Informe del estudio o informe del diseño","Informe, planillas y actas")</f>
        <v>Informe, planillas y actas</v>
      </c>
      <c r="Z170" s="54"/>
    </row>
    <row r="171" spans="1:26" hidden="1" x14ac:dyDescent="0.2">
      <c r="A171" t="str">
        <f>'RESUMEN ORDENADO DICIEMBRE'!E171</f>
        <v>MEJORAMIENTO</v>
      </c>
      <c r="B171">
        <f>'RESUMEN ORDENADO DICIEMBRE'!G171</f>
        <v>0</v>
      </c>
      <c r="C171" t="str">
        <f>'RESUMEN ORDENADO DICIEMBRE'!A171</f>
        <v>ZONA 1</v>
      </c>
      <c r="D171" s="55" t="str">
        <f>'RESUMEN ORDENADO DICIEMBRE'!C171</f>
        <v>GONZANAMA</v>
      </c>
      <c r="E171" t="str">
        <f>'RESUMEN ORDENADO DICIEMBRE'!B171</f>
        <v>GONZANAMA</v>
      </c>
      <c r="F171" t="str">
        <f>'RESUMEN ORDENADO DICIEMBRE'!D171</f>
        <v>AD. DIRECTA</v>
      </c>
      <c r="G171" t="str">
        <f t="shared" si="68"/>
        <v>VIALSUR</v>
      </c>
      <c r="J171" s="54"/>
      <c r="K171" s="54"/>
      <c r="L171" s="54"/>
      <c r="M171" s="54">
        <f>'RESUMEN ORDENADO DICIEMBRE'!I171</f>
        <v>0</v>
      </c>
      <c r="N171" s="54"/>
      <c r="O171"/>
      <c r="P171" s="54"/>
      <c r="Q171" s="54"/>
      <c r="R171">
        <f>'RESUMEN ORDENADO DICIEMBRE'!S171</f>
        <v>882</v>
      </c>
      <c r="S171" s="45"/>
      <c r="Z171" s="54">
        <v>4.5</v>
      </c>
    </row>
    <row r="172" spans="1:26" hidden="1" x14ac:dyDescent="0.2">
      <c r="A172" t="str">
        <f>'RESUMEN ORDENADO DICIEMBRE'!E172</f>
        <v>MEJORAMIENTO</v>
      </c>
      <c r="B172">
        <f>'RESUMEN ORDENADO DICIEMBRE'!G172</f>
        <v>0</v>
      </c>
      <c r="C172" t="str">
        <f>'RESUMEN ORDENADO DICIEMBRE'!A172</f>
        <v>ZONA 1</v>
      </c>
      <c r="D172" s="55" t="str">
        <f>'RESUMEN ORDENADO DICIEMBRE'!C172</f>
        <v>GONZANAMA</v>
      </c>
      <c r="E172" t="str">
        <f>'RESUMEN ORDENADO DICIEMBRE'!B172</f>
        <v>GONZANAMA</v>
      </c>
      <c r="F172" t="str">
        <f>'RESUMEN ORDENADO DICIEMBRE'!D172</f>
        <v>AD. DIRECTA</v>
      </c>
      <c r="G172" t="str">
        <f t="shared" si="68"/>
        <v>VIALSUR</v>
      </c>
      <c r="J172" s="54"/>
      <c r="K172" s="54"/>
      <c r="L172" s="54"/>
      <c r="M172" s="54">
        <f>'RESUMEN ORDENADO DICIEMBRE'!I172</f>
        <v>0</v>
      </c>
      <c r="N172" s="54"/>
      <c r="O172"/>
      <c r="P172" s="54"/>
      <c r="Q172" s="54"/>
      <c r="R172">
        <f>'RESUMEN ORDENADO DICIEMBRE'!S172</f>
        <v>2551.5</v>
      </c>
      <c r="S172" s="45"/>
      <c r="Z172" s="54">
        <v>7</v>
      </c>
    </row>
    <row r="173" spans="1:26" hidden="1" x14ac:dyDescent="0.2">
      <c r="A173" t="str">
        <f>'RESUMEN ORDENADO DICIEMBRE'!E173</f>
        <v>MEJORAMIENTO</v>
      </c>
      <c r="B173">
        <f>'RESUMEN ORDENADO DICIEMBRE'!G173</f>
        <v>0</v>
      </c>
      <c r="C173" t="str">
        <f>'RESUMEN ORDENADO DICIEMBRE'!A173</f>
        <v>ZONA 1</v>
      </c>
      <c r="D173" s="55" t="str">
        <f>'RESUMEN ORDENADO DICIEMBRE'!C173</f>
        <v>GONZANAMA</v>
      </c>
      <c r="E173" t="str">
        <f>'RESUMEN ORDENADO DICIEMBRE'!B173</f>
        <v>GONZANAMA</v>
      </c>
      <c r="F173" t="str">
        <f>'RESUMEN ORDENADO DICIEMBRE'!D173</f>
        <v>AD. DIRECTA</v>
      </c>
      <c r="G173" t="str">
        <f t="shared" si="68"/>
        <v>VIALSUR</v>
      </c>
      <c r="J173" s="54"/>
      <c r="K173" s="54"/>
      <c r="L173" s="54"/>
      <c r="M173" s="54">
        <f>'RESUMEN ORDENADO DICIEMBRE'!I173</f>
        <v>0</v>
      </c>
      <c r="N173" s="54"/>
      <c r="O173"/>
      <c r="P173" s="54"/>
      <c r="Q173" s="54"/>
      <c r="R173">
        <f>'RESUMEN ORDENADO DICIEMBRE'!S173</f>
        <v>472.5</v>
      </c>
      <c r="S173" s="45"/>
      <c r="W173" s="61"/>
      <c r="Z173" s="54">
        <v>8.9</v>
      </c>
    </row>
    <row r="174" spans="1:26" x14ac:dyDescent="0.2">
      <c r="A174" t="str">
        <f>'RESUMEN ORDENADO DICIEMBRE'!E174</f>
        <v>MEJORAMIENTO</v>
      </c>
      <c r="B174" t="str">
        <f>'RESUMEN ORDENADO DICIEMBRE'!G174</f>
        <v>COLOCACIÓN DE MATERIAL DE MEJORAMIENTO EN LA VÍA NAMBACOLA - FONDO VERDE (L = 0,5KM)</v>
      </c>
      <c r="C174" t="str">
        <f>'RESUMEN ORDENADO DICIEMBRE'!A174</f>
        <v>ZONA 1</v>
      </c>
      <c r="D174" s="55" t="str">
        <f>'RESUMEN ORDENADO DICIEMBRE'!C174</f>
        <v>NAMBACOLA</v>
      </c>
      <c r="E174" t="str">
        <f>'RESUMEN ORDENADO DICIEMBRE'!B174</f>
        <v>GONZANAMA</v>
      </c>
      <c r="F174" t="str">
        <f>'RESUMEN ORDENADO DICIEMBRE'!D174</f>
        <v>AD. DIRECTA</v>
      </c>
      <c r="G174" t="str">
        <f t="shared" si="68"/>
        <v>VIALSUR</v>
      </c>
      <c r="H174">
        <f>'RESUMEN ORDENADO DICIEMBRE'!F174</f>
        <v>2013</v>
      </c>
      <c r="I174" s="53" t="str">
        <f>IF(F174="AD. DIRECTA","X","")</f>
        <v>X</v>
      </c>
      <c r="J174" s="54">
        <f>IF(D174=0,"",VLOOKUP(D174,'2010-2001-1990'!$A$1:$C$105,3,"FALSO"))</f>
        <v>2229</v>
      </c>
      <c r="K174" s="54">
        <f>IF(D174=0,"",VLOOKUP(D174,'2010-2001-1990'!$A$1:$C$105,2,"FALSO"))</f>
        <v>2291</v>
      </c>
      <c r="L174" s="54">
        <f>IF(J174="",IF(K174="","",J174+K174),J174+K174)</f>
        <v>4520</v>
      </c>
      <c r="M174" s="54">
        <f>'RESUMEN ORDENADO DICIEMBRE'!I174</f>
        <v>0.5</v>
      </c>
      <c r="N174" s="54" t="str">
        <f>IF(M174=0,"Mantenimiento",IF(A174="MANTENIMIENTO","Construcción de "&amp;M174&amp;" Km de vías mantenidas",IF(A174="ALCANTARILLAS","Construcción de "&amp;M174&amp;" alcantarillas",IF(A174="AMBIENTAL","Licenciamiento ambiental de vías en la provincia",IF(A174="ASFALTADO","Construcción de "&amp;M174&amp;" Km de vías asfaltadas",IF(A174="ESTUDIOS","Ejecución de "&amp;M174&amp;" Km de estudio vial",IF(A174="MEJORAMIENTO","Construcción de "&amp;M174&amp;" Km de vías mejoradas",IF(A174="OBRAS DE ARTE","Construcción de "&amp;M174&amp;" Km de obras de arte",IF(A174="PASARELAS","Construcción de "&amp;M174&amp;" m de pasarelas en convenio con Tony el Suizo",IF(A174="PUENTES","Construcción de "&amp;M174&amp;" m de puentes",))))))))))</f>
        <v>Construcción de 0.5 Km de vías mejoradas</v>
      </c>
      <c r="O174"/>
      <c r="P174" s="54"/>
      <c r="Q174" s="54"/>
      <c r="R174">
        <f>'RESUMEN ORDENADO DICIEMBRE'!S174</f>
        <v>302.39999999999998</v>
      </c>
      <c r="S174" s="45">
        <f>SUM(R174:R177)</f>
        <v>4221.6000000000004</v>
      </c>
      <c r="T174" s="49">
        <f>IF(S174="",R174,S174)</f>
        <v>4221.6000000000004</v>
      </c>
      <c r="V174" t="str">
        <f>IF(A174="ESTUDIOS","Ing. Patricio Barcenas",IF(A174="AMBIENTAL","Ing. Verónica Carrión",IF(C174="ZONA 1","Ing. Javier Ruíz",IF(C174="ZONA 2","Ing. Marco Cevallos",IF(C174="ZONA 3", "Ing. Alfonso González","Ing. Iván Villa")))))</f>
        <v>Ing. Javier Ruíz</v>
      </c>
      <c r="W174" s="61" t="str">
        <f>IF(A174="ESTUDIOS","Informe del estudio o informe del diseño","Informe, planillas y actas")</f>
        <v>Informe, planillas y actas</v>
      </c>
      <c r="Z174" s="54"/>
    </row>
    <row r="175" spans="1:26" hidden="1" x14ac:dyDescent="0.2">
      <c r="A175" t="str">
        <f>'RESUMEN ORDENADO DICIEMBRE'!E175</f>
        <v>MEJORAMIENTO</v>
      </c>
      <c r="B175">
        <f>'RESUMEN ORDENADO DICIEMBRE'!G175</f>
        <v>0</v>
      </c>
      <c r="C175" t="str">
        <f>'RESUMEN ORDENADO DICIEMBRE'!A175</f>
        <v>ZONA 1</v>
      </c>
      <c r="D175" s="55" t="str">
        <f>'RESUMEN ORDENADO DICIEMBRE'!C175</f>
        <v>NAMBACOLA</v>
      </c>
      <c r="E175" t="str">
        <f>'RESUMEN ORDENADO DICIEMBRE'!B175</f>
        <v>GONZANAMA</v>
      </c>
      <c r="F175" t="str">
        <f>'RESUMEN ORDENADO DICIEMBRE'!D175</f>
        <v>AD. DIRECTA</v>
      </c>
      <c r="G175" t="str">
        <f t="shared" si="68"/>
        <v>VIALSUR</v>
      </c>
      <c r="J175" s="54"/>
      <c r="K175" s="54"/>
      <c r="L175" s="54"/>
      <c r="M175" s="54">
        <f>'RESUMEN ORDENADO DICIEMBRE'!I175</f>
        <v>0</v>
      </c>
      <c r="N175" s="54"/>
      <c r="O175"/>
      <c r="P175" s="54"/>
      <c r="Q175" s="54"/>
      <c r="R175">
        <f>'RESUMEN ORDENADO DICIEMBRE'!S175</f>
        <v>336</v>
      </c>
      <c r="S175" s="45"/>
      <c r="Z175" s="54">
        <v>20.7</v>
      </c>
    </row>
    <row r="176" spans="1:26" hidden="1" x14ac:dyDescent="0.2">
      <c r="A176" t="str">
        <f>'RESUMEN ORDENADO DICIEMBRE'!E176</f>
        <v>MEJORAMIENTO</v>
      </c>
      <c r="B176">
        <f>'RESUMEN ORDENADO DICIEMBRE'!G176</f>
        <v>0</v>
      </c>
      <c r="C176" t="str">
        <f>'RESUMEN ORDENADO DICIEMBRE'!A176</f>
        <v>ZONA 1</v>
      </c>
      <c r="D176" s="55" t="str">
        <f>'RESUMEN ORDENADO DICIEMBRE'!C176</f>
        <v>NAMBACOLA</v>
      </c>
      <c r="E176" t="str">
        <f>'RESUMEN ORDENADO DICIEMBRE'!B176</f>
        <v>GONZANAMA</v>
      </c>
      <c r="F176" t="str">
        <f>'RESUMEN ORDENADO DICIEMBRE'!D176</f>
        <v>AD. DIRECTA</v>
      </c>
      <c r="G176" t="str">
        <f t="shared" si="68"/>
        <v>VIALSUR</v>
      </c>
      <c r="J176" s="54"/>
      <c r="K176" s="54"/>
      <c r="L176" s="54"/>
      <c r="M176" s="54">
        <f>'RESUMEN ORDENADO DICIEMBRE'!I176</f>
        <v>0</v>
      </c>
      <c r="N176" s="54"/>
      <c r="O176"/>
      <c r="P176" s="54"/>
      <c r="Q176" s="54"/>
      <c r="R176">
        <f>'RESUMEN ORDENADO DICIEMBRE'!S176</f>
        <v>2520</v>
      </c>
      <c r="S176" s="45"/>
      <c r="W176" s="61"/>
      <c r="Z176" s="54">
        <v>20.7</v>
      </c>
    </row>
    <row r="177" spans="1:26" hidden="1" x14ac:dyDescent="0.2">
      <c r="A177" t="str">
        <f>'RESUMEN ORDENADO DICIEMBRE'!E177</f>
        <v>MEJORAMIENTO</v>
      </c>
      <c r="B177">
        <f>'RESUMEN ORDENADO DICIEMBRE'!G177</f>
        <v>0</v>
      </c>
      <c r="C177" t="str">
        <f>'RESUMEN ORDENADO DICIEMBRE'!A177</f>
        <v>ZONA 1</v>
      </c>
      <c r="D177" s="55" t="str">
        <f>'RESUMEN ORDENADO DICIEMBRE'!C177</f>
        <v>NAMBACOLA</v>
      </c>
      <c r="E177" t="str">
        <f>'RESUMEN ORDENADO DICIEMBRE'!B177</f>
        <v>GONZANAMA</v>
      </c>
      <c r="F177" t="str">
        <f>'RESUMEN ORDENADO DICIEMBRE'!D177</f>
        <v>AD. DIRECTA</v>
      </c>
      <c r="G177" t="str">
        <f t="shared" si="68"/>
        <v>VIALSUR</v>
      </c>
      <c r="J177" s="54"/>
      <c r="K177" s="54"/>
      <c r="L177" s="54"/>
      <c r="M177" s="54">
        <f>'RESUMEN ORDENADO DICIEMBRE'!I177</f>
        <v>0</v>
      </c>
      <c r="N177" s="54"/>
      <c r="O177"/>
      <c r="P177" s="54"/>
      <c r="Q177" s="54"/>
      <c r="R177">
        <f>'RESUMEN ORDENADO DICIEMBRE'!S177</f>
        <v>1063.1999999999998</v>
      </c>
      <c r="S177" s="45"/>
      <c r="W177" s="61"/>
      <c r="Z177" s="54">
        <v>5</v>
      </c>
    </row>
    <row r="178" spans="1:26" x14ac:dyDescent="0.2">
      <c r="A178" t="str">
        <f>'RESUMEN ORDENADO DICIEMBRE'!E178</f>
        <v>MANTENIMIENTO</v>
      </c>
      <c r="B178" t="str">
        <f>'RESUMEN ORDENADO DICIEMBRE'!G178</f>
        <v>RECONFORMACIÓN Y REZANTEO VIA GERINOMA BAJO - ESCUELA CALERA  (L = 1,0km)</v>
      </c>
      <c r="C178" t="str">
        <f>'RESUMEN ORDENADO DICIEMBRE'!A178</f>
        <v>ZONA 1</v>
      </c>
      <c r="D178" s="55" t="str">
        <f>'RESUMEN ORDENADO DICIEMBRE'!C178</f>
        <v>GONZANAMA</v>
      </c>
      <c r="E178" t="str">
        <f>'RESUMEN ORDENADO DICIEMBRE'!B178</f>
        <v>GONZANAMA</v>
      </c>
      <c r="F178" t="str">
        <f>'RESUMEN ORDENADO DICIEMBRE'!D178</f>
        <v>AD. DIRECTA</v>
      </c>
      <c r="G178" t="str">
        <f t="shared" si="68"/>
        <v>VIALSUR</v>
      </c>
      <c r="H178">
        <f>'RESUMEN ORDENADO DICIEMBRE'!F178</f>
        <v>2013</v>
      </c>
      <c r="I178" s="53" t="str">
        <f>IF(F178="AD. DIRECTA","X","")</f>
        <v>X</v>
      </c>
      <c r="J178" s="54">
        <f>IF(D178=0,"",VLOOKUP(D178,'2010-2001-1990'!$A$1:$C$105,3,"FALSO"))</f>
        <v>1316</v>
      </c>
      <c r="K178" s="54">
        <f>IF(D178=0,"",VLOOKUP(D178,'2010-2001-1990'!$A$1:$C$105,2,"FALSO"))</f>
        <v>1205</v>
      </c>
      <c r="L178" s="54">
        <f>IF(J178="",IF(K178="","",J178+K178),J178+K178)</f>
        <v>2521</v>
      </c>
      <c r="M178" s="54">
        <f>'RESUMEN ORDENADO DICIEMBRE'!I178</f>
        <v>1</v>
      </c>
      <c r="N178" s="54" t="str">
        <f>IF(M178=0,"Mantenimiento",IF(A178="MANTENIMIENTO","Construcción de "&amp;M178&amp;" Km de vías mantenidas",IF(A178="ALCANTARILLAS","Construcción de "&amp;M178&amp;" alcantarillas",IF(A178="AMBIENTAL","Licenciamiento ambiental de vías en la provincia",IF(A178="ASFALTADO","Construcción de "&amp;M178&amp;" Km de vías asfaltadas",IF(A178="ESTUDIOS","Ejecución de "&amp;M178&amp;" Km de estudio vial",IF(A178="MEJORAMIENTO","Construcción de "&amp;M178&amp;" Km de vías mejoradas",IF(A178="OBRAS DE ARTE","Construcción de "&amp;M178&amp;" Km de obras de arte",IF(A178="PASARELAS","Construcción de "&amp;M178&amp;" m de pasarelas en convenio con Tony el Suizo",IF(A178="PUENTES","Construcción de "&amp;M178&amp;" m de puentes",))))))))))</f>
        <v>Construcción de 1 Km de vías mantenidas</v>
      </c>
      <c r="O178"/>
      <c r="P178" s="54"/>
      <c r="Q178" s="54"/>
      <c r="R178">
        <f>'RESUMEN ORDENADO DICIEMBRE'!S178</f>
        <v>352.8</v>
      </c>
      <c r="S178" s="45">
        <f>SUM(R178:R181)</f>
        <v>2804.8</v>
      </c>
      <c r="T178" s="49">
        <f>IF(S178="",R178,S178)</f>
        <v>2804.8</v>
      </c>
      <c r="V178" t="str">
        <f>IF(A178="ESTUDIOS","Ing. Patricio Barcenas",IF(A178="AMBIENTAL","Ing. Verónica Carrión",IF(C178="ZONA 1","Ing. Javier Ruíz",IF(C178="ZONA 2","Ing. Marco Cevallos",IF(C178="ZONA 3", "Ing. Alfonso González","Ing. Iván Villa")))))</f>
        <v>Ing. Javier Ruíz</v>
      </c>
      <c r="W178" s="61" t="str">
        <f>IF(A178="ESTUDIOS","Informe del estudio o informe del diseño","Informe, planillas y actas")</f>
        <v>Informe, planillas y actas</v>
      </c>
      <c r="Z178" s="54"/>
    </row>
    <row r="179" spans="1:26" hidden="1" x14ac:dyDescent="0.2">
      <c r="A179" t="str">
        <f>'RESUMEN ORDENADO DICIEMBRE'!E179</f>
        <v>MANTENIMIENTO</v>
      </c>
      <c r="B179">
        <f>'RESUMEN ORDENADO DICIEMBRE'!G179</f>
        <v>0</v>
      </c>
      <c r="C179" t="str">
        <f>'RESUMEN ORDENADO DICIEMBRE'!A179</f>
        <v>ZONA 1</v>
      </c>
      <c r="D179" s="55" t="str">
        <f>'RESUMEN ORDENADO DICIEMBRE'!C179</f>
        <v>GONZANAMA</v>
      </c>
      <c r="E179" t="str">
        <f>'RESUMEN ORDENADO DICIEMBRE'!B179</f>
        <v>GONZANAMA</v>
      </c>
      <c r="F179" t="str">
        <f>'RESUMEN ORDENADO DICIEMBRE'!D179</f>
        <v>AD. DIRECTA</v>
      </c>
      <c r="G179" t="str">
        <f t="shared" si="68"/>
        <v>VIALSUR</v>
      </c>
      <c r="J179" s="54"/>
      <c r="K179" s="54"/>
      <c r="L179" s="54"/>
      <c r="M179" s="54">
        <f>'RESUMEN ORDENADO DICIEMBRE'!I179</f>
        <v>0</v>
      </c>
      <c r="N179" s="54"/>
      <c r="O179"/>
      <c r="P179" s="54"/>
      <c r="Q179" s="54"/>
      <c r="R179">
        <f>'RESUMEN ORDENADO DICIEMBRE'!S179</f>
        <v>196</v>
      </c>
      <c r="S179" s="45"/>
      <c r="W179" s="61"/>
      <c r="Z179" s="54">
        <v>6.22</v>
      </c>
    </row>
    <row r="180" spans="1:26" hidden="1" x14ac:dyDescent="0.2">
      <c r="A180" t="str">
        <f>'RESUMEN ORDENADO DICIEMBRE'!E180</f>
        <v>MANTENIMIENTO</v>
      </c>
      <c r="B180">
        <f>'RESUMEN ORDENADO DICIEMBRE'!G180</f>
        <v>0</v>
      </c>
      <c r="C180" t="str">
        <f>'RESUMEN ORDENADO DICIEMBRE'!A180</f>
        <v>ZONA 1</v>
      </c>
      <c r="D180" s="55" t="str">
        <f>'RESUMEN ORDENADO DICIEMBRE'!C180</f>
        <v>GONZANAMA</v>
      </c>
      <c r="E180" t="str">
        <f>'RESUMEN ORDENADO DICIEMBRE'!B180</f>
        <v>GONZANAMA</v>
      </c>
      <c r="F180" t="str">
        <f>'RESUMEN ORDENADO DICIEMBRE'!D180</f>
        <v>AD. DIRECTA</v>
      </c>
      <c r="G180" t="str">
        <f t="shared" si="68"/>
        <v>VIALSUR</v>
      </c>
      <c r="J180" s="54"/>
      <c r="K180" s="54"/>
      <c r="L180" s="54"/>
      <c r="M180" s="54">
        <f>'RESUMEN ORDENADO DICIEMBRE'!I180</f>
        <v>0</v>
      </c>
      <c r="N180" s="54"/>
      <c r="O180"/>
      <c r="P180" s="54"/>
      <c r="Q180" s="54"/>
      <c r="R180">
        <f>'RESUMEN ORDENADO DICIEMBRE'!S180</f>
        <v>2016</v>
      </c>
      <c r="S180" s="45"/>
      <c r="W180" s="61"/>
      <c r="Z180" s="54">
        <v>3.1</v>
      </c>
    </row>
    <row r="181" spans="1:26" hidden="1" x14ac:dyDescent="0.2">
      <c r="A181" t="str">
        <f>'RESUMEN ORDENADO DICIEMBRE'!E181</f>
        <v>MANTENIMIENTO</v>
      </c>
      <c r="B181">
        <f>'RESUMEN ORDENADO DICIEMBRE'!G181</f>
        <v>0</v>
      </c>
      <c r="C181" t="str">
        <f>'RESUMEN ORDENADO DICIEMBRE'!A181</f>
        <v>ZONA 1</v>
      </c>
      <c r="D181" s="55" t="str">
        <f>'RESUMEN ORDENADO DICIEMBRE'!C181</f>
        <v>GONZANAMA</v>
      </c>
      <c r="E181" t="str">
        <f>'RESUMEN ORDENADO DICIEMBRE'!B181</f>
        <v>GONZANAMA</v>
      </c>
      <c r="F181" t="str">
        <f>'RESUMEN ORDENADO DICIEMBRE'!D181</f>
        <v>AD. DIRECTA</v>
      </c>
      <c r="G181" t="str">
        <f t="shared" si="68"/>
        <v>VIALSUR</v>
      </c>
      <c r="J181" s="54"/>
      <c r="K181" s="54"/>
      <c r="L181" s="54"/>
      <c r="M181" s="54">
        <f>'RESUMEN ORDENADO DICIEMBRE'!I181</f>
        <v>0</v>
      </c>
      <c r="N181" s="54"/>
      <c r="O181"/>
      <c r="P181" s="54"/>
      <c r="Q181" s="54"/>
      <c r="R181">
        <f>'RESUMEN ORDENADO DICIEMBRE'!S181</f>
        <v>240</v>
      </c>
      <c r="S181" s="45"/>
      <c r="Z181" s="54">
        <v>3.2</v>
      </c>
    </row>
    <row r="182" spans="1:26" x14ac:dyDescent="0.2">
      <c r="A182" t="str">
        <f>'RESUMEN ORDENADO DICIEMBRE'!E182</f>
        <v>MANTENIMIENTO</v>
      </c>
      <c r="B182" t="str">
        <f>'RESUMEN ORDENADO DICIEMBRE'!G182</f>
        <v>RECONFORMACIÓN VIA NAMBACOLA - BARRIO 24 JUNIO  (L = 0,5km)</v>
      </c>
      <c r="C182" t="str">
        <f>'RESUMEN ORDENADO DICIEMBRE'!A182</f>
        <v>ZONA 1</v>
      </c>
      <c r="D182" s="55" t="str">
        <f>'RESUMEN ORDENADO DICIEMBRE'!C182</f>
        <v>NAMBACOLA</v>
      </c>
      <c r="E182" t="str">
        <f>'RESUMEN ORDENADO DICIEMBRE'!B182</f>
        <v>GONZANAMA</v>
      </c>
      <c r="F182" t="str">
        <f>'RESUMEN ORDENADO DICIEMBRE'!D182</f>
        <v>AD. DIRECTA</v>
      </c>
      <c r="G182" t="str">
        <f t="shared" si="68"/>
        <v>VIALSUR</v>
      </c>
      <c r="H182">
        <f>'RESUMEN ORDENADO DICIEMBRE'!F182</f>
        <v>2013</v>
      </c>
      <c r="I182" s="53" t="str">
        <f>IF(F182="AD. DIRECTA","X","")</f>
        <v>X</v>
      </c>
      <c r="J182" s="54">
        <f>IF(D182=0,"",VLOOKUP(D182,'2010-2001-1990'!$A$1:$C$105,3,"FALSO"))</f>
        <v>2229</v>
      </c>
      <c r="K182" s="54">
        <f>IF(D182=0,"",VLOOKUP(D182,'2010-2001-1990'!$A$1:$C$105,2,"FALSO"))</f>
        <v>2291</v>
      </c>
      <c r="L182" s="54">
        <f>IF(J182="",IF(K182="","",J182+K182),J182+K182)</f>
        <v>4520</v>
      </c>
      <c r="M182" s="54">
        <f>'RESUMEN ORDENADO DICIEMBRE'!I182</f>
        <v>0.5</v>
      </c>
      <c r="N182" s="54" t="str">
        <f>IF(M182=0,"Mantenimiento",IF(A182="MANTENIMIENTO","Construcción de "&amp;M182&amp;" Km de vías mantenidas",IF(A182="ALCANTARILLAS","Construcción de "&amp;M182&amp;" alcantarillas",IF(A182="AMBIENTAL","Licenciamiento ambiental de vías en la provincia",IF(A182="ASFALTADO","Construcción de "&amp;M182&amp;" Km de vías asfaltadas",IF(A182="ESTUDIOS","Ejecución de "&amp;M182&amp;" Km de estudio vial",IF(A182="MEJORAMIENTO","Construcción de "&amp;M182&amp;" Km de vías mejoradas",IF(A182="OBRAS DE ARTE","Construcción de "&amp;M182&amp;" Km de obras de arte",IF(A182="PASARELAS","Construcción de "&amp;M182&amp;" m de pasarelas en convenio con Tony el Suizo",IF(A182="PUENTES","Construcción de "&amp;M182&amp;" m de puentes",))))))))))</f>
        <v>Construcción de 0.5 Km de vías mantenidas</v>
      </c>
      <c r="O182"/>
      <c r="P182" s="54"/>
      <c r="Q182" s="54"/>
      <c r="R182">
        <f>'RESUMEN ORDENADO DICIEMBRE'!S182</f>
        <v>75.599999999999994</v>
      </c>
      <c r="S182" s="45">
        <f>SUM(R182:R184)</f>
        <v>2679.6</v>
      </c>
      <c r="T182" s="49">
        <f>IF(S182="",R182,S182)</f>
        <v>2679.6</v>
      </c>
      <c r="V182" t="str">
        <f>IF(A182="ESTUDIOS","Ing. Patricio Barcenas",IF(A182="AMBIENTAL","Ing. Verónica Carrión",IF(C182="ZONA 1","Ing. Javier Ruíz",IF(C182="ZONA 2","Ing. Marco Cevallos",IF(C182="ZONA 3", "Ing. Alfonso González","Ing. Iván Villa")))))</f>
        <v>Ing. Javier Ruíz</v>
      </c>
      <c r="W182" s="61" t="str">
        <f>IF(A182="ESTUDIOS","Informe del estudio o informe del diseño","Informe, planillas y actas")</f>
        <v>Informe, planillas y actas</v>
      </c>
      <c r="Z182" s="54"/>
    </row>
    <row r="183" spans="1:26" hidden="1" x14ac:dyDescent="0.2">
      <c r="A183" t="str">
        <f>'RESUMEN ORDENADO DICIEMBRE'!E183</f>
        <v>MANTENIMIENTO</v>
      </c>
      <c r="B183">
        <f>'RESUMEN ORDENADO DICIEMBRE'!G183</f>
        <v>0</v>
      </c>
      <c r="C183" t="str">
        <f>'RESUMEN ORDENADO DICIEMBRE'!A183</f>
        <v>ZONA 1</v>
      </c>
      <c r="D183" s="55" t="str">
        <f>'RESUMEN ORDENADO DICIEMBRE'!C183</f>
        <v>NAMBACOLA</v>
      </c>
      <c r="E183" t="str">
        <f>'RESUMEN ORDENADO DICIEMBRE'!B183</f>
        <v>GONZANAMA</v>
      </c>
      <c r="F183" t="str">
        <f>'RESUMEN ORDENADO DICIEMBRE'!D183</f>
        <v>AD. DIRECTA</v>
      </c>
      <c r="G183" t="str">
        <f t="shared" si="68"/>
        <v>VIALSUR</v>
      </c>
      <c r="J183" s="54"/>
      <c r="K183" s="54"/>
      <c r="L183" s="54"/>
      <c r="M183" s="54">
        <f>'RESUMEN ORDENADO DICIEMBRE'!I183</f>
        <v>0</v>
      </c>
      <c r="N183" s="54"/>
      <c r="O183"/>
      <c r="P183" s="54"/>
      <c r="Q183" s="54"/>
      <c r="R183">
        <f>'RESUMEN ORDENADO DICIEMBRE'!S183</f>
        <v>84</v>
      </c>
      <c r="S183" s="45"/>
      <c r="W183" s="61"/>
      <c r="Z183" s="54">
        <v>19</v>
      </c>
    </row>
    <row r="184" spans="1:26" hidden="1" x14ac:dyDescent="0.2">
      <c r="A184" t="str">
        <f>'RESUMEN ORDENADO DICIEMBRE'!E184</f>
        <v>MANTENIMIENTO</v>
      </c>
      <c r="B184">
        <f>'RESUMEN ORDENADO DICIEMBRE'!G184</f>
        <v>0</v>
      </c>
      <c r="C184" t="str">
        <f>'RESUMEN ORDENADO DICIEMBRE'!A184</f>
        <v>ZONA 1</v>
      </c>
      <c r="D184" s="55" t="str">
        <f>'RESUMEN ORDENADO DICIEMBRE'!C184</f>
        <v>NAMBACOLA</v>
      </c>
      <c r="E184" t="str">
        <f>'RESUMEN ORDENADO DICIEMBRE'!B184</f>
        <v>GONZANAMA</v>
      </c>
      <c r="F184" t="str">
        <f>'RESUMEN ORDENADO DICIEMBRE'!D184</f>
        <v>AD. DIRECTA</v>
      </c>
      <c r="G184" t="str">
        <f t="shared" si="68"/>
        <v>VIALSUR</v>
      </c>
      <c r="J184" s="54"/>
      <c r="K184" s="54"/>
      <c r="L184" s="54"/>
      <c r="M184" s="54">
        <f>'RESUMEN ORDENADO DICIEMBRE'!I184</f>
        <v>0</v>
      </c>
      <c r="N184" s="54"/>
      <c r="O184"/>
      <c r="P184" s="54"/>
      <c r="Q184" s="54"/>
      <c r="R184">
        <f>'RESUMEN ORDENADO DICIEMBRE'!S184</f>
        <v>2520</v>
      </c>
      <c r="S184" s="45"/>
      <c r="W184" s="61"/>
      <c r="Z184" s="54">
        <v>6</v>
      </c>
    </row>
    <row r="185" spans="1:26" x14ac:dyDescent="0.2">
      <c r="A185" t="str">
        <f>'RESUMEN ORDENADO DICIEMBRE'!E185</f>
        <v>MANTENIMIENTO</v>
      </c>
      <c r="B185" t="str">
        <f>'RESUMEN ORDENADO DICIEMBRE'!G185</f>
        <v>RECONFORMACIÓN VIA BARRIO SURUNUMA - VIA ACCESO A NAMBACOLA  (L = 0,5km)</v>
      </c>
      <c r="C185" t="str">
        <f>'RESUMEN ORDENADO DICIEMBRE'!A185</f>
        <v>ZONA 1</v>
      </c>
      <c r="D185" s="55" t="str">
        <f>'RESUMEN ORDENADO DICIEMBRE'!C185</f>
        <v>NAMBACOLA</v>
      </c>
      <c r="E185" t="str">
        <f>'RESUMEN ORDENADO DICIEMBRE'!B185</f>
        <v>GONZANAMA</v>
      </c>
      <c r="F185" t="str">
        <f>'RESUMEN ORDENADO DICIEMBRE'!D185</f>
        <v>AD. DIRECTA</v>
      </c>
      <c r="G185" t="str">
        <f t="shared" si="68"/>
        <v>VIALSUR</v>
      </c>
      <c r="H185">
        <f>'RESUMEN ORDENADO DICIEMBRE'!F185</f>
        <v>2013</v>
      </c>
      <c r="I185" s="53" t="str">
        <f>IF(F185="AD. DIRECTA","X","")</f>
        <v>X</v>
      </c>
      <c r="J185" s="54">
        <f>IF(D185=0,"",VLOOKUP(D185,'2010-2001-1990'!$A$1:$C$105,3,"FALSO"))</f>
        <v>2229</v>
      </c>
      <c r="K185" s="54">
        <f>IF(D185=0,"",VLOOKUP(D185,'2010-2001-1990'!$A$1:$C$105,2,"FALSO"))</f>
        <v>2291</v>
      </c>
      <c r="L185" s="54">
        <f>IF(J185="",IF(K185="","",J185+K185),J185+K185)</f>
        <v>4520</v>
      </c>
      <c r="M185" s="54">
        <f>'RESUMEN ORDENADO DICIEMBRE'!I185</f>
        <v>0.5</v>
      </c>
      <c r="N185" s="54" t="str">
        <f>IF(M185=0,"Mantenimiento",IF(A185="MANTENIMIENTO","Construcción de "&amp;M185&amp;" Km de vías mantenidas",IF(A185="ALCANTARILLAS","Construcción de "&amp;M185&amp;" alcantarillas",IF(A185="AMBIENTAL","Licenciamiento ambiental de vías en la provincia",IF(A185="ASFALTADO","Construcción de "&amp;M185&amp;" Km de vías asfaltadas",IF(A185="ESTUDIOS","Ejecución de "&amp;M185&amp;" Km de estudio vial",IF(A185="MEJORAMIENTO","Construcción de "&amp;M185&amp;" Km de vías mejoradas",IF(A185="OBRAS DE ARTE","Construcción de "&amp;M185&amp;" Km de obras de arte",IF(A185="PASARELAS","Construcción de "&amp;M185&amp;" m de pasarelas en convenio con Tony el Suizo",IF(A185="PUENTES","Construcción de "&amp;M185&amp;" m de puentes",))))))))))</f>
        <v>Construcción de 0.5 Km de vías mantenidas</v>
      </c>
      <c r="O185"/>
      <c r="P185" s="54"/>
      <c r="Q185" s="54"/>
      <c r="R185">
        <f>'RESUMEN ORDENADO DICIEMBRE'!S185</f>
        <v>201.6</v>
      </c>
      <c r="S185" s="45">
        <f>SUM(R185:R187)</f>
        <v>2889.6</v>
      </c>
      <c r="T185" s="49">
        <f>IF(S185="",R185,S185)</f>
        <v>2889.6</v>
      </c>
      <c r="V185" t="str">
        <f>IF(A185="ESTUDIOS","Ing. Patricio Barcenas",IF(A185="AMBIENTAL","Ing. Verónica Carrión",IF(C185="ZONA 1","Ing. Javier Ruíz",IF(C185="ZONA 2","Ing. Marco Cevallos",IF(C185="ZONA 3", "Ing. Alfonso González","Ing. Iván Villa")))))</f>
        <v>Ing. Javier Ruíz</v>
      </c>
      <c r="W185" s="61" t="str">
        <f>IF(A185="ESTUDIOS","Informe del estudio o informe del diseño","Informe, planillas y actas")</f>
        <v>Informe, planillas y actas</v>
      </c>
      <c r="Z185" s="54"/>
    </row>
    <row r="186" spans="1:26" hidden="1" x14ac:dyDescent="0.2">
      <c r="A186" t="str">
        <f>'RESUMEN ORDENADO DICIEMBRE'!E186</f>
        <v>MANTENIMIENTO</v>
      </c>
      <c r="B186">
        <f>'RESUMEN ORDENADO DICIEMBRE'!G186</f>
        <v>0</v>
      </c>
      <c r="C186" t="str">
        <f>'RESUMEN ORDENADO DICIEMBRE'!A186</f>
        <v>ZONA 1</v>
      </c>
      <c r="D186" s="55" t="str">
        <f>'RESUMEN ORDENADO DICIEMBRE'!C186</f>
        <v>NAMBACOLA</v>
      </c>
      <c r="E186" t="str">
        <f>'RESUMEN ORDENADO DICIEMBRE'!B186</f>
        <v>GONZANAMA</v>
      </c>
      <c r="F186" t="str">
        <f>'RESUMEN ORDENADO DICIEMBRE'!D186</f>
        <v>AD. DIRECTA</v>
      </c>
      <c r="G186" t="str">
        <f t="shared" si="68"/>
        <v>VIALSUR</v>
      </c>
      <c r="J186" s="54"/>
      <c r="K186" s="54"/>
      <c r="L186" s="54"/>
      <c r="M186" s="54">
        <f>'RESUMEN ORDENADO DICIEMBRE'!I186</f>
        <v>0</v>
      </c>
      <c r="N186" s="54"/>
      <c r="O186"/>
      <c r="P186" s="54"/>
      <c r="Q186" s="54"/>
      <c r="R186">
        <f>'RESUMEN ORDENADO DICIEMBRE'!S186</f>
        <v>168</v>
      </c>
      <c r="S186" s="45"/>
      <c r="Z186" s="54">
        <v>17.7</v>
      </c>
    </row>
    <row r="187" spans="1:26" hidden="1" x14ac:dyDescent="0.2">
      <c r="A187" t="str">
        <f>'RESUMEN ORDENADO DICIEMBRE'!E187</f>
        <v>MANTENIMIENTO</v>
      </c>
      <c r="B187">
        <f>'RESUMEN ORDENADO DICIEMBRE'!G187</f>
        <v>0</v>
      </c>
      <c r="C187" t="str">
        <f>'RESUMEN ORDENADO DICIEMBRE'!A187</f>
        <v>ZONA 1</v>
      </c>
      <c r="D187" s="55" t="str">
        <f>'RESUMEN ORDENADO DICIEMBRE'!C187</f>
        <v>NAMBACOLA</v>
      </c>
      <c r="E187" t="str">
        <f>'RESUMEN ORDENADO DICIEMBRE'!B187</f>
        <v>GONZANAMA</v>
      </c>
      <c r="F187" t="str">
        <f>'RESUMEN ORDENADO DICIEMBRE'!D187</f>
        <v>AD. DIRECTA</v>
      </c>
      <c r="G187" t="str">
        <f t="shared" si="68"/>
        <v>VIALSUR</v>
      </c>
      <c r="J187" s="54"/>
      <c r="K187" s="54"/>
      <c r="L187" s="54"/>
      <c r="M187" s="54">
        <f>'RESUMEN ORDENADO DICIEMBRE'!I187</f>
        <v>0</v>
      </c>
      <c r="N187" s="54"/>
      <c r="O187"/>
      <c r="P187" s="54"/>
      <c r="Q187" s="54"/>
      <c r="R187">
        <f>'RESUMEN ORDENADO DICIEMBRE'!S187</f>
        <v>2520</v>
      </c>
      <c r="S187" s="45"/>
      <c r="W187" s="61"/>
      <c r="Z187" s="54">
        <v>27</v>
      </c>
    </row>
    <row r="188" spans="1:26" x14ac:dyDescent="0.2">
      <c r="A188" t="str">
        <f>'RESUMEN ORDENADO DICIEMBRE'!E188</f>
        <v>MANTENIMIENTO</v>
      </c>
      <c r="B188" t="str">
        <f>'RESUMEN ORDENADO DICIEMBRE'!G188</f>
        <v>RECONFORMACIÓN DE LA VÍA PURUNUMA - CHINGUILAMACA ( L = 18.8 Km, AVANCE CON CORTE A NOVIEMBRE)</v>
      </c>
      <c r="C188" t="str">
        <f>'RESUMEN ORDENADO DICIEMBRE'!A188</f>
        <v>ZONA 1</v>
      </c>
      <c r="D188" s="55" t="str">
        <f>'RESUMEN ORDENADO DICIEMBRE'!C188</f>
        <v>PURUNUMA</v>
      </c>
      <c r="E188" t="str">
        <f>'RESUMEN ORDENADO DICIEMBRE'!B188</f>
        <v>GONZANAMA</v>
      </c>
      <c r="F188" t="str">
        <f>'RESUMEN ORDENADO DICIEMBRE'!D188</f>
        <v>AD. DIRECTA</v>
      </c>
      <c r="G188" t="str">
        <f t="shared" si="68"/>
        <v>VIALSUR</v>
      </c>
      <c r="H188">
        <f>'RESUMEN ORDENADO DICIEMBRE'!F188</f>
        <v>2013</v>
      </c>
      <c r="I188" s="53" t="str">
        <f>IF(F188="AD. DIRECTA","X","")</f>
        <v>X</v>
      </c>
      <c r="J188" s="54">
        <f>IF(D188=0,"",VLOOKUP(D188,'2010-2001-1990'!$A$1:$C$105,3,"FALSO"))</f>
        <v>352</v>
      </c>
      <c r="K188" s="54">
        <f>IF(D188=0,"",VLOOKUP(D188,'2010-2001-1990'!$A$1:$C$105,2,"FALSO"))</f>
        <v>404</v>
      </c>
      <c r="L188" s="54">
        <f>IF(J188="",IF(K188="","",J188+K188),J188+K188)</f>
        <v>756</v>
      </c>
      <c r="M188" s="54">
        <f>'RESUMEN ORDENADO DICIEMBRE'!I188</f>
        <v>18.8</v>
      </c>
      <c r="N188" s="54" t="str">
        <f>IF(M188=0,"Mantenimiento",IF(A188="MANTENIMIENTO","Construcción de "&amp;M188&amp;" Km de vías mantenidas",IF(A188="ALCANTARILLAS","Construcción de "&amp;M188&amp;" alcantarillas",IF(A188="AMBIENTAL","Licenciamiento ambiental de vías en la provincia",IF(A188="ASFALTADO","Construcción de "&amp;M188&amp;" Km de vías asfaltadas",IF(A188="ESTUDIOS","Ejecución de "&amp;M188&amp;" Km de estudio vial",IF(A188="MEJORAMIENTO","Construcción de "&amp;M188&amp;" Km de vías mejoradas",IF(A188="OBRAS DE ARTE","Construcción de "&amp;M188&amp;" Km de obras de arte",IF(A188="PASARELAS","Construcción de "&amp;M188&amp;" m de pasarelas en convenio con Tony el Suizo",IF(A188="PUENTES","Construcción de "&amp;M188&amp;" m de puentes",))))))))))</f>
        <v>Construcción de 18.8 Km de vías mantenidas</v>
      </c>
      <c r="O188"/>
      <c r="P188" s="54"/>
      <c r="Q188" s="54"/>
      <c r="R188">
        <f>'RESUMEN ORDENADO DICIEMBRE'!S188</f>
        <v>10508.4</v>
      </c>
      <c r="S188" s="45">
        <f>SUM(R188:R191)</f>
        <v>131607.15</v>
      </c>
      <c r="T188" s="49">
        <f>IF(S188="",R188,S188)</f>
        <v>131607.15</v>
      </c>
      <c r="V188" t="str">
        <f>IF(A188="ESTUDIOS","Ing. Patricio Barcenas",IF(A188="AMBIENTAL","Ing. Verónica Carrión",IF(C188="ZONA 1","Ing. Javier Ruíz",IF(C188="ZONA 2","Ing. Marco Cevallos",IF(C188="ZONA 3", "Ing. Alfonso González","Ing. Iván Villa")))))</f>
        <v>Ing. Javier Ruíz</v>
      </c>
      <c r="W188" s="61" t="str">
        <f>IF(A188="ESTUDIOS","Informe del estudio o informe del diseño","Informe, planillas y actas")</f>
        <v>Informe, planillas y actas</v>
      </c>
      <c r="Z188" s="54"/>
    </row>
    <row r="189" spans="1:26" hidden="1" x14ac:dyDescent="0.2">
      <c r="A189" t="str">
        <f>'RESUMEN ORDENADO DICIEMBRE'!E189</f>
        <v>MANTENIMIENTO</v>
      </c>
      <c r="B189">
        <f>'RESUMEN ORDENADO DICIEMBRE'!G189</f>
        <v>0</v>
      </c>
      <c r="C189" t="str">
        <f>'RESUMEN ORDENADO DICIEMBRE'!A189</f>
        <v>ZONA 1</v>
      </c>
      <c r="D189" s="55" t="str">
        <f>'RESUMEN ORDENADO DICIEMBRE'!C189</f>
        <v>PURUNUMA</v>
      </c>
      <c r="E189" t="str">
        <f>'RESUMEN ORDENADO DICIEMBRE'!B189</f>
        <v>GONZANAMA</v>
      </c>
      <c r="F189" t="str">
        <f>'RESUMEN ORDENADO DICIEMBRE'!D189</f>
        <v>AD. DIRECTA</v>
      </c>
      <c r="G189" t="str">
        <f t="shared" si="68"/>
        <v>VIALSUR</v>
      </c>
      <c r="J189" s="54"/>
      <c r="K189" s="54"/>
      <c r="L189" s="54"/>
      <c r="M189" s="54">
        <f>'RESUMEN ORDENADO DICIEMBRE'!I189</f>
        <v>0</v>
      </c>
      <c r="N189" s="54"/>
      <c r="O189"/>
      <c r="P189" s="54"/>
      <c r="Q189" s="54"/>
      <c r="R189">
        <f>'RESUMEN ORDENADO DICIEMBRE'!S189</f>
        <v>15618.75</v>
      </c>
      <c r="S189" s="45"/>
      <c r="W189" s="61"/>
      <c r="Z189" s="54">
        <v>1</v>
      </c>
    </row>
    <row r="190" spans="1:26" hidden="1" x14ac:dyDescent="0.2">
      <c r="A190" t="str">
        <f>'RESUMEN ORDENADO DICIEMBRE'!E190</f>
        <v>MANTENIMIENTO</v>
      </c>
      <c r="B190">
        <f>'RESUMEN ORDENADO DICIEMBRE'!G190</f>
        <v>0</v>
      </c>
      <c r="C190" t="str">
        <f>'RESUMEN ORDENADO DICIEMBRE'!A190</f>
        <v>ZONA 1</v>
      </c>
      <c r="D190" s="55" t="str">
        <f>'RESUMEN ORDENADO DICIEMBRE'!C190</f>
        <v>PURUNUMA</v>
      </c>
      <c r="E190" t="str">
        <f>'RESUMEN ORDENADO DICIEMBRE'!B190</f>
        <v>GONZANAMA</v>
      </c>
      <c r="F190" t="str">
        <f>'RESUMEN ORDENADO DICIEMBRE'!D190</f>
        <v>AD. DIRECTA</v>
      </c>
      <c r="G190" t="str">
        <f t="shared" si="68"/>
        <v>VIALSUR</v>
      </c>
      <c r="J190" s="54"/>
      <c r="K190" s="54"/>
      <c r="L190" s="54"/>
      <c r="M190" s="54">
        <f>'RESUMEN ORDENADO DICIEMBRE'!I190</f>
        <v>0</v>
      </c>
      <c r="N190" s="54"/>
      <c r="O190"/>
      <c r="P190" s="54"/>
      <c r="Q190" s="54"/>
      <c r="R190">
        <f>'RESUMEN ORDENADO DICIEMBRE'!S190</f>
        <v>102060</v>
      </c>
      <c r="S190" s="45"/>
      <c r="Z190" s="54">
        <v>1.4</v>
      </c>
    </row>
    <row r="191" spans="1:26" hidden="1" x14ac:dyDescent="0.2">
      <c r="A191" t="str">
        <f>'RESUMEN ORDENADO DICIEMBRE'!E191</f>
        <v>MANTENIMIENTO</v>
      </c>
      <c r="B191">
        <f>'RESUMEN ORDENADO DICIEMBRE'!G191</f>
        <v>0</v>
      </c>
      <c r="C191" t="str">
        <f>'RESUMEN ORDENADO DICIEMBRE'!A191</f>
        <v>ZONA 1</v>
      </c>
      <c r="D191" s="55" t="str">
        <f>'RESUMEN ORDENADO DICIEMBRE'!C191</f>
        <v>PURUNUMA</v>
      </c>
      <c r="E191" t="str">
        <f>'RESUMEN ORDENADO DICIEMBRE'!B191</f>
        <v>GONZANAMA</v>
      </c>
      <c r="F191" t="str">
        <f>'RESUMEN ORDENADO DICIEMBRE'!D191</f>
        <v>AD. DIRECTA</v>
      </c>
      <c r="G191" t="str">
        <f t="shared" si="68"/>
        <v>VIALSUR</v>
      </c>
      <c r="J191" s="54"/>
      <c r="K191" s="54"/>
      <c r="L191" s="54"/>
      <c r="M191" s="54">
        <f>'RESUMEN ORDENADO DICIEMBRE'!I191</f>
        <v>0</v>
      </c>
      <c r="N191" s="54"/>
      <c r="O191"/>
      <c r="P191" s="54"/>
      <c r="Q191" s="54"/>
      <c r="R191">
        <f>'RESUMEN ORDENADO DICIEMBRE'!S191</f>
        <v>3420</v>
      </c>
      <c r="S191" s="45"/>
      <c r="W191" s="61"/>
      <c r="Z191" s="54">
        <v>26</v>
      </c>
    </row>
    <row r="192" spans="1:26" x14ac:dyDescent="0.2">
      <c r="A192" t="str">
        <f>'RESUMEN ORDENADO DICIEMBRE'!E192</f>
        <v>MANTENIMIENTO</v>
      </c>
      <c r="B192" t="str">
        <f>'RESUMEN ORDENADO DICIEMBRE'!G192</f>
        <v>RECONFORMACIÓN DE LA VÍA CHINGUILAMACA - CHIQUIL - SAN MIGUEL</v>
      </c>
      <c r="C192" t="str">
        <f>'RESUMEN ORDENADO DICIEMBRE'!A192</f>
        <v>ZONA 1</v>
      </c>
      <c r="D192" s="55" t="str">
        <f>'RESUMEN ORDENADO DICIEMBRE'!C192</f>
        <v>PURUNUMA</v>
      </c>
      <c r="E192" t="str">
        <f>'RESUMEN ORDENADO DICIEMBRE'!B192</f>
        <v>GONZANAMA</v>
      </c>
      <c r="F192" t="str">
        <f>'RESUMEN ORDENADO DICIEMBRE'!D192</f>
        <v>AD. DIRECTA</v>
      </c>
      <c r="G192" t="str">
        <f t="shared" si="68"/>
        <v>VIALSUR</v>
      </c>
      <c r="H192">
        <f>'RESUMEN ORDENADO DICIEMBRE'!F192</f>
        <v>2013</v>
      </c>
      <c r="I192" s="53" t="str">
        <f>IF(F192="AD. DIRECTA","X","")</f>
        <v>X</v>
      </c>
      <c r="J192" s="54">
        <f>IF(D192=0,"",VLOOKUP(D192,'2010-2001-1990'!$A$1:$C$105,3,"FALSO"))</f>
        <v>352</v>
      </c>
      <c r="K192" s="54">
        <f>IF(D192=0,"",VLOOKUP(D192,'2010-2001-1990'!$A$1:$C$105,2,"FALSO"))</f>
        <v>404</v>
      </c>
      <c r="L192" s="54">
        <f>IF(J192="",IF(K192="","",J192+K192),J192+K192)</f>
        <v>756</v>
      </c>
      <c r="M192" s="54">
        <f>'RESUMEN ORDENADO DICIEMBRE'!I192</f>
        <v>3</v>
      </c>
      <c r="N192" s="54" t="str">
        <f>IF(M192=0,"Mantenimiento",IF(A192="MANTENIMIENTO","Construcción de "&amp;M192&amp;" Km de vías mantenidas",IF(A192="ALCANTARILLAS","Construcción de "&amp;M192&amp;" alcantarillas",IF(A192="AMBIENTAL","Licenciamiento ambiental de vías en la provincia",IF(A192="ASFALTADO","Construcción de "&amp;M192&amp;" Km de vías asfaltadas",IF(A192="ESTUDIOS","Ejecución de "&amp;M192&amp;" Km de estudio vial",IF(A192="MEJORAMIENTO","Construcción de "&amp;M192&amp;" Km de vías mejoradas",IF(A192="OBRAS DE ARTE","Construcción de "&amp;M192&amp;" Km de obras de arte",IF(A192="PASARELAS","Construcción de "&amp;M192&amp;" m de pasarelas en convenio con Tony el Suizo",IF(A192="PUENTES","Construcción de "&amp;M192&amp;" m de puentes",))))))))))</f>
        <v>Construcción de 3 Km de vías mantenidas</v>
      </c>
      <c r="O192"/>
      <c r="P192" s="54"/>
      <c r="Q192" s="54"/>
      <c r="R192">
        <f>'RESUMEN ORDENADO DICIEMBRE'!S192</f>
        <v>705.6</v>
      </c>
      <c r="S192" s="45">
        <f>SUM(R192:R195)</f>
        <v>11885.6</v>
      </c>
      <c r="T192" s="49">
        <f>IF(S192="",R192,S192)</f>
        <v>11885.6</v>
      </c>
      <c r="V192" t="str">
        <f>IF(A192="ESTUDIOS","Ing. Patricio Barcenas",IF(A192="AMBIENTAL","Ing. Verónica Carrión",IF(C192="ZONA 1","Ing. Javier Ruíz",IF(C192="ZONA 2","Ing. Marco Cevallos",IF(C192="ZONA 3", "Ing. Alfonso González","Ing. Iván Villa")))))</f>
        <v>Ing. Javier Ruíz</v>
      </c>
      <c r="W192" s="61" t="str">
        <f>IF(A192="ESTUDIOS","Informe del estudio o informe del diseño","Informe, planillas y actas")</f>
        <v>Informe, planillas y actas</v>
      </c>
      <c r="Z192" s="54"/>
    </row>
    <row r="193" spans="1:26" hidden="1" x14ac:dyDescent="0.2">
      <c r="A193" t="str">
        <f>'RESUMEN ORDENADO DICIEMBRE'!E193</f>
        <v>MANTENIMIENTO</v>
      </c>
      <c r="B193">
        <f>'RESUMEN ORDENADO DICIEMBRE'!G193</f>
        <v>0</v>
      </c>
      <c r="C193" t="str">
        <f>'RESUMEN ORDENADO DICIEMBRE'!A193</f>
        <v>ZONA 1</v>
      </c>
      <c r="D193" s="55" t="str">
        <f>'RESUMEN ORDENADO DICIEMBRE'!C193</f>
        <v>PURUNUMA</v>
      </c>
      <c r="E193" t="str">
        <f>'RESUMEN ORDENADO DICIEMBRE'!B193</f>
        <v>GONZANAMA</v>
      </c>
      <c r="F193" t="str">
        <f>'RESUMEN ORDENADO DICIEMBRE'!D193</f>
        <v>AD. DIRECTA</v>
      </c>
      <c r="G193" t="str">
        <f t="shared" si="68"/>
        <v>VIALSUR</v>
      </c>
      <c r="J193" s="54"/>
      <c r="K193" s="54"/>
      <c r="L193" s="54"/>
      <c r="M193" s="54">
        <f>'RESUMEN ORDENADO DICIEMBRE'!I193</f>
        <v>0</v>
      </c>
      <c r="N193" s="54"/>
      <c r="O193"/>
      <c r="P193" s="54"/>
      <c r="Q193" s="54"/>
      <c r="R193">
        <f>'RESUMEN ORDENADO DICIEMBRE'!S193</f>
        <v>979.99999999999989</v>
      </c>
      <c r="S193" s="45"/>
      <c r="Z193" s="54">
        <v>16</v>
      </c>
    </row>
    <row r="194" spans="1:26" hidden="1" x14ac:dyDescent="0.2">
      <c r="A194" t="str">
        <f>'RESUMEN ORDENADO DICIEMBRE'!E194</f>
        <v>MANTENIMIENTO</v>
      </c>
      <c r="B194">
        <f>'RESUMEN ORDENADO DICIEMBRE'!G194</f>
        <v>0</v>
      </c>
      <c r="C194" t="str">
        <f>'RESUMEN ORDENADO DICIEMBRE'!A194</f>
        <v>ZONA 1</v>
      </c>
      <c r="D194" s="55" t="str">
        <f>'RESUMEN ORDENADO DICIEMBRE'!C194</f>
        <v>PURUNUMA</v>
      </c>
      <c r="E194" t="str">
        <f>'RESUMEN ORDENADO DICIEMBRE'!B194</f>
        <v>GONZANAMA</v>
      </c>
      <c r="F194" t="str">
        <f>'RESUMEN ORDENADO DICIEMBRE'!D194</f>
        <v>AD. DIRECTA</v>
      </c>
      <c r="G194" t="str">
        <f t="shared" si="68"/>
        <v>VIALSUR</v>
      </c>
      <c r="J194" s="54"/>
      <c r="K194" s="54"/>
      <c r="L194" s="54"/>
      <c r="M194" s="54">
        <f>'RESUMEN ORDENADO DICIEMBRE'!I194</f>
        <v>0</v>
      </c>
      <c r="N194" s="54"/>
      <c r="O194"/>
      <c r="P194" s="54"/>
      <c r="Q194" s="54"/>
      <c r="R194">
        <f>'RESUMEN ORDENADO DICIEMBRE'!S194</f>
        <v>9450</v>
      </c>
      <c r="S194" s="45"/>
      <c r="W194" s="61"/>
      <c r="Z194" s="54">
        <v>24</v>
      </c>
    </row>
    <row r="195" spans="1:26" hidden="1" x14ac:dyDescent="0.2">
      <c r="A195" t="str">
        <f>'RESUMEN ORDENADO DICIEMBRE'!E195</f>
        <v>MANTENIMIENTO</v>
      </c>
      <c r="B195">
        <f>'RESUMEN ORDENADO DICIEMBRE'!G195</f>
        <v>0</v>
      </c>
      <c r="C195" t="str">
        <f>'RESUMEN ORDENADO DICIEMBRE'!A195</f>
        <v>ZONA 1</v>
      </c>
      <c r="D195" s="55" t="str">
        <f>'RESUMEN ORDENADO DICIEMBRE'!C195</f>
        <v>PURUNUMA</v>
      </c>
      <c r="E195" t="str">
        <f>'RESUMEN ORDENADO DICIEMBRE'!B195</f>
        <v>GONZANAMA</v>
      </c>
      <c r="F195" t="str">
        <f>'RESUMEN ORDENADO DICIEMBRE'!D195</f>
        <v>AD. DIRECTA</v>
      </c>
      <c r="G195" t="str">
        <f t="shared" si="68"/>
        <v>VIALSUR</v>
      </c>
      <c r="J195" s="54"/>
      <c r="K195" s="54"/>
      <c r="L195" s="54"/>
      <c r="M195" s="54">
        <f>'RESUMEN ORDENADO DICIEMBRE'!I195</f>
        <v>0</v>
      </c>
      <c r="N195" s="54"/>
      <c r="O195"/>
      <c r="P195" s="54"/>
      <c r="Q195" s="54"/>
      <c r="R195">
        <f>'RESUMEN ORDENADO DICIEMBRE'!S195</f>
        <v>750</v>
      </c>
      <c r="S195" s="45"/>
      <c r="W195" s="61"/>
      <c r="Z195" s="54">
        <v>0</v>
      </c>
    </row>
    <row r="196" spans="1:26" x14ac:dyDescent="0.2">
      <c r="A196" t="str">
        <f>'RESUMEN ORDENADO DICIEMBRE'!E196</f>
        <v>MANTENIMIENTO</v>
      </c>
      <c r="B196" t="str">
        <f>'RESUMEN ORDENADO DICIEMBRE'!G196</f>
        <v>RECONFORMACIÓN DE LA VIA SAN ANTONIO DE LAS ARADAS - QUEBRADA QUIROZ</v>
      </c>
      <c r="C196" t="str">
        <f>'RESUMEN ORDENADO DICIEMBRE'!A196</f>
        <v>ZONA 1</v>
      </c>
      <c r="D196" s="55" t="str">
        <f>'RESUMEN ORDENADO DICIEMBRE'!C196</f>
        <v>SAN ANTONIO DE LAS ARADAS</v>
      </c>
      <c r="E196" t="str">
        <f>'RESUMEN ORDENADO DICIEMBRE'!B196</f>
        <v>QUILANGA</v>
      </c>
      <c r="F196" t="str">
        <f>'RESUMEN ORDENADO DICIEMBRE'!D196</f>
        <v>AD. DIRECTA</v>
      </c>
      <c r="G196" t="str">
        <f t="shared" si="68"/>
        <v>VIALSUR</v>
      </c>
      <c r="H196">
        <f>'RESUMEN ORDENADO DICIEMBRE'!F196</f>
        <v>2013</v>
      </c>
      <c r="I196" s="53" t="str">
        <f>IF(F196="AD. DIRECTA","X","")</f>
        <v>X</v>
      </c>
      <c r="J196" s="54">
        <f>IF(D196=0,"",VLOOKUP(D196,'2010-2001-1990'!$A$1:$C$105,3,"FALSO"))</f>
        <v>618</v>
      </c>
      <c r="K196" s="54">
        <f>IF(D196=0,"",VLOOKUP(D196,'2010-2001-1990'!$A$1:$C$105,2,"FALSO"))</f>
        <v>645</v>
      </c>
      <c r="L196" s="54">
        <f>IF(J196="",IF(K196="","",J196+K196),J196+K196)</f>
        <v>1263</v>
      </c>
      <c r="M196" s="54">
        <f>'RESUMEN ORDENADO DICIEMBRE'!I196</f>
        <v>1.5</v>
      </c>
      <c r="N196" s="54" t="str">
        <f>IF(M196=0,"Mantenimiento",IF(A196="MANTENIMIENTO","Construcción de "&amp;M196&amp;" Km de vías mantenidas",IF(A196="ALCANTARILLAS","Construcción de "&amp;M196&amp;" alcantarillas",IF(A196="AMBIENTAL","Licenciamiento ambiental de vías en la provincia",IF(A196="ASFALTADO","Construcción de "&amp;M196&amp;" Km de vías asfaltadas",IF(A196="ESTUDIOS","Ejecución de "&amp;M196&amp;" Km de estudio vial",IF(A196="MEJORAMIENTO","Construcción de "&amp;M196&amp;" Km de vías mejoradas",IF(A196="OBRAS DE ARTE","Construcción de "&amp;M196&amp;" Km de obras de arte",IF(A196="PASARELAS","Construcción de "&amp;M196&amp;" m de pasarelas en convenio con Tony el Suizo",IF(A196="PUENTES","Construcción de "&amp;M196&amp;" m de puentes",))))))))))</f>
        <v>Construcción de 1.5 Km de vías mantenidas</v>
      </c>
      <c r="O196"/>
      <c r="P196" s="54"/>
      <c r="Q196" s="54"/>
      <c r="R196">
        <f>'RESUMEN ORDENADO DICIEMBRE'!S196</f>
        <v>1270.08</v>
      </c>
      <c r="S196" s="45">
        <f>SUM(R196:R198)</f>
        <v>15684.48</v>
      </c>
      <c r="T196" s="49">
        <f>IF(S196="",R196,S196)</f>
        <v>15684.48</v>
      </c>
      <c r="V196" t="str">
        <f>IF(A196="ESTUDIOS","Ing. Patricio Barcenas",IF(A196="AMBIENTAL","Ing. Verónica Carrión",IF(C196="ZONA 1","Ing. Javier Ruíz",IF(C196="ZONA 2","Ing. Marco Cevallos",IF(C196="ZONA 3", "Ing. Alfonso González","Ing. Iván Villa")))))</f>
        <v>Ing. Javier Ruíz</v>
      </c>
      <c r="W196" s="61" t="str">
        <f>IF(A196="ESTUDIOS","Informe del estudio o informe del diseño","Informe, planillas y actas")</f>
        <v>Informe, planillas y actas</v>
      </c>
      <c r="Z196" s="54"/>
    </row>
    <row r="197" spans="1:26" hidden="1" x14ac:dyDescent="0.2">
      <c r="A197" t="str">
        <f>'RESUMEN ORDENADO DICIEMBRE'!E197</f>
        <v>MANTENIMIENTO</v>
      </c>
      <c r="B197">
        <f>'RESUMEN ORDENADO DICIEMBRE'!G197</f>
        <v>0</v>
      </c>
      <c r="C197" t="str">
        <f>'RESUMEN ORDENADO DICIEMBRE'!A197</f>
        <v>ZONA 1</v>
      </c>
      <c r="D197" s="55" t="str">
        <f>'RESUMEN ORDENADO DICIEMBRE'!C197</f>
        <v>SAN ANTONIO DE LAS ARADAS</v>
      </c>
      <c r="E197" t="str">
        <f>'RESUMEN ORDENADO DICIEMBRE'!B197</f>
        <v>QUILANGA</v>
      </c>
      <c r="F197" t="str">
        <f>'RESUMEN ORDENADO DICIEMBRE'!D197</f>
        <v>AD. DIRECTA</v>
      </c>
      <c r="G197" t="str">
        <f t="shared" si="68"/>
        <v>VIALSUR</v>
      </c>
      <c r="J197" s="54"/>
      <c r="K197" s="54"/>
      <c r="L197" s="54"/>
      <c r="M197" s="54">
        <f>'RESUMEN ORDENADO DICIEMBRE'!I197</f>
        <v>0</v>
      </c>
      <c r="N197" s="54"/>
      <c r="O197"/>
      <c r="P197" s="54"/>
      <c r="Q197" s="54"/>
      <c r="R197">
        <f>'RESUMEN ORDENADO DICIEMBRE'!S197</f>
        <v>4586.3999999999996</v>
      </c>
      <c r="S197" s="45"/>
      <c r="Z197" s="54">
        <v>21</v>
      </c>
    </row>
    <row r="198" spans="1:26" hidden="1" x14ac:dyDescent="0.2">
      <c r="A198" t="str">
        <f>'RESUMEN ORDENADO DICIEMBRE'!E198</f>
        <v>MANTENIMIENTO</v>
      </c>
      <c r="B198">
        <f>'RESUMEN ORDENADO DICIEMBRE'!G198</f>
        <v>0</v>
      </c>
      <c r="C198" t="str">
        <f>'RESUMEN ORDENADO DICIEMBRE'!A198</f>
        <v>ZONA 1</v>
      </c>
      <c r="D198" s="55" t="str">
        <f>'RESUMEN ORDENADO DICIEMBRE'!C198</f>
        <v>SAN ANTONIO DE LAS ARADAS</v>
      </c>
      <c r="E198" t="str">
        <f>'RESUMEN ORDENADO DICIEMBRE'!B198</f>
        <v>QUILANGA</v>
      </c>
      <c r="F198" t="str">
        <f>'RESUMEN ORDENADO DICIEMBRE'!D198</f>
        <v>AD. DIRECTA</v>
      </c>
      <c r="G198" t="str">
        <f t="shared" si="68"/>
        <v>VIALSUR</v>
      </c>
      <c r="J198" s="54"/>
      <c r="K198" s="54"/>
      <c r="L198" s="54"/>
      <c r="M198" s="54">
        <f>'RESUMEN ORDENADO DICIEMBRE'!I198</f>
        <v>0</v>
      </c>
      <c r="N198" s="54"/>
      <c r="O198"/>
      <c r="P198" s="54"/>
      <c r="Q198" s="54"/>
      <c r="R198">
        <f>'RESUMEN ORDENADO DICIEMBRE'!S198</f>
        <v>9828</v>
      </c>
      <c r="S198" s="45"/>
      <c r="W198" s="61"/>
      <c r="Z198" s="54">
        <v>9</v>
      </c>
    </row>
    <row r="199" spans="1:26" x14ac:dyDescent="0.2">
      <c r="A199" t="str">
        <f>'RESUMEN ORDENADO DICIEMBRE'!E199</f>
        <v>PUENTES</v>
      </c>
      <c r="B199" t="str">
        <f>'RESUMEN ORDENADO DICIEMBRE'!G199</f>
        <v>CONST. PUENTE METÁLICO SOBRE RÍO CATAMAYO, SECTOR SAN VICENTE, P. CATACOCHA, C. PALTAS.</v>
      </c>
      <c r="C199" t="str">
        <f>'RESUMEN ORDENADO DICIEMBRE'!A199</f>
        <v>ZONA 1</v>
      </c>
      <c r="D199" s="55" t="str">
        <f>'RESUMEN ORDENADO DICIEMBRE'!C199</f>
        <v>ALAMOR</v>
      </c>
      <c r="E199" t="str">
        <f>'RESUMEN ORDENADO DICIEMBRE'!B199</f>
        <v>PALTAS Y GONZANAMA</v>
      </c>
      <c r="F199" t="str">
        <f>'RESUMEN ORDENADO DICIEMBRE'!D199</f>
        <v>CONTRATO</v>
      </c>
      <c r="G199" t="str">
        <f t="shared" si="68"/>
        <v>VIALSUR</v>
      </c>
      <c r="H199">
        <f>'RESUMEN ORDENADO DICIEMBRE'!F199</f>
        <v>2012</v>
      </c>
      <c r="I199" s="53" t="str">
        <f t="shared" ref="I199:I201" si="87">IF(F199="AD. DIRECTA","X","")</f>
        <v/>
      </c>
      <c r="J199" s="54">
        <f>IF(D199=0,"",VLOOKUP(D199,'2010-2001-1990'!$A$1:$C$105,3,"FALSO"))</f>
        <v>4177</v>
      </c>
      <c r="K199" s="54">
        <f>IF(D199=0,"",VLOOKUP(D199,'2010-2001-1990'!$A$1:$C$105,2,"FALSO"))</f>
        <v>4119</v>
      </c>
      <c r="L199" s="54">
        <f t="shared" ref="L199:L201" si="88">IF(J199="",IF(K199="","",J199+K199),J199+K199)</f>
        <v>8296</v>
      </c>
      <c r="M199" s="54">
        <f>'RESUMEN ORDENADO DICIEMBRE'!I199</f>
        <v>90</v>
      </c>
      <c r="N199" s="54" t="str">
        <f t="shared" ref="N199:N201" si="89">IF(M199=0,"Mantenimiento",IF(A199="MANTENIMIENTO","Construcción de "&amp;M199&amp;" Km de vías mantenidas",IF(A199="ALCANTARILLAS","Construcción de "&amp;M199&amp;" alcantarillas",IF(A199="AMBIENTAL","Licenciamiento ambiental de vías en la provincia",IF(A199="ASFALTADO","Construcción de "&amp;M199&amp;" Km de vías asfaltadas",IF(A199="ESTUDIOS","Ejecución de "&amp;M199&amp;" Km de estudio vial",IF(A199="MEJORAMIENTO","Construcción de "&amp;M199&amp;" Km de vías mejoradas",IF(A199="OBRAS DE ARTE","Construcción de "&amp;M199&amp;" Km de obras de arte",IF(A199="PASARELAS","Construcción de "&amp;M199&amp;" m de pasarelas en convenio con Tony el Suizo",IF(A199="PUENTES","Construcción de "&amp;M199&amp;" m de puentes",))))))))))</f>
        <v>Construcción de 90 m de puentes</v>
      </c>
      <c r="O199"/>
      <c r="P199" s="54"/>
      <c r="Q199" s="54"/>
      <c r="R199">
        <f>'RESUMEN ORDENADO DICIEMBRE'!S199</f>
        <v>444982.85</v>
      </c>
      <c r="S199" s="45"/>
      <c r="T199" s="49">
        <f t="shared" ref="T199:T201" si="90">IF(S199="",R199,S199)</f>
        <v>444982.85</v>
      </c>
      <c r="V199" t="str">
        <f t="shared" ref="V199:V201" si="91">IF(A199="ESTUDIOS","Ing. Patricio Barcenas",IF(A199="AMBIENTAL","Ing. Verónica Carrión",IF(C199="ZONA 1","Ing. Javier Ruíz",IF(C199="ZONA 2","Ing. Marco Cevallos",IF(C199="ZONA 3", "Ing. Alfonso González","Ing. Iván Villa")))))</f>
        <v>Ing. Javier Ruíz</v>
      </c>
      <c r="W199" s="61" t="str">
        <f t="shared" ref="W199:W201" si="92">IF(A199="ESTUDIOS","Informe del estudio o informe del diseño","Informe, planillas y actas")</f>
        <v>Informe, planillas y actas</v>
      </c>
      <c r="Z199" s="54"/>
    </row>
    <row r="200" spans="1:26" x14ac:dyDescent="0.2">
      <c r="A200" t="str">
        <f>'RESUMEN ORDENADO DICIEMBRE'!E200</f>
        <v>MANTENIMIENTO</v>
      </c>
      <c r="B200" t="str">
        <f>'RESUMEN ORDENADO DICIEMBRE'!G200</f>
        <v>VIA FUNDOCHAMBA - LA QUEBRADA QUIROZ (L=4.3KM)</v>
      </c>
      <c r="C200" t="str">
        <f>'RESUMEN ORDENADO DICIEMBRE'!A200</f>
        <v>ZONA 1</v>
      </c>
      <c r="D200" s="55" t="str">
        <f>'RESUMEN ORDENADO DICIEMBRE'!C200</f>
        <v>FUNDOCHAMBA</v>
      </c>
      <c r="E200" t="str">
        <f>'RESUMEN ORDENADO DICIEMBRE'!B200</f>
        <v>QUILANGA</v>
      </c>
      <c r="F200" t="str">
        <f>'RESUMEN ORDENADO DICIEMBRE'!D200</f>
        <v>AD. DIRECTA</v>
      </c>
      <c r="G200" t="str">
        <f t="shared" si="68"/>
        <v>VIALSUR</v>
      </c>
      <c r="H200">
        <f>'RESUMEN ORDENADO DICIEMBRE'!F200</f>
        <v>2013</v>
      </c>
      <c r="I200" s="53" t="str">
        <f t="shared" si="87"/>
        <v>X</v>
      </c>
      <c r="J200" s="54">
        <f>IF(D200=0,"",VLOOKUP(D200,'2010-2001-1990'!$A$1:$C$105,3,"FALSO"))</f>
        <v>163</v>
      </c>
      <c r="K200" s="54">
        <f>IF(D200=0,"",VLOOKUP(D200,'2010-2001-1990'!$A$1:$C$105,2,"FALSO"))</f>
        <v>190</v>
      </c>
      <c r="L200" s="54">
        <f t="shared" si="88"/>
        <v>353</v>
      </c>
      <c r="M200" s="54">
        <f>'RESUMEN ORDENADO DICIEMBRE'!I200</f>
        <v>4.3</v>
      </c>
      <c r="N200" s="54" t="str">
        <f t="shared" si="89"/>
        <v>Construcción de 4.3 Km de vías mantenidas</v>
      </c>
      <c r="O200"/>
      <c r="P200" s="54"/>
      <c r="Q200" s="54"/>
      <c r="R200">
        <f>'RESUMEN ORDENADO DICIEMBRE'!S200</f>
        <v>3010</v>
      </c>
      <c r="S200" s="45"/>
      <c r="T200" s="49">
        <f t="shared" si="90"/>
        <v>3010</v>
      </c>
      <c r="V200" t="str">
        <f t="shared" si="91"/>
        <v>Ing. Javier Ruíz</v>
      </c>
      <c r="W200" s="61" t="str">
        <f t="shared" si="92"/>
        <v>Informe, planillas y actas</v>
      </c>
      <c r="Z200" s="54"/>
    </row>
    <row r="201" spans="1:26" x14ac:dyDescent="0.2">
      <c r="A201" t="str">
        <f>'RESUMEN ORDENADO DICIEMBRE'!E201</f>
        <v>MANTENIMIENTO</v>
      </c>
      <c r="B201" t="str">
        <f>'RESUMEN ORDENADO DICIEMBRE'!G201</f>
        <v>RECONFORMACIÓN DE LA VIA Y DE FUNDOCHAMBA - FUNDOCHAMBA</v>
      </c>
      <c r="C201" t="str">
        <f>'RESUMEN ORDENADO DICIEMBRE'!A201</f>
        <v>ZONA 1</v>
      </c>
      <c r="D201" s="55" t="str">
        <f>'RESUMEN ORDENADO DICIEMBRE'!C201</f>
        <v>FUNDOCHAMBA</v>
      </c>
      <c r="E201" t="str">
        <f>'RESUMEN ORDENADO DICIEMBRE'!B201</f>
        <v>QUILANGA</v>
      </c>
      <c r="F201" t="str">
        <f>'RESUMEN ORDENADO DICIEMBRE'!D201</f>
        <v>AD. DIRECTA</v>
      </c>
      <c r="G201" t="str">
        <f t="shared" si="68"/>
        <v>VIALSUR</v>
      </c>
      <c r="H201">
        <f>'RESUMEN ORDENADO DICIEMBRE'!F201</f>
        <v>2013</v>
      </c>
      <c r="I201" s="53" t="str">
        <f t="shared" si="87"/>
        <v>X</v>
      </c>
      <c r="J201" s="54">
        <f>IF(D201=0,"",VLOOKUP(D201,'2010-2001-1990'!$A$1:$C$105,3,"FALSO"))</f>
        <v>163</v>
      </c>
      <c r="K201" s="54">
        <f>IF(D201=0,"",VLOOKUP(D201,'2010-2001-1990'!$A$1:$C$105,2,"FALSO"))</f>
        <v>190</v>
      </c>
      <c r="L201" s="54">
        <f t="shared" si="88"/>
        <v>353</v>
      </c>
      <c r="M201" s="54">
        <f>'RESUMEN ORDENADO DICIEMBRE'!I201</f>
        <v>4</v>
      </c>
      <c r="N201" s="54" t="str">
        <f t="shared" si="89"/>
        <v>Construcción de 4 Km de vías mantenidas</v>
      </c>
      <c r="O201"/>
      <c r="P201" s="54"/>
      <c r="Q201" s="54"/>
      <c r="R201">
        <f>'RESUMEN ORDENADO DICIEMBRE'!S201</f>
        <v>1360.8</v>
      </c>
      <c r="S201" s="45">
        <f>SUM(R201:R203)</f>
        <v>28847.7</v>
      </c>
      <c r="T201" s="49">
        <f t="shared" si="90"/>
        <v>28847.7</v>
      </c>
      <c r="V201" t="str">
        <f t="shared" si="91"/>
        <v>Ing. Javier Ruíz</v>
      </c>
      <c r="W201" s="61" t="str">
        <f t="shared" si="92"/>
        <v>Informe, planillas y actas</v>
      </c>
      <c r="Z201" s="54"/>
    </row>
    <row r="202" spans="1:26" hidden="1" x14ac:dyDescent="0.2">
      <c r="A202" t="str">
        <f>'RESUMEN ORDENADO DICIEMBRE'!E202</f>
        <v>MANTENIMIENTO</v>
      </c>
      <c r="B202">
        <f>'RESUMEN ORDENADO DICIEMBRE'!G202</f>
        <v>0</v>
      </c>
      <c r="C202" t="str">
        <f>'RESUMEN ORDENADO DICIEMBRE'!A202</f>
        <v>ZONA 1</v>
      </c>
      <c r="D202" s="55" t="str">
        <f>'RESUMEN ORDENADO DICIEMBRE'!C202</f>
        <v>FUNDOCHAMBA</v>
      </c>
      <c r="E202" t="str">
        <f>'RESUMEN ORDENADO DICIEMBRE'!B202</f>
        <v>QUILANGA</v>
      </c>
      <c r="F202" t="str">
        <f>'RESUMEN ORDENADO DICIEMBRE'!D202</f>
        <v>AD. DIRECTA</v>
      </c>
      <c r="G202" t="str">
        <f t="shared" si="68"/>
        <v>VIALSUR</v>
      </c>
      <c r="J202" s="54"/>
      <c r="K202" s="54"/>
      <c r="L202" s="54"/>
      <c r="M202" s="54">
        <f>'RESUMEN ORDENADO DICIEMBRE'!I202</f>
        <v>0</v>
      </c>
      <c r="N202" s="54"/>
      <c r="O202"/>
      <c r="P202" s="54"/>
      <c r="Q202" s="54"/>
      <c r="R202">
        <f>'RESUMEN ORDENADO DICIEMBRE'!S202</f>
        <v>2097.9</v>
      </c>
      <c r="S202" s="45"/>
      <c r="Z202" s="54">
        <v>0</v>
      </c>
    </row>
    <row r="203" spans="1:26" hidden="1" x14ac:dyDescent="0.2">
      <c r="A203" t="str">
        <f>'RESUMEN ORDENADO DICIEMBRE'!E203</f>
        <v>MANTENIMIENTO</v>
      </c>
      <c r="B203">
        <f>'RESUMEN ORDENADO DICIEMBRE'!G203</f>
        <v>0</v>
      </c>
      <c r="C203" t="str">
        <f>'RESUMEN ORDENADO DICIEMBRE'!A203</f>
        <v>ZONA 1</v>
      </c>
      <c r="D203" s="55" t="str">
        <f>'RESUMEN ORDENADO DICIEMBRE'!C203</f>
        <v>FUNDOCHAMBA</v>
      </c>
      <c r="E203" t="str">
        <f>'RESUMEN ORDENADO DICIEMBRE'!B203</f>
        <v>QUILANGA</v>
      </c>
      <c r="F203" t="str">
        <f>'RESUMEN ORDENADO DICIEMBRE'!D203</f>
        <v>AD. DIRECTA</v>
      </c>
      <c r="G203" t="str">
        <f t="shared" si="68"/>
        <v>VIALSUR</v>
      </c>
      <c r="J203" s="54"/>
      <c r="K203" s="54"/>
      <c r="L203" s="54"/>
      <c r="M203" s="54">
        <f>'RESUMEN ORDENADO DICIEMBRE'!I203</f>
        <v>0</v>
      </c>
      <c r="N203" s="54"/>
      <c r="O203"/>
      <c r="P203" s="54"/>
      <c r="Q203" s="54"/>
      <c r="R203">
        <f>'RESUMEN ORDENADO DICIEMBRE'!S203</f>
        <v>25389</v>
      </c>
      <c r="S203" s="45"/>
      <c r="Z203" s="54">
        <v>0</v>
      </c>
    </row>
    <row r="204" spans="1:26" x14ac:dyDescent="0.2">
      <c r="A204" t="str">
        <f>'RESUMEN ORDENADO DICIEMBRE'!E204</f>
        <v>MANTENIMIENTO</v>
      </c>
      <c r="B204" t="str">
        <f>'RESUMEN ORDENADO DICIEMBRE'!G204</f>
        <v>RECONFORMACIÓN DE LA VIA FUNDOCHAMBA - QUEBRADA QUIROZ</v>
      </c>
      <c r="C204" t="str">
        <f>'RESUMEN ORDENADO DICIEMBRE'!A204</f>
        <v>ZONA 1</v>
      </c>
      <c r="D204" s="55" t="str">
        <f>'RESUMEN ORDENADO DICIEMBRE'!C204</f>
        <v>FUNDOCHAMBA</v>
      </c>
      <c r="E204" t="str">
        <f>'RESUMEN ORDENADO DICIEMBRE'!B204</f>
        <v>QUILANGA</v>
      </c>
      <c r="F204" t="str">
        <f>'RESUMEN ORDENADO DICIEMBRE'!D204</f>
        <v>AD. DIRECTA</v>
      </c>
      <c r="G204" t="str">
        <f t="shared" si="68"/>
        <v>VIALSUR</v>
      </c>
      <c r="H204">
        <f>'RESUMEN ORDENADO DICIEMBRE'!F204</f>
        <v>2013</v>
      </c>
      <c r="I204" s="53" t="str">
        <f>IF(F204="AD. DIRECTA","X","")</f>
        <v>X</v>
      </c>
      <c r="J204" s="54">
        <f>IF(D204=0,"",VLOOKUP(D204,'2010-2001-1990'!$A$1:$C$105,3,"FALSO"))</f>
        <v>163</v>
      </c>
      <c r="K204" s="54">
        <f>IF(D204=0,"",VLOOKUP(D204,'2010-2001-1990'!$A$1:$C$105,2,"FALSO"))</f>
        <v>190</v>
      </c>
      <c r="L204" s="54">
        <f>IF(J204="",IF(K204="","",J204+K204),J204+K204)</f>
        <v>353</v>
      </c>
      <c r="M204" s="54">
        <f>'RESUMEN ORDENADO DICIEMBRE'!I204</f>
        <v>5.4</v>
      </c>
      <c r="N204" s="54" t="str">
        <f>IF(M204=0,"Mantenimiento",IF(A204="MANTENIMIENTO","Construcción de "&amp;M204&amp;" Km de vías mantenidas",IF(A204="ALCANTARILLAS","Construcción de "&amp;M204&amp;" alcantarillas",IF(A204="AMBIENTAL","Licenciamiento ambiental de vías en la provincia",IF(A204="ASFALTADO","Construcción de "&amp;M204&amp;" Km de vías asfaltadas",IF(A204="ESTUDIOS","Ejecución de "&amp;M204&amp;" Km de estudio vial",IF(A204="MEJORAMIENTO","Construcción de "&amp;M204&amp;" Km de vías mejoradas",IF(A204="OBRAS DE ARTE","Construcción de "&amp;M204&amp;" Km de obras de arte",IF(A204="PASARELAS","Construcción de "&amp;M204&amp;" m de pasarelas en convenio con Tony el Suizo",IF(A204="PUENTES","Construcción de "&amp;M204&amp;" m de puentes",))))))))))</f>
        <v>Construcción de 5.4 Km de vías mantenidas</v>
      </c>
      <c r="O204"/>
      <c r="P204" s="54"/>
      <c r="Q204" s="54"/>
      <c r="R204">
        <f>'RESUMEN ORDENADO DICIEMBRE'!S204</f>
        <v>2721.6</v>
      </c>
      <c r="S204" s="45">
        <f>SUM(R204:R206)</f>
        <v>38631.599999999999</v>
      </c>
      <c r="T204" s="49">
        <f>IF(S204="",R204,S204)</f>
        <v>38631.599999999999</v>
      </c>
      <c r="V204" t="str">
        <f>IF(A204="ESTUDIOS","Ing. Patricio Barcenas",IF(A204="AMBIENTAL","Ing. Verónica Carrión",IF(C204="ZONA 1","Ing. Javier Ruíz",IF(C204="ZONA 2","Ing. Marco Cevallos",IF(C204="ZONA 3", "Ing. Alfonso González","Ing. Iván Villa")))))</f>
        <v>Ing. Javier Ruíz</v>
      </c>
      <c r="W204" s="61" t="str">
        <f>IF(A204="ESTUDIOS","Informe del estudio o informe del diseño","Informe, planillas y actas")</f>
        <v>Informe, planillas y actas</v>
      </c>
      <c r="Z204" s="54"/>
    </row>
    <row r="205" spans="1:26" hidden="1" x14ac:dyDescent="0.2">
      <c r="A205" t="str">
        <f>'RESUMEN ORDENADO DICIEMBRE'!E205</f>
        <v>MANTENIMIENTO</v>
      </c>
      <c r="B205">
        <f>'RESUMEN ORDENADO DICIEMBRE'!G205</f>
        <v>0</v>
      </c>
      <c r="C205" t="str">
        <f>'RESUMEN ORDENADO DICIEMBRE'!A205</f>
        <v>ZONA 1</v>
      </c>
      <c r="D205" s="55" t="str">
        <f>'RESUMEN ORDENADO DICIEMBRE'!C205</f>
        <v>FUNDOCHAMBA</v>
      </c>
      <c r="E205" t="str">
        <f>'RESUMEN ORDENADO DICIEMBRE'!B205</f>
        <v>QUILANGA</v>
      </c>
      <c r="F205" t="str">
        <f>'RESUMEN ORDENADO DICIEMBRE'!D205</f>
        <v>AD. DIRECTA</v>
      </c>
      <c r="G205" t="str">
        <f t="shared" ref="G205:G268" si="93">IF(F205="MTOP","MTOP",IF(F205="AD. DIRECTA","VIALSUR",IF(F205="CONV. TONY EL SUIZO","VIALSUR",IF(F205="CONVENIO","VIALSUR","VIALSUR"))))</f>
        <v>VIALSUR</v>
      </c>
      <c r="J205" s="54"/>
      <c r="K205" s="54"/>
      <c r="L205" s="54"/>
      <c r="M205" s="54">
        <f>'RESUMEN ORDENADO DICIEMBRE'!I205</f>
        <v>0</v>
      </c>
      <c r="N205" s="54"/>
      <c r="O205"/>
      <c r="P205" s="54"/>
      <c r="Q205" s="54"/>
      <c r="R205">
        <f>'RESUMEN ORDENADO DICIEMBRE'!S205</f>
        <v>1889.9999999999998</v>
      </c>
      <c r="S205" s="45"/>
      <c r="Z205" s="54">
        <v>2</v>
      </c>
    </row>
    <row r="206" spans="1:26" hidden="1" x14ac:dyDescent="0.2">
      <c r="A206" t="str">
        <f>'RESUMEN ORDENADO DICIEMBRE'!E206</f>
        <v>MANTENIMIENTO</v>
      </c>
      <c r="B206">
        <f>'RESUMEN ORDENADO DICIEMBRE'!G206</f>
        <v>0</v>
      </c>
      <c r="C206" t="str">
        <f>'RESUMEN ORDENADO DICIEMBRE'!A206</f>
        <v>ZONA 1</v>
      </c>
      <c r="D206" s="55" t="str">
        <f>'RESUMEN ORDENADO DICIEMBRE'!C206</f>
        <v>FUNDOCHAMBA</v>
      </c>
      <c r="E206" t="str">
        <f>'RESUMEN ORDENADO DICIEMBRE'!B206</f>
        <v>QUILANGA</v>
      </c>
      <c r="F206" t="str">
        <f>'RESUMEN ORDENADO DICIEMBRE'!D206</f>
        <v>AD. DIRECTA</v>
      </c>
      <c r="G206" t="str">
        <f t="shared" si="93"/>
        <v>VIALSUR</v>
      </c>
      <c r="J206" s="54"/>
      <c r="K206" s="54"/>
      <c r="L206" s="54"/>
      <c r="M206" s="54">
        <f>'RESUMEN ORDENADO DICIEMBRE'!I206</f>
        <v>0</v>
      </c>
      <c r="N206" s="54"/>
      <c r="O206"/>
      <c r="P206" s="54"/>
      <c r="Q206" s="54"/>
      <c r="R206">
        <f>'RESUMEN ORDENADO DICIEMBRE'!S206</f>
        <v>34020</v>
      </c>
      <c r="S206" s="45"/>
      <c r="Z206" s="54">
        <v>6</v>
      </c>
    </row>
    <row r="207" spans="1:26" x14ac:dyDescent="0.2">
      <c r="A207" t="str">
        <f>'RESUMEN ORDENADO DICIEMBRE'!E207</f>
        <v>MANTENIMIENTO</v>
      </c>
      <c r="B207" t="str">
        <f>'RESUMEN ORDENADO DICIEMBRE'!G207</f>
        <v>RECONFORMACIÓN DE LA VIA FUNDOCHAMBA - EL SAUCE</v>
      </c>
      <c r="C207" t="str">
        <f>'RESUMEN ORDENADO DICIEMBRE'!A207</f>
        <v>ZONA 1</v>
      </c>
      <c r="D207" s="55" t="str">
        <f>'RESUMEN ORDENADO DICIEMBRE'!C207</f>
        <v>FUNDOCHAMBA</v>
      </c>
      <c r="E207" t="str">
        <f>'RESUMEN ORDENADO DICIEMBRE'!B207</f>
        <v>QUILANGA</v>
      </c>
      <c r="F207" t="str">
        <f>'RESUMEN ORDENADO DICIEMBRE'!D207</f>
        <v>AD. DIRECTA</v>
      </c>
      <c r="G207" t="str">
        <f t="shared" si="93"/>
        <v>VIALSUR</v>
      </c>
      <c r="H207">
        <f>'RESUMEN ORDENADO DICIEMBRE'!F207</f>
        <v>2013</v>
      </c>
      <c r="I207" s="53" t="str">
        <f>IF(F207="AD. DIRECTA","X","")</f>
        <v>X</v>
      </c>
      <c r="J207" s="54">
        <f>IF(D207=0,"",VLOOKUP(D207,'2010-2001-1990'!$A$1:$C$105,3,"FALSO"))</f>
        <v>163</v>
      </c>
      <c r="K207" s="54">
        <f>IF(D207=0,"",VLOOKUP(D207,'2010-2001-1990'!$A$1:$C$105,2,"FALSO"))</f>
        <v>190</v>
      </c>
      <c r="L207" s="54">
        <f>IF(J207="",IF(K207="","",J207+K207),J207+K207)</f>
        <v>353</v>
      </c>
      <c r="M207" s="54">
        <f>'RESUMEN ORDENADO DICIEMBRE'!I207</f>
        <v>3.45</v>
      </c>
      <c r="N207" s="54" t="str">
        <f>IF(M207=0,"Mantenimiento",IF(A207="MANTENIMIENTO","Construcción de "&amp;M207&amp;" Km de vías mantenidas",IF(A207="ALCANTARILLAS","Construcción de "&amp;M207&amp;" alcantarillas",IF(A207="AMBIENTAL","Licenciamiento ambiental de vías en la provincia",IF(A207="ASFALTADO","Construcción de "&amp;M207&amp;" Km de vías asfaltadas",IF(A207="ESTUDIOS","Ejecución de "&amp;M207&amp;" Km de estudio vial",IF(A207="MEJORAMIENTO","Construcción de "&amp;M207&amp;" Km de vías mejoradas",IF(A207="OBRAS DE ARTE","Construcción de "&amp;M207&amp;" Km de obras de arte",IF(A207="PASARELAS","Construcción de "&amp;M207&amp;" m de pasarelas en convenio con Tony el Suizo",IF(A207="PUENTES","Construcción de "&amp;M207&amp;" m de puentes",))))))))))</f>
        <v>Construcción de 3.45 Km de vías mantenidas</v>
      </c>
      <c r="O207"/>
      <c r="P207" s="54"/>
      <c r="Q207" s="54"/>
      <c r="R207">
        <f>'RESUMEN ORDENADO DICIEMBRE'!S207</f>
        <v>1428.84</v>
      </c>
      <c r="S207" s="45">
        <f>SUM(R207:R209)</f>
        <v>24156.09</v>
      </c>
      <c r="T207" s="49">
        <f>IF(S207="",R207,S207)</f>
        <v>24156.09</v>
      </c>
      <c r="V207" t="str">
        <f>IF(A207="ESTUDIOS","Ing. Patricio Barcenas",IF(A207="AMBIENTAL","Ing. Verónica Carrión",IF(C207="ZONA 1","Ing. Javier Ruíz",IF(C207="ZONA 2","Ing. Marco Cevallos",IF(C207="ZONA 3", "Ing. Alfonso González","Ing. Iván Villa")))))</f>
        <v>Ing. Javier Ruíz</v>
      </c>
      <c r="W207" s="61" t="str">
        <f>IF(A207="ESTUDIOS","Informe del estudio o informe del diseño","Informe, planillas y actas")</f>
        <v>Informe, planillas y actas</v>
      </c>
      <c r="Z207" s="54"/>
    </row>
    <row r="208" spans="1:26" hidden="1" x14ac:dyDescent="0.2">
      <c r="A208" t="str">
        <f>'RESUMEN ORDENADO DICIEMBRE'!E208</f>
        <v>MANTENIMIENTO</v>
      </c>
      <c r="B208">
        <f>'RESUMEN ORDENADO DICIEMBRE'!G208</f>
        <v>0</v>
      </c>
      <c r="C208" t="str">
        <f>'RESUMEN ORDENADO DICIEMBRE'!A208</f>
        <v>ZONA 1</v>
      </c>
      <c r="D208" s="55" t="str">
        <f>'RESUMEN ORDENADO DICIEMBRE'!C208</f>
        <v>FUNDOCHAMBA</v>
      </c>
      <c r="E208" t="str">
        <f>'RESUMEN ORDENADO DICIEMBRE'!B208</f>
        <v>QUILANGA</v>
      </c>
      <c r="F208" t="str">
        <f>'RESUMEN ORDENADO DICIEMBRE'!D208</f>
        <v>AD. DIRECTA</v>
      </c>
      <c r="G208" t="str">
        <f t="shared" si="93"/>
        <v>VIALSUR</v>
      </c>
      <c r="J208" s="54"/>
      <c r="K208" s="54"/>
      <c r="L208" s="54"/>
      <c r="M208" s="54">
        <f>'RESUMEN ORDENADO DICIEMBRE'!I208</f>
        <v>0</v>
      </c>
      <c r="N208" s="54"/>
      <c r="O208"/>
      <c r="P208" s="54"/>
      <c r="Q208" s="54"/>
      <c r="R208">
        <f>'RESUMEN ORDENADO DICIEMBRE'!S208</f>
        <v>992.24999999999989</v>
      </c>
      <c r="S208" s="45"/>
      <c r="W208" s="61"/>
      <c r="Z208" s="54">
        <v>0</v>
      </c>
    </row>
    <row r="209" spans="1:26" hidden="1" x14ac:dyDescent="0.2">
      <c r="A209" t="str">
        <f>'RESUMEN ORDENADO DICIEMBRE'!E209</f>
        <v>MANTENIMIENTO</v>
      </c>
      <c r="B209">
        <f>'RESUMEN ORDENADO DICIEMBRE'!G209</f>
        <v>0</v>
      </c>
      <c r="C209" t="str">
        <f>'RESUMEN ORDENADO DICIEMBRE'!A209</f>
        <v>ZONA 1</v>
      </c>
      <c r="D209" s="55" t="str">
        <f>'RESUMEN ORDENADO DICIEMBRE'!C209</f>
        <v>FUNDOCHAMBA</v>
      </c>
      <c r="E209" t="str">
        <f>'RESUMEN ORDENADO DICIEMBRE'!B209</f>
        <v>QUILANGA</v>
      </c>
      <c r="F209" t="str">
        <f>'RESUMEN ORDENADO DICIEMBRE'!D209</f>
        <v>AD. DIRECTA</v>
      </c>
      <c r="G209" t="str">
        <f t="shared" si="93"/>
        <v>VIALSUR</v>
      </c>
      <c r="J209" s="54"/>
      <c r="K209" s="54"/>
      <c r="L209" s="54"/>
      <c r="M209" s="54">
        <f>'RESUMEN ORDENADO DICIEMBRE'!I209</f>
        <v>0</v>
      </c>
      <c r="N209" s="54"/>
      <c r="O209"/>
      <c r="P209" s="54"/>
      <c r="Q209" s="54"/>
      <c r="R209">
        <f>'RESUMEN ORDENADO DICIEMBRE'!S209</f>
        <v>21735</v>
      </c>
      <c r="S209" s="45"/>
      <c r="Z209" s="54">
        <v>4</v>
      </c>
    </row>
    <row r="210" spans="1:26" x14ac:dyDescent="0.2">
      <c r="A210" t="str">
        <f>'RESUMEN ORDENADO DICIEMBRE'!E210</f>
        <v>MANTENIMIENTO</v>
      </c>
      <c r="B210" t="str">
        <f>'RESUMEN ORDENADO DICIEMBRE'!G210</f>
        <v>AMPLIACIÓN Y MANTENIMIENTO DE LA VIA LLANO GRANDE - SANTA BÁRBARA</v>
      </c>
      <c r="C210" t="str">
        <f>'RESUMEN ORDENADO DICIEMBRE'!A210</f>
        <v>ZONA 1</v>
      </c>
      <c r="D210" s="55" t="str">
        <f>'RESUMEN ORDENADO DICIEMBRE'!C210</f>
        <v>QUILANGA</v>
      </c>
      <c r="E210" t="str">
        <f>'RESUMEN ORDENADO DICIEMBRE'!B210</f>
        <v>QUILANGA</v>
      </c>
      <c r="F210" t="str">
        <f>'RESUMEN ORDENADO DICIEMBRE'!D210</f>
        <v>AD. DIRECTA</v>
      </c>
      <c r="G210" t="str">
        <f t="shared" si="93"/>
        <v>VIALSUR</v>
      </c>
      <c r="H210">
        <f>'RESUMEN ORDENADO DICIEMBRE'!F210</f>
        <v>2013</v>
      </c>
      <c r="I210" s="53" t="str">
        <f>IF(F210="AD. DIRECTA","X","")</f>
        <v>X</v>
      </c>
      <c r="J210" s="54">
        <f>IF(D210=0,"",VLOOKUP(D210,'2010-2001-1990'!$A$1:$C$105,3,"FALSO"))</f>
        <v>1335</v>
      </c>
      <c r="K210" s="54">
        <f>IF(D210=0,"",VLOOKUP(D210,'2010-2001-1990'!$A$1:$C$105,2,"FALSO"))</f>
        <v>1386</v>
      </c>
      <c r="L210" s="54">
        <f>IF(J210="",IF(K210="","",J210+K210),J210+K210)</f>
        <v>2721</v>
      </c>
      <c r="M210" s="54">
        <f>'RESUMEN ORDENADO DICIEMBRE'!I210</f>
        <v>12</v>
      </c>
      <c r="N210" s="54" t="str">
        <f>IF(M210=0,"Mantenimiento",IF(A210="MANTENIMIENTO","Construcción de "&amp;M210&amp;" Km de vías mantenidas",IF(A210="ALCANTARILLAS","Construcción de "&amp;M210&amp;" alcantarillas",IF(A210="AMBIENTAL","Licenciamiento ambiental de vías en la provincia",IF(A210="ASFALTADO","Construcción de "&amp;M210&amp;" Km de vías asfaltadas",IF(A210="ESTUDIOS","Ejecución de "&amp;M210&amp;" Km de estudio vial",IF(A210="MEJORAMIENTO","Construcción de "&amp;M210&amp;" Km de vías mejoradas",IF(A210="OBRAS DE ARTE","Construcción de "&amp;M210&amp;" Km de obras de arte",IF(A210="PASARELAS","Construcción de "&amp;M210&amp;" m de pasarelas en convenio con Tony el Suizo",IF(A210="PUENTES","Construcción de "&amp;M210&amp;" m de puentes",))))))))))</f>
        <v>Construcción de 12 Km de vías mantenidas</v>
      </c>
      <c r="O210"/>
      <c r="P210" s="54"/>
      <c r="Q210" s="54"/>
      <c r="R210">
        <f>'RESUMEN ORDENADO DICIEMBRE'!S210</f>
        <v>135.4752</v>
      </c>
      <c r="S210" s="45">
        <f>SUM(R210:R215)</f>
        <v>22926.056999999997</v>
      </c>
      <c r="T210" s="49">
        <f>IF(S210="",R210,S210)</f>
        <v>22926.056999999997</v>
      </c>
      <c r="V210" t="str">
        <f>IF(A210="ESTUDIOS","Ing. Patricio Barcenas",IF(A210="AMBIENTAL","Ing. Verónica Carrión",IF(C210="ZONA 1","Ing. Javier Ruíz",IF(C210="ZONA 2","Ing. Marco Cevallos",IF(C210="ZONA 3", "Ing. Alfonso González","Ing. Iván Villa")))))</f>
        <v>Ing. Javier Ruíz</v>
      </c>
      <c r="W210" s="61" t="str">
        <f>IF(A210="ESTUDIOS","Informe del estudio o informe del diseño","Informe, planillas y actas")</f>
        <v>Informe, planillas y actas</v>
      </c>
      <c r="Z210" s="54"/>
    </row>
    <row r="211" spans="1:26" hidden="1" x14ac:dyDescent="0.2">
      <c r="A211" t="str">
        <f>'RESUMEN ORDENADO DICIEMBRE'!E211</f>
        <v>MANTENIMIENTO</v>
      </c>
      <c r="B211">
        <f>'RESUMEN ORDENADO DICIEMBRE'!G211</f>
        <v>0</v>
      </c>
      <c r="C211" t="str">
        <f>'RESUMEN ORDENADO DICIEMBRE'!A211</f>
        <v>ZONA 1</v>
      </c>
      <c r="D211" s="55" t="str">
        <f>'RESUMEN ORDENADO DICIEMBRE'!C211</f>
        <v>QUILANGA</v>
      </c>
      <c r="E211" t="str">
        <f>'RESUMEN ORDENADO DICIEMBRE'!B211</f>
        <v>QUILANGA</v>
      </c>
      <c r="F211" t="str">
        <f>'RESUMEN ORDENADO DICIEMBRE'!D211</f>
        <v>AD. DIRECTA</v>
      </c>
      <c r="G211" t="str">
        <f t="shared" si="93"/>
        <v>VIALSUR</v>
      </c>
      <c r="J211" s="54"/>
      <c r="K211" s="54"/>
      <c r="L211" s="54"/>
      <c r="M211" s="54">
        <f>'RESUMEN ORDENADO DICIEMBRE'!I211</f>
        <v>0</v>
      </c>
      <c r="N211" s="54"/>
      <c r="O211"/>
      <c r="P211" s="54"/>
      <c r="Q211" s="54"/>
      <c r="R211">
        <f>'RESUMEN ORDENADO DICIEMBRE'!S211</f>
        <v>1067.376</v>
      </c>
      <c r="S211" s="45"/>
      <c r="Z211" s="54">
        <v>4</v>
      </c>
    </row>
    <row r="212" spans="1:26" hidden="1" x14ac:dyDescent="0.2">
      <c r="A212" t="str">
        <f>'RESUMEN ORDENADO DICIEMBRE'!E212</f>
        <v>MANTENIMIENTO</v>
      </c>
      <c r="B212">
        <f>'RESUMEN ORDENADO DICIEMBRE'!G212</f>
        <v>0</v>
      </c>
      <c r="C212" t="str">
        <f>'RESUMEN ORDENADO DICIEMBRE'!A212</f>
        <v>ZONA 1</v>
      </c>
      <c r="D212" s="55" t="str">
        <f>'RESUMEN ORDENADO DICIEMBRE'!C212</f>
        <v>QUILANGA</v>
      </c>
      <c r="E212" t="str">
        <f>'RESUMEN ORDENADO DICIEMBRE'!B212</f>
        <v>QUILANGA</v>
      </c>
      <c r="F212" t="str">
        <f>'RESUMEN ORDENADO DICIEMBRE'!D212</f>
        <v>AD. DIRECTA</v>
      </c>
      <c r="G212" t="str">
        <f t="shared" si="93"/>
        <v>VIALSUR</v>
      </c>
      <c r="J212" s="54"/>
      <c r="K212" s="54"/>
      <c r="L212" s="54"/>
      <c r="M212" s="54">
        <f>'RESUMEN ORDENADO DICIEMBRE'!I212</f>
        <v>0</v>
      </c>
      <c r="N212" s="54"/>
      <c r="O212"/>
      <c r="P212" s="54"/>
      <c r="Q212" s="54"/>
      <c r="R212">
        <f>'RESUMEN ORDENADO DICIEMBRE'!S212</f>
        <v>2625.8717999999999</v>
      </c>
      <c r="S212" s="45"/>
      <c r="Z212" s="54">
        <v>10</v>
      </c>
    </row>
    <row r="213" spans="1:26" hidden="1" x14ac:dyDescent="0.2">
      <c r="A213" t="str">
        <f>'RESUMEN ORDENADO DICIEMBRE'!E213</f>
        <v>MANTENIMIENTO</v>
      </c>
      <c r="B213">
        <f>'RESUMEN ORDENADO DICIEMBRE'!G213</f>
        <v>0</v>
      </c>
      <c r="C213" t="str">
        <f>'RESUMEN ORDENADO DICIEMBRE'!A213</f>
        <v>ZONA 1</v>
      </c>
      <c r="D213" s="55" t="str">
        <f>'RESUMEN ORDENADO DICIEMBRE'!C213</f>
        <v>QUILANGA</v>
      </c>
      <c r="E213" t="str">
        <f>'RESUMEN ORDENADO DICIEMBRE'!B213</f>
        <v>QUILANGA</v>
      </c>
      <c r="F213" t="str">
        <f>'RESUMEN ORDENADO DICIEMBRE'!D213</f>
        <v>AD. DIRECTA</v>
      </c>
      <c r="G213" t="str">
        <f t="shared" si="93"/>
        <v>VIALSUR</v>
      </c>
      <c r="J213" s="54"/>
      <c r="K213" s="54"/>
      <c r="L213" s="54"/>
      <c r="M213" s="54">
        <f>'RESUMEN ORDENADO DICIEMBRE'!I213</f>
        <v>0</v>
      </c>
      <c r="N213" s="54"/>
      <c r="O213"/>
      <c r="P213" s="54"/>
      <c r="Q213" s="54"/>
      <c r="R213">
        <f>'RESUMEN ORDENADO DICIEMBRE'!S213</f>
        <v>16536.835299999999</v>
      </c>
      <c r="S213" s="45"/>
      <c r="Z213" s="54">
        <v>12.1</v>
      </c>
    </row>
    <row r="214" spans="1:26" hidden="1" x14ac:dyDescent="0.2">
      <c r="A214" t="str">
        <f>'RESUMEN ORDENADO DICIEMBRE'!E214</f>
        <v>MANTENIMIENTO</v>
      </c>
      <c r="B214">
        <f>'RESUMEN ORDENADO DICIEMBRE'!G214</f>
        <v>0</v>
      </c>
      <c r="C214" t="str">
        <f>'RESUMEN ORDENADO DICIEMBRE'!A214</f>
        <v>ZONA 1</v>
      </c>
      <c r="D214" s="55" t="str">
        <f>'RESUMEN ORDENADO DICIEMBRE'!C214</f>
        <v>QUILANGA</v>
      </c>
      <c r="E214" t="str">
        <f>'RESUMEN ORDENADO DICIEMBRE'!B214</f>
        <v>QUILANGA</v>
      </c>
      <c r="F214" t="str">
        <f>'RESUMEN ORDENADO DICIEMBRE'!D214</f>
        <v>AD. DIRECTA</v>
      </c>
      <c r="G214" t="str">
        <f t="shared" si="93"/>
        <v>VIALSUR</v>
      </c>
      <c r="J214" s="54"/>
      <c r="K214" s="54"/>
      <c r="L214" s="54"/>
      <c r="M214" s="54">
        <f>'RESUMEN ORDENADO DICIEMBRE'!I214</f>
        <v>0</v>
      </c>
      <c r="N214" s="54"/>
      <c r="O214"/>
      <c r="P214" s="54"/>
      <c r="Q214" s="54"/>
      <c r="R214">
        <f>'RESUMEN ORDENADO DICIEMBRE'!S214</f>
        <v>1400.6885</v>
      </c>
      <c r="S214" s="45"/>
      <c r="Z214" s="54">
        <v>3.8</v>
      </c>
    </row>
    <row r="215" spans="1:26" hidden="1" x14ac:dyDescent="0.2">
      <c r="A215" t="str">
        <f>'RESUMEN ORDENADO DICIEMBRE'!E215</f>
        <v>MANTENIMIENTO</v>
      </c>
      <c r="B215">
        <f>'RESUMEN ORDENADO DICIEMBRE'!G215</f>
        <v>0</v>
      </c>
      <c r="C215" t="str">
        <f>'RESUMEN ORDENADO DICIEMBRE'!A215</f>
        <v>ZONA 1</v>
      </c>
      <c r="D215" s="55" t="str">
        <f>'RESUMEN ORDENADO DICIEMBRE'!C215</f>
        <v>QUILANGA</v>
      </c>
      <c r="E215" t="str">
        <f>'RESUMEN ORDENADO DICIEMBRE'!B215</f>
        <v>QUILANGA</v>
      </c>
      <c r="F215" t="str">
        <f>'RESUMEN ORDENADO DICIEMBRE'!D215</f>
        <v>AD. DIRECTA</v>
      </c>
      <c r="G215" t="str">
        <f t="shared" si="93"/>
        <v>VIALSUR</v>
      </c>
      <c r="J215" s="54"/>
      <c r="K215" s="54"/>
      <c r="L215" s="54"/>
      <c r="M215" s="54">
        <f>'RESUMEN ORDENADO DICIEMBRE'!I215</f>
        <v>0</v>
      </c>
      <c r="N215" s="54"/>
      <c r="O215"/>
      <c r="P215" s="54"/>
      <c r="Q215" s="54"/>
      <c r="R215">
        <f>'RESUMEN ORDENADO DICIEMBRE'!S215</f>
        <v>1159.8101999999999</v>
      </c>
      <c r="S215" s="45"/>
      <c r="Z215" s="54">
        <v>0</v>
      </c>
    </row>
    <row r="216" spans="1:26" x14ac:dyDescent="0.2">
      <c r="A216" t="str">
        <f>'RESUMEN ORDENADO DICIEMBRE'!E216</f>
        <v>ALCANTARILLAS</v>
      </c>
      <c r="B216" t="str">
        <f>'RESUMEN ORDENADO DICIEMBRE'!G216</f>
        <v>ALCANTARILLAS EN LA AMPLIACIÓN Y MANTENIMIENTO DE LA VIA LLANO GRANDE - SANTA BÁRBARA</v>
      </c>
      <c r="C216" t="str">
        <f>'RESUMEN ORDENADO DICIEMBRE'!A216</f>
        <v>ZONA 1</v>
      </c>
      <c r="D216" s="55" t="str">
        <f>'RESUMEN ORDENADO DICIEMBRE'!C216</f>
        <v>QUILANGA</v>
      </c>
      <c r="E216" t="str">
        <f>'RESUMEN ORDENADO DICIEMBRE'!B216</f>
        <v>QUILANGA</v>
      </c>
      <c r="F216" t="str">
        <f>'RESUMEN ORDENADO DICIEMBRE'!D216</f>
        <v>AD. DIRECTA</v>
      </c>
      <c r="G216" t="str">
        <f t="shared" si="93"/>
        <v>VIALSUR</v>
      </c>
      <c r="H216">
        <f>'RESUMEN ORDENADO DICIEMBRE'!F216</f>
        <v>2013</v>
      </c>
      <c r="I216" s="53" t="str">
        <f>IF(F216="AD. DIRECTA","X","")</f>
        <v>X</v>
      </c>
      <c r="J216" s="54">
        <f>IF(D216=0,"",VLOOKUP(D216,'2010-2001-1990'!$A$1:$C$105,3,"FALSO"))</f>
        <v>1335</v>
      </c>
      <c r="K216" s="54">
        <f>IF(D216=0,"",VLOOKUP(D216,'2010-2001-1990'!$A$1:$C$105,2,"FALSO"))</f>
        <v>1386</v>
      </c>
      <c r="L216" s="54">
        <f>IF(J216="",IF(K216="","",J216+K216),J216+K216)</f>
        <v>2721</v>
      </c>
      <c r="M216" s="54">
        <f>'RESUMEN ORDENADO DICIEMBRE'!I216</f>
        <v>11</v>
      </c>
      <c r="N216" s="54" t="str">
        <f>IF(M216=0,"Mantenimiento",IF(A216="MANTENIMIENTO","Construcción de "&amp;M216&amp;" Km de vías mantenidas",IF(A216="ALCANTARILLAS","Construcción de "&amp;M216&amp;" alcantarillas",IF(A216="AMBIENTAL","Licenciamiento ambiental de vías en la provincia",IF(A216="ASFALTADO","Construcción de "&amp;M216&amp;" Km de vías asfaltadas",IF(A216="ESTUDIOS","Ejecución de "&amp;M216&amp;" Km de estudio vial",IF(A216="MEJORAMIENTO","Construcción de "&amp;M216&amp;" Km de vías mejoradas",IF(A216="OBRAS DE ARTE","Construcción de "&amp;M216&amp;" Km de obras de arte",IF(A216="PASARELAS","Construcción de "&amp;M216&amp;" m de pasarelas en convenio con Tony el Suizo",IF(A216="PUENTES","Construcción de "&amp;M216&amp;" m de puentes",))))))))))</f>
        <v>Construcción de 11 alcantarillas</v>
      </c>
      <c r="O216"/>
      <c r="P216" s="54"/>
      <c r="Q216" s="54"/>
      <c r="R216">
        <f>'RESUMEN ORDENADO DICIEMBRE'!S216</f>
        <v>0</v>
      </c>
      <c r="S216" s="45">
        <f>SUM(R216:R219)</f>
        <v>27067.051999999996</v>
      </c>
      <c r="T216" s="49">
        <f>IF(S216="",R216,S216)</f>
        <v>27067.051999999996</v>
      </c>
      <c r="V216" t="str">
        <f>IF(A216="ESTUDIOS","Ing. Patricio Barcenas",IF(A216="AMBIENTAL","Ing. Verónica Carrión",IF(C216="ZONA 1","Ing. Javier Ruíz",IF(C216="ZONA 2","Ing. Marco Cevallos",IF(C216="ZONA 3", "Ing. Alfonso González","Ing. Iván Villa")))))</f>
        <v>Ing. Javier Ruíz</v>
      </c>
      <c r="W216" s="61" t="str">
        <f>IF(A216="ESTUDIOS","Informe del estudio o informe del diseño","Informe, planillas y actas")</f>
        <v>Informe, planillas y actas</v>
      </c>
      <c r="Z216" s="54"/>
    </row>
    <row r="217" spans="1:26" hidden="1" x14ac:dyDescent="0.2">
      <c r="A217" t="str">
        <f>'RESUMEN ORDENADO DICIEMBRE'!E217</f>
        <v>ALCANTARILLAS</v>
      </c>
      <c r="B217">
        <f>'RESUMEN ORDENADO DICIEMBRE'!G217</f>
        <v>0</v>
      </c>
      <c r="C217" t="str">
        <f>'RESUMEN ORDENADO DICIEMBRE'!A217</f>
        <v>ZONA 1</v>
      </c>
      <c r="D217" s="55" t="str">
        <f>'RESUMEN ORDENADO DICIEMBRE'!C217</f>
        <v>QUILANGA</v>
      </c>
      <c r="E217" t="str">
        <f>'RESUMEN ORDENADO DICIEMBRE'!B217</f>
        <v>QUILANGA</v>
      </c>
      <c r="F217" t="str">
        <f>'RESUMEN ORDENADO DICIEMBRE'!D217</f>
        <v>AD. DIRECTA</v>
      </c>
      <c r="G217" t="str">
        <f t="shared" si="93"/>
        <v>VIALSUR</v>
      </c>
      <c r="J217" s="54"/>
      <c r="K217" s="54"/>
      <c r="L217" s="54"/>
      <c r="M217" s="54">
        <f>'RESUMEN ORDENADO DICIEMBRE'!I217</f>
        <v>0</v>
      </c>
      <c r="N217" s="54"/>
      <c r="O217"/>
      <c r="P217" s="54"/>
      <c r="Q217" s="54"/>
      <c r="R217">
        <f>'RESUMEN ORDENADO DICIEMBRE'!S217</f>
        <v>17364.649999999998</v>
      </c>
      <c r="S217" s="45"/>
      <c r="W217" s="61"/>
      <c r="Z217" s="54">
        <v>33.200000000000003</v>
      </c>
    </row>
    <row r="218" spans="1:26" hidden="1" x14ac:dyDescent="0.2">
      <c r="A218" t="str">
        <f>'RESUMEN ORDENADO DICIEMBRE'!E218</f>
        <v>ALCANTARILLAS</v>
      </c>
      <c r="B218">
        <f>'RESUMEN ORDENADO DICIEMBRE'!G218</f>
        <v>0</v>
      </c>
      <c r="C218" t="str">
        <f>'RESUMEN ORDENADO DICIEMBRE'!A218</f>
        <v>ZONA 1</v>
      </c>
      <c r="D218" s="55" t="str">
        <f>'RESUMEN ORDENADO DICIEMBRE'!C218</f>
        <v>QUILANGA</v>
      </c>
      <c r="E218" t="str">
        <f>'RESUMEN ORDENADO DICIEMBRE'!B218</f>
        <v>QUILANGA</v>
      </c>
      <c r="F218" t="str">
        <f>'RESUMEN ORDENADO DICIEMBRE'!D218</f>
        <v>AD. DIRECTA</v>
      </c>
      <c r="G218" t="str">
        <f t="shared" si="93"/>
        <v>VIALSUR</v>
      </c>
      <c r="J218" s="54"/>
      <c r="K218" s="54"/>
      <c r="L218" s="54"/>
      <c r="M218" s="54">
        <f>'RESUMEN ORDENADO DICIEMBRE'!I218</f>
        <v>0</v>
      </c>
      <c r="N218" s="54"/>
      <c r="O218"/>
      <c r="P218" s="54"/>
      <c r="Q218" s="54"/>
      <c r="R218">
        <f>'RESUMEN ORDENADO DICIEMBRE'!S218</f>
        <v>9408.3719999999994</v>
      </c>
      <c r="S218" s="45"/>
      <c r="Z218" s="54">
        <v>2</v>
      </c>
    </row>
    <row r="219" spans="1:26" hidden="1" x14ac:dyDescent="0.2">
      <c r="A219" t="str">
        <f>'RESUMEN ORDENADO DICIEMBRE'!E219</f>
        <v>ALCANTARILLAS</v>
      </c>
      <c r="B219">
        <f>'RESUMEN ORDENADO DICIEMBRE'!G219</f>
        <v>0</v>
      </c>
      <c r="C219" t="str">
        <f>'RESUMEN ORDENADO DICIEMBRE'!A219</f>
        <v>ZONA 1</v>
      </c>
      <c r="D219" s="55" t="str">
        <f>'RESUMEN ORDENADO DICIEMBRE'!C219</f>
        <v>QUILANGA</v>
      </c>
      <c r="E219" t="str">
        <f>'RESUMEN ORDENADO DICIEMBRE'!B219</f>
        <v>QUILANGA</v>
      </c>
      <c r="F219" t="str">
        <f>'RESUMEN ORDENADO DICIEMBRE'!D219</f>
        <v>AD. DIRECTA</v>
      </c>
      <c r="G219" t="str">
        <f t="shared" si="93"/>
        <v>VIALSUR</v>
      </c>
      <c r="J219" s="54"/>
      <c r="K219" s="54"/>
      <c r="L219" s="54"/>
      <c r="M219" s="54">
        <f>'RESUMEN ORDENADO DICIEMBRE'!I219</f>
        <v>0</v>
      </c>
      <c r="N219" s="54"/>
      <c r="O219"/>
      <c r="P219" s="54"/>
      <c r="Q219" s="54"/>
      <c r="R219">
        <f>'RESUMEN ORDENADO DICIEMBRE'!S219</f>
        <v>294.03000000000003</v>
      </c>
      <c r="S219" s="45"/>
      <c r="Z219" s="54">
        <v>34.28</v>
      </c>
    </row>
    <row r="220" spans="1:26" x14ac:dyDescent="0.2">
      <c r="A220" t="str">
        <f>'RESUMEN ORDENADO DICIEMBRE'!E220</f>
        <v>ALCANTARILLAS</v>
      </c>
      <c r="B220" t="str">
        <f>'RESUMEN ORDENADO DICIEMBRE'!G220</f>
        <v>CONSTRUCCIÓN DE MULTIPLACA QUEBRADA AMINDURO</v>
      </c>
      <c r="C220" t="str">
        <f>'RESUMEN ORDENADO DICIEMBRE'!A220</f>
        <v>ZONA 1</v>
      </c>
      <c r="D220" s="55" t="str">
        <f>'RESUMEN ORDENADO DICIEMBRE'!C220</f>
        <v>QUILANGA</v>
      </c>
      <c r="E220" t="str">
        <f>'RESUMEN ORDENADO DICIEMBRE'!B220</f>
        <v>QUILANGA</v>
      </c>
      <c r="F220" t="str">
        <f>'RESUMEN ORDENADO DICIEMBRE'!D220</f>
        <v>AD. DIRECTA</v>
      </c>
      <c r="G220" t="str">
        <f t="shared" si="93"/>
        <v>VIALSUR</v>
      </c>
      <c r="H220">
        <f>'RESUMEN ORDENADO DICIEMBRE'!F220</f>
        <v>2013</v>
      </c>
      <c r="I220" s="53" t="str">
        <f>IF(F220="AD. DIRECTA","X","")</f>
        <v>X</v>
      </c>
      <c r="J220" s="54">
        <f>IF(D220=0,"",VLOOKUP(D220,'2010-2001-1990'!$A$1:$C$105,3,"FALSO"))</f>
        <v>1335</v>
      </c>
      <c r="K220" s="54">
        <f>IF(D220=0,"",VLOOKUP(D220,'2010-2001-1990'!$A$1:$C$105,2,"FALSO"))</f>
        <v>1386</v>
      </c>
      <c r="L220" s="54">
        <f>IF(J220="",IF(K220="","",J220+K220),J220+K220)</f>
        <v>2721</v>
      </c>
      <c r="M220" s="54">
        <f>'RESUMEN ORDENADO DICIEMBRE'!I220</f>
        <v>1</v>
      </c>
      <c r="N220" s="54" t="str">
        <f>IF(M220=0,"Mantenimiento",IF(A220="MANTENIMIENTO","Construcción de "&amp;M220&amp;" Km de vías mantenidas",IF(A220="ALCANTARILLAS","Construcción de "&amp;M220&amp;" alcantarillas",IF(A220="AMBIENTAL","Licenciamiento ambiental de vías en la provincia",IF(A220="ASFALTADO","Construcción de "&amp;M220&amp;" Km de vías asfaltadas",IF(A220="ESTUDIOS","Ejecución de "&amp;M220&amp;" Km de estudio vial",IF(A220="MEJORAMIENTO","Construcción de "&amp;M220&amp;" Km de vías mejoradas",IF(A220="OBRAS DE ARTE","Construcción de "&amp;M220&amp;" Km de obras de arte",IF(A220="PASARELAS","Construcción de "&amp;M220&amp;" m de pasarelas en convenio con Tony el Suizo",IF(A220="PUENTES","Construcción de "&amp;M220&amp;" m de puentes",))))))))))</f>
        <v>Construcción de 1 alcantarillas</v>
      </c>
      <c r="O220"/>
      <c r="P220" s="54"/>
      <c r="Q220" s="54"/>
      <c r="R220">
        <f>'RESUMEN ORDENADO DICIEMBRE'!S220</f>
        <v>71.489000000000004</v>
      </c>
      <c r="S220" s="45">
        <f>SUM(R220:R232)</f>
        <v>27610.059999999998</v>
      </c>
      <c r="T220" s="49">
        <f>IF(S220="",R220,S220)</f>
        <v>27610.059999999998</v>
      </c>
      <c r="V220" t="str">
        <f>IF(A220="ESTUDIOS","Ing. Patricio Barcenas",IF(A220="AMBIENTAL","Ing. Verónica Carrión",IF(C220="ZONA 1","Ing. Javier Ruíz",IF(C220="ZONA 2","Ing. Marco Cevallos",IF(C220="ZONA 3", "Ing. Alfonso González","Ing. Iván Villa")))))</f>
        <v>Ing. Javier Ruíz</v>
      </c>
      <c r="W220" s="61" t="str">
        <f>IF(A220="ESTUDIOS","Informe del estudio o informe del diseño","Informe, planillas y actas")</f>
        <v>Informe, planillas y actas</v>
      </c>
      <c r="Z220" s="54"/>
    </row>
    <row r="221" spans="1:26" hidden="1" x14ac:dyDescent="0.2">
      <c r="A221" t="str">
        <f>'RESUMEN ORDENADO DICIEMBRE'!E221</f>
        <v>ALCANTARILLAS</v>
      </c>
      <c r="B221">
        <f>'RESUMEN ORDENADO DICIEMBRE'!G221</f>
        <v>0</v>
      </c>
      <c r="C221" t="str">
        <f>'RESUMEN ORDENADO DICIEMBRE'!A221</f>
        <v>ZONA 1</v>
      </c>
      <c r="D221" s="55" t="str">
        <f>'RESUMEN ORDENADO DICIEMBRE'!C221</f>
        <v>QUILANGA</v>
      </c>
      <c r="E221" t="str">
        <f>'RESUMEN ORDENADO DICIEMBRE'!B221</f>
        <v>QUILANGA</v>
      </c>
      <c r="F221" t="str">
        <f>'RESUMEN ORDENADO DICIEMBRE'!D221</f>
        <v>AD. DIRECTA</v>
      </c>
      <c r="G221" t="str">
        <f t="shared" si="93"/>
        <v>VIALSUR</v>
      </c>
      <c r="J221" s="54"/>
      <c r="K221" s="54"/>
      <c r="L221" s="54"/>
      <c r="M221" s="54">
        <f>'RESUMEN ORDENADO DICIEMBRE'!I221</f>
        <v>0</v>
      </c>
      <c r="N221" s="54"/>
      <c r="O221"/>
      <c r="P221" s="54"/>
      <c r="Q221" s="54"/>
      <c r="R221">
        <f>'RESUMEN ORDENADO DICIEMBRE'!S221</f>
        <v>3444.0699999999997</v>
      </c>
      <c r="S221" s="45"/>
      <c r="W221" s="61"/>
      <c r="Z221" s="54">
        <v>3</v>
      </c>
    </row>
    <row r="222" spans="1:26" hidden="1" x14ac:dyDescent="0.2">
      <c r="A222" t="str">
        <f>'RESUMEN ORDENADO DICIEMBRE'!E222</f>
        <v>ALCANTARILLAS</v>
      </c>
      <c r="B222">
        <f>'RESUMEN ORDENADO DICIEMBRE'!G222</f>
        <v>0</v>
      </c>
      <c r="C222" t="str">
        <f>'RESUMEN ORDENADO DICIEMBRE'!A222</f>
        <v>ZONA 1</v>
      </c>
      <c r="D222" s="55" t="str">
        <f>'RESUMEN ORDENADO DICIEMBRE'!C222</f>
        <v>QUILANGA</v>
      </c>
      <c r="E222" t="str">
        <f>'RESUMEN ORDENADO DICIEMBRE'!B222</f>
        <v>QUILANGA</v>
      </c>
      <c r="F222" t="str">
        <f>'RESUMEN ORDENADO DICIEMBRE'!D222</f>
        <v>AD. DIRECTA</v>
      </c>
      <c r="G222" t="str">
        <f t="shared" si="93"/>
        <v>VIALSUR</v>
      </c>
      <c r="J222" s="54"/>
      <c r="K222" s="54"/>
      <c r="L222" s="54"/>
      <c r="M222" s="54">
        <f>'RESUMEN ORDENADO DICIEMBRE'!I222</f>
        <v>0</v>
      </c>
      <c r="N222" s="54"/>
      <c r="O222"/>
      <c r="P222" s="54"/>
      <c r="Q222" s="54"/>
      <c r="R222">
        <f>'RESUMEN ORDENADO DICIEMBRE'!S222</f>
        <v>2528.64</v>
      </c>
      <c r="S222" s="45"/>
      <c r="Z222" s="54">
        <v>8.4</v>
      </c>
    </row>
    <row r="223" spans="1:26" hidden="1" x14ac:dyDescent="0.2">
      <c r="A223" t="str">
        <f>'RESUMEN ORDENADO DICIEMBRE'!E223</f>
        <v>ALCANTARILLAS</v>
      </c>
      <c r="B223">
        <f>'RESUMEN ORDENADO DICIEMBRE'!G223</f>
        <v>0</v>
      </c>
      <c r="C223" t="str">
        <f>'RESUMEN ORDENADO DICIEMBRE'!A223</f>
        <v>ZONA 1</v>
      </c>
      <c r="D223" s="55" t="str">
        <f>'RESUMEN ORDENADO DICIEMBRE'!C223</f>
        <v>QUILANGA</v>
      </c>
      <c r="E223" t="str">
        <f>'RESUMEN ORDENADO DICIEMBRE'!B223</f>
        <v>QUILANGA</v>
      </c>
      <c r="F223" t="str">
        <f>'RESUMEN ORDENADO DICIEMBRE'!D223</f>
        <v>AD. DIRECTA</v>
      </c>
      <c r="G223" t="str">
        <f t="shared" si="93"/>
        <v>VIALSUR</v>
      </c>
      <c r="J223" s="54"/>
      <c r="K223" s="54"/>
      <c r="L223" s="54"/>
      <c r="M223" s="54">
        <f>'RESUMEN ORDENADO DICIEMBRE'!I223</f>
        <v>0</v>
      </c>
      <c r="N223" s="54"/>
      <c r="O223"/>
      <c r="P223" s="54"/>
      <c r="Q223" s="54"/>
      <c r="R223">
        <f>'RESUMEN ORDENADO DICIEMBRE'!S223</f>
        <v>142.12</v>
      </c>
      <c r="S223" s="45"/>
      <c r="Z223" s="54">
        <v>17</v>
      </c>
    </row>
    <row r="224" spans="1:26" hidden="1" x14ac:dyDescent="0.2">
      <c r="A224" t="str">
        <f>'RESUMEN ORDENADO DICIEMBRE'!E224</f>
        <v>ALCANTARILLAS</v>
      </c>
      <c r="B224">
        <f>'RESUMEN ORDENADO DICIEMBRE'!G224</f>
        <v>0</v>
      </c>
      <c r="C224" t="str">
        <f>'RESUMEN ORDENADO DICIEMBRE'!A224</f>
        <v>ZONA 1</v>
      </c>
      <c r="D224" s="55" t="str">
        <f>'RESUMEN ORDENADO DICIEMBRE'!C224</f>
        <v>QUILANGA</v>
      </c>
      <c r="E224" t="str">
        <f>'RESUMEN ORDENADO DICIEMBRE'!B224</f>
        <v>QUILANGA</v>
      </c>
      <c r="F224" t="str">
        <f>'RESUMEN ORDENADO DICIEMBRE'!D224</f>
        <v>AD. DIRECTA</v>
      </c>
      <c r="G224" t="str">
        <f t="shared" si="93"/>
        <v>VIALSUR</v>
      </c>
      <c r="J224" s="54"/>
      <c r="K224" s="54"/>
      <c r="L224" s="54"/>
      <c r="M224" s="54">
        <f>'RESUMEN ORDENADO DICIEMBRE'!I224</f>
        <v>0</v>
      </c>
      <c r="N224" s="54"/>
      <c r="O224"/>
      <c r="P224" s="54"/>
      <c r="Q224" s="54"/>
      <c r="R224">
        <f>'RESUMEN ORDENADO DICIEMBRE'!S224</f>
        <v>251.94</v>
      </c>
      <c r="S224" s="45"/>
      <c r="W224" s="61"/>
      <c r="Z224" s="54">
        <v>6</v>
      </c>
    </row>
    <row r="225" spans="1:26" hidden="1" x14ac:dyDescent="0.2">
      <c r="A225" t="str">
        <f>'RESUMEN ORDENADO DICIEMBRE'!E225</f>
        <v>ALCANTARILLAS</v>
      </c>
      <c r="B225">
        <f>'RESUMEN ORDENADO DICIEMBRE'!G225</f>
        <v>0</v>
      </c>
      <c r="C225" t="str">
        <f>'RESUMEN ORDENADO DICIEMBRE'!A225</f>
        <v>ZONA 1</v>
      </c>
      <c r="D225" s="55" t="str">
        <f>'RESUMEN ORDENADO DICIEMBRE'!C225</f>
        <v>QUILANGA</v>
      </c>
      <c r="E225" t="str">
        <f>'RESUMEN ORDENADO DICIEMBRE'!B225</f>
        <v>QUILANGA</v>
      </c>
      <c r="F225" t="str">
        <f>'RESUMEN ORDENADO DICIEMBRE'!D225</f>
        <v>AD. DIRECTA</v>
      </c>
      <c r="G225" t="str">
        <f t="shared" si="93"/>
        <v>VIALSUR</v>
      </c>
      <c r="J225" s="54"/>
      <c r="K225" s="54"/>
      <c r="L225" s="54"/>
      <c r="M225" s="54">
        <f>'RESUMEN ORDENADO DICIEMBRE'!I225</f>
        <v>0</v>
      </c>
      <c r="N225" s="54"/>
      <c r="O225"/>
      <c r="P225" s="54"/>
      <c r="Q225" s="54"/>
      <c r="R225">
        <f>'RESUMEN ORDENADO DICIEMBRE'!S225</f>
        <v>1073.31</v>
      </c>
      <c r="S225" s="45"/>
      <c r="Z225" s="54">
        <v>18</v>
      </c>
    </row>
    <row r="226" spans="1:26" hidden="1" x14ac:dyDescent="0.2">
      <c r="A226" t="str">
        <f>'RESUMEN ORDENADO DICIEMBRE'!E226</f>
        <v>ALCANTARILLAS</v>
      </c>
      <c r="B226">
        <f>'RESUMEN ORDENADO DICIEMBRE'!G226</f>
        <v>0</v>
      </c>
      <c r="C226" t="str">
        <f>'RESUMEN ORDENADO DICIEMBRE'!A226</f>
        <v>ZONA 1</v>
      </c>
      <c r="D226" s="55" t="str">
        <f>'RESUMEN ORDENADO DICIEMBRE'!C226</f>
        <v>QUILANGA</v>
      </c>
      <c r="E226" t="str">
        <f>'RESUMEN ORDENADO DICIEMBRE'!B226</f>
        <v>QUILANGA</v>
      </c>
      <c r="F226" t="str">
        <f>'RESUMEN ORDENADO DICIEMBRE'!D226</f>
        <v>AD. DIRECTA</v>
      </c>
      <c r="G226" t="str">
        <f t="shared" si="93"/>
        <v>VIALSUR</v>
      </c>
      <c r="J226" s="54"/>
      <c r="K226" s="54"/>
      <c r="L226" s="54"/>
      <c r="M226" s="54">
        <f>'RESUMEN ORDENADO DICIEMBRE'!I226</f>
        <v>0</v>
      </c>
      <c r="N226" s="54"/>
      <c r="O226"/>
      <c r="P226" s="54"/>
      <c r="Q226" s="54"/>
      <c r="R226">
        <f>'RESUMEN ORDENADO DICIEMBRE'!S226</f>
        <v>805</v>
      </c>
      <c r="S226" s="45"/>
      <c r="Z226" s="54">
        <v>200</v>
      </c>
    </row>
    <row r="227" spans="1:26" hidden="1" x14ac:dyDescent="0.2">
      <c r="A227" t="str">
        <f>'RESUMEN ORDENADO DICIEMBRE'!E227</f>
        <v>ALCANTARILLAS</v>
      </c>
      <c r="B227">
        <f>'RESUMEN ORDENADO DICIEMBRE'!G227</f>
        <v>0</v>
      </c>
      <c r="C227" t="str">
        <f>'RESUMEN ORDENADO DICIEMBRE'!A227</f>
        <v>ZONA 1</v>
      </c>
      <c r="D227" s="55" t="str">
        <f>'RESUMEN ORDENADO DICIEMBRE'!C227</f>
        <v>QUILANGA</v>
      </c>
      <c r="E227" t="str">
        <f>'RESUMEN ORDENADO DICIEMBRE'!B227</f>
        <v>QUILANGA</v>
      </c>
      <c r="F227" t="str">
        <f>'RESUMEN ORDENADO DICIEMBRE'!D227</f>
        <v>AD. DIRECTA</v>
      </c>
      <c r="G227" t="str">
        <f t="shared" si="93"/>
        <v>VIALSUR</v>
      </c>
      <c r="J227" s="54"/>
      <c r="K227" s="54"/>
      <c r="L227" s="54"/>
      <c r="M227" s="54">
        <f>'RESUMEN ORDENADO DICIEMBRE'!I227</f>
        <v>0</v>
      </c>
      <c r="N227" s="54"/>
      <c r="O227"/>
      <c r="P227" s="54"/>
      <c r="Q227" s="54"/>
      <c r="R227">
        <f>'RESUMEN ORDENADO DICIEMBRE'!S227</f>
        <v>4000</v>
      </c>
      <c r="S227" s="45"/>
      <c r="Z227" s="54">
        <v>33.200000000000003</v>
      </c>
    </row>
    <row r="228" spans="1:26" hidden="1" x14ac:dyDescent="0.2">
      <c r="A228" t="str">
        <f>'RESUMEN ORDENADO DICIEMBRE'!E228</f>
        <v>ALCANTARILLAS</v>
      </c>
      <c r="B228">
        <f>'RESUMEN ORDENADO DICIEMBRE'!G228</f>
        <v>0</v>
      </c>
      <c r="C228" t="str">
        <f>'RESUMEN ORDENADO DICIEMBRE'!A228</f>
        <v>ZONA 1</v>
      </c>
      <c r="D228" s="55" t="str">
        <f>'RESUMEN ORDENADO DICIEMBRE'!C228</f>
        <v>QUILANGA</v>
      </c>
      <c r="E228" t="str">
        <f>'RESUMEN ORDENADO DICIEMBRE'!B228</f>
        <v>QUILANGA</v>
      </c>
      <c r="F228" t="str">
        <f>'RESUMEN ORDENADO DICIEMBRE'!D228</f>
        <v>AD. DIRECTA</v>
      </c>
      <c r="G228" t="str">
        <f t="shared" si="93"/>
        <v>VIALSUR</v>
      </c>
      <c r="J228" s="54"/>
      <c r="K228" s="54"/>
      <c r="L228" s="54"/>
      <c r="M228" s="54">
        <f>'RESUMEN ORDENADO DICIEMBRE'!I228</f>
        <v>0</v>
      </c>
      <c r="N228" s="54"/>
      <c r="O228"/>
      <c r="P228" s="54"/>
      <c r="Q228" s="54"/>
      <c r="R228">
        <f>'RESUMEN ORDENADO DICIEMBRE'!S228</f>
        <v>4580.75</v>
      </c>
      <c r="S228" s="45"/>
      <c r="W228" s="61"/>
      <c r="Z228" s="54">
        <v>31.83</v>
      </c>
    </row>
    <row r="229" spans="1:26" hidden="1" x14ac:dyDescent="0.2">
      <c r="A229" t="str">
        <f>'RESUMEN ORDENADO DICIEMBRE'!E229</f>
        <v>ALCANTARILLAS</v>
      </c>
      <c r="B229">
        <f>'RESUMEN ORDENADO DICIEMBRE'!G229</f>
        <v>0</v>
      </c>
      <c r="C229" t="str">
        <f>'RESUMEN ORDENADO DICIEMBRE'!A229</f>
        <v>ZONA 1</v>
      </c>
      <c r="D229" s="55" t="str">
        <f>'RESUMEN ORDENADO DICIEMBRE'!C229</f>
        <v>QUILANGA</v>
      </c>
      <c r="E229" t="str">
        <f>'RESUMEN ORDENADO DICIEMBRE'!B229</f>
        <v>QUILANGA</v>
      </c>
      <c r="F229" t="str">
        <f>'RESUMEN ORDENADO DICIEMBRE'!D229</f>
        <v>AD. DIRECTA</v>
      </c>
      <c r="G229" t="str">
        <f t="shared" si="93"/>
        <v>VIALSUR</v>
      </c>
      <c r="J229" s="54"/>
      <c r="K229" s="54"/>
      <c r="L229" s="54"/>
      <c r="M229" s="54">
        <f>'RESUMEN ORDENADO DICIEMBRE'!I229</f>
        <v>0</v>
      </c>
      <c r="N229" s="54"/>
      <c r="O229"/>
      <c r="P229" s="54"/>
      <c r="Q229" s="54"/>
      <c r="R229">
        <f>'RESUMEN ORDENADO DICIEMBRE'!S229</f>
        <v>1404.1970000000001</v>
      </c>
      <c r="S229" s="45"/>
      <c r="W229" s="61"/>
      <c r="Z229" s="54">
        <v>9.75</v>
      </c>
    </row>
    <row r="230" spans="1:26" hidden="1" x14ac:dyDescent="0.2">
      <c r="A230" t="str">
        <f>'RESUMEN ORDENADO DICIEMBRE'!E230</f>
        <v>ALCANTARILLAS</v>
      </c>
      <c r="B230">
        <f>'RESUMEN ORDENADO DICIEMBRE'!G230</f>
        <v>0</v>
      </c>
      <c r="C230" t="str">
        <f>'RESUMEN ORDENADO DICIEMBRE'!A230</f>
        <v>ZONA 1</v>
      </c>
      <c r="D230" s="55" t="str">
        <f>'RESUMEN ORDENADO DICIEMBRE'!C230</f>
        <v>QUILANGA</v>
      </c>
      <c r="E230" t="str">
        <f>'RESUMEN ORDENADO DICIEMBRE'!B230</f>
        <v>QUILANGA</v>
      </c>
      <c r="F230" t="str">
        <f>'RESUMEN ORDENADO DICIEMBRE'!D230</f>
        <v>AD. DIRECTA</v>
      </c>
      <c r="G230" t="str">
        <f t="shared" si="93"/>
        <v>VIALSUR</v>
      </c>
      <c r="J230" s="54"/>
      <c r="K230" s="54"/>
      <c r="L230" s="54"/>
      <c r="M230" s="54">
        <f>'RESUMEN ORDENADO DICIEMBRE'!I230</f>
        <v>0</v>
      </c>
      <c r="N230" s="54"/>
      <c r="O230"/>
      <c r="P230" s="54"/>
      <c r="Q230" s="54"/>
      <c r="R230">
        <f>'RESUMEN ORDENADO DICIEMBRE'!S230</f>
        <v>440</v>
      </c>
      <c r="S230" s="45"/>
      <c r="Z230" s="54">
        <v>33.200000000000003</v>
      </c>
    </row>
    <row r="231" spans="1:26" hidden="1" x14ac:dyDescent="0.2">
      <c r="A231" t="str">
        <f>'RESUMEN ORDENADO DICIEMBRE'!E231</f>
        <v>ALCANTARILLAS</v>
      </c>
      <c r="B231">
        <f>'RESUMEN ORDENADO DICIEMBRE'!G231</f>
        <v>0</v>
      </c>
      <c r="C231" t="str">
        <f>'RESUMEN ORDENADO DICIEMBRE'!A231</f>
        <v>ZONA 1</v>
      </c>
      <c r="D231" s="55" t="str">
        <f>'RESUMEN ORDENADO DICIEMBRE'!C231</f>
        <v>QUILANGA</v>
      </c>
      <c r="E231" t="str">
        <f>'RESUMEN ORDENADO DICIEMBRE'!B231</f>
        <v>QUILANGA</v>
      </c>
      <c r="F231" t="str">
        <f>'RESUMEN ORDENADO DICIEMBRE'!D231</f>
        <v>AD. DIRECTA</v>
      </c>
      <c r="G231" t="str">
        <f t="shared" si="93"/>
        <v>VIALSUR</v>
      </c>
      <c r="J231" s="54"/>
      <c r="K231" s="54"/>
      <c r="L231" s="54"/>
      <c r="M231" s="54">
        <f>'RESUMEN ORDENADO DICIEMBRE'!I231</f>
        <v>0</v>
      </c>
      <c r="N231" s="54"/>
      <c r="O231"/>
      <c r="P231" s="54"/>
      <c r="Q231" s="54"/>
      <c r="R231">
        <f>'RESUMEN ORDENADO DICIEMBRE'!S231</f>
        <v>765.16</v>
      </c>
      <c r="S231" s="45"/>
      <c r="W231" s="61"/>
      <c r="Z231" s="54">
        <v>8</v>
      </c>
    </row>
    <row r="232" spans="1:26" hidden="1" x14ac:dyDescent="0.2">
      <c r="A232" t="str">
        <f>'RESUMEN ORDENADO DICIEMBRE'!E232</f>
        <v>ALCANTARILLAS</v>
      </c>
      <c r="B232">
        <f>'RESUMEN ORDENADO DICIEMBRE'!G232</f>
        <v>0</v>
      </c>
      <c r="C232" t="str">
        <f>'RESUMEN ORDENADO DICIEMBRE'!A232</f>
        <v>ZONA 1</v>
      </c>
      <c r="D232" s="55" t="str">
        <f>'RESUMEN ORDENADO DICIEMBRE'!C232</f>
        <v>QUILANGA</v>
      </c>
      <c r="E232" t="str">
        <f>'RESUMEN ORDENADO DICIEMBRE'!B232</f>
        <v>QUILANGA</v>
      </c>
      <c r="F232" t="str">
        <f>'RESUMEN ORDENADO DICIEMBRE'!D232</f>
        <v>AD. DIRECTA</v>
      </c>
      <c r="G232" t="str">
        <f t="shared" si="93"/>
        <v>VIALSUR</v>
      </c>
      <c r="J232" s="54"/>
      <c r="K232" s="54"/>
      <c r="L232" s="54"/>
      <c r="M232" s="54">
        <f>'RESUMEN ORDENADO DICIEMBRE'!I232</f>
        <v>0</v>
      </c>
      <c r="N232" s="54"/>
      <c r="O232"/>
      <c r="P232" s="54"/>
      <c r="Q232" s="54"/>
      <c r="R232">
        <f>'RESUMEN ORDENADO DICIEMBRE'!S232</f>
        <v>8103.384</v>
      </c>
      <c r="S232" s="45"/>
      <c r="Z232" s="54">
        <v>8.33</v>
      </c>
    </row>
    <row r="233" spans="1:26" x14ac:dyDescent="0.2">
      <c r="A233" t="str">
        <f>'RESUMEN ORDENADO DICIEMBRE'!E233</f>
        <v>MEJORAMIENTO</v>
      </c>
      <c r="B233" t="str">
        <f>'RESUMEN ORDENADO DICIEMBRE'!G233</f>
        <v>VIA YEE FUNDOCHAMBA-FUNDOCHAMBA-SAN ANTONIO LAS ARADAS-YEE VALDIVIA</v>
      </c>
      <c r="C233" t="str">
        <f>'RESUMEN ORDENADO DICIEMBRE'!A233</f>
        <v>ZONA 1</v>
      </c>
      <c r="D233" s="55" t="str">
        <f>'RESUMEN ORDENADO DICIEMBRE'!C233</f>
        <v>FUNDOCHAMBA</v>
      </c>
      <c r="E233" t="str">
        <f>'RESUMEN ORDENADO DICIEMBRE'!B233</f>
        <v>QUILANGA</v>
      </c>
      <c r="F233" t="str">
        <f>'RESUMEN ORDENADO DICIEMBRE'!D233</f>
        <v>MTOP</v>
      </c>
      <c r="G233" t="str">
        <f t="shared" si="93"/>
        <v>MTOP</v>
      </c>
      <c r="H233">
        <f>'RESUMEN ORDENADO DICIEMBRE'!F233</f>
        <v>2013</v>
      </c>
      <c r="I233" s="53" t="str">
        <f>IF(F233="AD. DIRECTA","X","")</f>
        <v/>
      </c>
      <c r="J233" s="54">
        <f>IF(D233=0,"",VLOOKUP(D233,'2010-2001-1990'!$A$1:$C$105,3,"FALSO"))</f>
        <v>163</v>
      </c>
      <c r="K233" s="54">
        <f>IF(D233=0,"",VLOOKUP(D233,'2010-2001-1990'!$A$1:$C$105,2,"FALSO"))</f>
        <v>190</v>
      </c>
      <c r="L233" s="54">
        <f>IF(J233="",IF(K233="","",J233+K233),J233+K233)</f>
        <v>353</v>
      </c>
      <c r="M233" s="54">
        <f>'RESUMEN ORDENADO DICIEMBRE'!I233</f>
        <v>7</v>
      </c>
      <c r="N233" s="54" t="str">
        <f>IF(M233=0,"Mantenimiento",IF(A233="MANTENIMIENTO","Construcción de "&amp;M233&amp;" Km de vías mantenidas",IF(A233="ALCANTARILLAS","Construcción de "&amp;M233&amp;" alcantarillas",IF(A233="AMBIENTAL","Licenciamiento ambiental de vías en la provincia",IF(A233="ASFALTADO","Construcción de "&amp;M233&amp;" Km de vías asfaltadas",IF(A233="ESTUDIOS","Ejecución de "&amp;M233&amp;" Km de estudio vial",IF(A233="MEJORAMIENTO","Construcción de "&amp;M233&amp;" Km de vías mejoradas",IF(A233="OBRAS DE ARTE","Construcción de "&amp;M233&amp;" Km de obras de arte",IF(A233="PASARELAS","Construcción de "&amp;M233&amp;" m de pasarelas en convenio con Tony el Suizo",IF(A233="PUENTES","Construcción de "&amp;M233&amp;" m de puentes",))))))))))</f>
        <v>Construcción de 7 Km de vías mejoradas</v>
      </c>
      <c r="O233"/>
      <c r="P233" s="54"/>
      <c r="Q233" s="54"/>
      <c r="R233">
        <f>'RESUMEN ORDENADO DICIEMBRE'!S233</f>
        <v>2161.2825000000003</v>
      </c>
      <c r="S233" s="45">
        <f>SUM(R233:R239)</f>
        <v>104248.7727</v>
      </c>
      <c r="T233" s="49">
        <f>IF(S233="",R233,S233)</f>
        <v>104248.7727</v>
      </c>
      <c r="V233" t="str">
        <f>IF(A233="ESTUDIOS","Ing. Patricio Barcenas",IF(A233="AMBIENTAL","Ing. Verónica Carrión",IF(C233="ZONA 1","Ing. Javier Ruíz",IF(C233="ZONA 2","Ing. Marco Cevallos",IF(C233="ZONA 3", "Ing. Alfonso González","Ing. Iván Villa")))))</f>
        <v>Ing. Javier Ruíz</v>
      </c>
      <c r="W233" s="61" t="str">
        <f>IF(A233="ESTUDIOS","Informe del estudio o informe del diseño","Informe, planillas y actas")</f>
        <v>Informe, planillas y actas</v>
      </c>
      <c r="Z233" s="54"/>
    </row>
    <row r="234" spans="1:26" hidden="1" x14ac:dyDescent="0.2">
      <c r="A234" t="str">
        <f>'RESUMEN ORDENADO DICIEMBRE'!E234</f>
        <v>MEJORAMIENTO</v>
      </c>
      <c r="B234">
        <f>'RESUMEN ORDENADO DICIEMBRE'!G234</f>
        <v>0</v>
      </c>
      <c r="C234" t="str">
        <f>'RESUMEN ORDENADO DICIEMBRE'!A234</f>
        <v>ZONA 1</v>
      </c>
      <c r="D234" s="55" t="str">
        <f>'RESUMEN ORDENADO DICIEMBRE'!C234</f>
        <v>FUNDOCHAMBA</v>
      </c>
      <c r="E234" t="str">
        <f>'RESUMEN ORDENADO DICIEMBRE'!B234</f>
        <v>QUILANGA</v>
      </c>
      <c r="F234" t="str">
        <f>'RESUMEN ORDENADO DICIEMBRE'!D234</f>
        <v>MTOP</v>
      </c>
      <c r="G234" t="str">
        <f t="shared" si="93"/>
        <v>MTOP</v>
      </c>
      <c r="J234" s="54"/>
      <c r="K234" s="54"/>
      <c r="L234" s="54"/>
      <c r="M234" s="54">
        <f>'RESUMEN ORDENADO DICIEMBRE'!I234</f>
        <v>0</v>
      </c>
      <c r="N234" s="54"/>
      <c r="O234"/>
      <c r="P234" s="54"/>
      <c r="Q234" s="54"/>
      <c r="R234">
        <f>'RESUMEN ORDENADO DICIEMBRE'!S234</f>
        <v>4021.3733000000002</v>
      </c>
      <c r="S234" s="45"/>
      <c r="W234" s="61"/>
      <c r="Z234" s="54">
        <v>9.1</v>
      </c>
    </row>
    <row r="235" spans="1:26" hidden="1" x14ac:dyDescent="0.2">
      <c r="A235" t="str">
        <f>'RESUMEN ORDENADO DICIEMBRE'!E235</f>
        <v>MEJORAMIENTO</v>
      </c>
      <c r="B235">
        <f>'RESUMEN ORDENADO DICIEMBRE'!G235</f>
        <v>0</v>
      </c>
      <c r="C235" t="str">
        <f>'RESUMEN ORDENADO DICIEMBRE'!A235</f>
        <v>ZONA 1</v>
      </c>
      <c r="D235" s="55" t="str">
        <f>'RESUMEN ORDENADO DICIEMBRE'!C235</f>
        <v>FUNDOCHAMBA</v>
      </c>
      <c r="E235" t="str">
        <f>'RESUMEN ORDENADO DICIEMBRE'!B235</f>
        <v>QUILANGA</v>
      </c>
      <c r="F235" t="str">
        <f>'RESUMEN ORDENADO DICIEMBRE'!D235</f>
        <v>MTOP</v>
      </c>
      <c r="G235" t="str">
        <f t="shared" si="93"/>
        <v>MTOP</v>
      </c>
      <c r="J235" s="54"/>
      <c r="K235" s="54"/>
      <c r="L235" s="54"/>
      <c r="M235" s="54">
        <f>'RESUMEN ORDENADO DICIEMBRE'!I235</f>
        <v>0</v>
      </c>
      <c r="N235" s="54"/>
      <c r="O235"/>
      <c r="P235" s="54"/>
      <c r="Q235" s="54"/>
      <c r="R235">
        <f>'RESUMEN ORDENADO DICIEMBRE'!S235</f>
        <v>0</v>
      </c>
      <c r="S235" s="45"/>
      <c r="W235" s="61"/>
      <c r="Z235" s="54">
        <v>1</v>
      </c>
    </row>
    <row r="236" spans="1:26" hidden="1" x14ac:dyDescent="0.2">
      <c r="A236" t="str">
        <f>'RESUMEN ORDENADO DICIEMBRE'!E236</f>
        <v>MEJORAMIENTO</v>
      </c>
      <c r="B236">
        <f>'RESUMEN ORDENADO DICIEMBRE'!G236</f>
        <v>0</v>
      </c>
      <c r="C236" t="str">
        <f>'RESUMEN ORDENADO DICIEMBRE'!A236</f>
        <v>ZONA 1</v>
      </c>
      <c r="D236" s="55" t="str">
        <f>'RESUMEN ORDENADO DICIEMBRE'!C236</f>
        <v>FUNDOCHAMBA</v>
      </c>
      <c r="E236" t="str">
        <f>'RESUMEN ORDENADO DICIEMBRE'!B236</f>
        <v>QUILANGA</v>
      </c>
      <c r="F236" t="str">
        <f>'RESUMEN ORDENADO DICIEMBRE'!D236</f>
        <v>MTOP</v>
      </c>
      <c r="G236" t="str">
        <f t="shared" si="93"/>
        <v>MTOP</v>
      </c>
      <c r="J236" s="54"/>
      <c r="K236" s="54"/>
      <c r="L236" s="54"/>
      <c r="M236" s="54">
        <f>'RESUMEN ORDENADO DICIEMBRE'!I236</f>
        <v>0</v>
      </c>
      <c r="N236" s="54"/>
      <c r="O236"/>
      <c r="P236" s="54"/>
      <c r="Q236" s="54"/>
      <c r="R236">
        <f>'RESUMEN ORDENADO DICIEMBRE'!S236</f>
        <v>0</v>
      </c>
      <c r="S236" s="45"/>
      <c r="Z236" s="54">
        <v>9.6</v>
      </c>
    </row>
    <row r="237" spans="1:26" hidden="1" x14ac:dyDescent="0.2">
      <c r="A237" t="str">
        <f>'RESUMEN ORDENADO DICIEMBRE'!E237</f>
        <v>MEJORAMIENTO</v>
      </c>
      <c r="B237">
        <f>'RESUMEN ORDENADO DICIEMBRE'!G237</f>
        <v>0</v>
      </c>
      <c r="C237" t="str">
        <f>'RESUMEN ORDENADO DICIEMBRE'!A237</f>
        <v>ZONA 1</v>
      </c>
      <c r="D237" s="55" t="str">
        <f>'RESUMEN ORDENADO DICIEMBRE'!C237</f>
        <v>FUNDOCHAMBA</v>
      </c>
      <c r="E237" t="str">
        <f>'RESUMEN ORDENADO DICIEMBRE'!B237</f>
        <v>QUILANGA</v>
      </c>
      <c r="F237" t="str">
        <f>'RESUMEN ORDENADO DICIEMBRE'!D237</f>
        <v>MTOP</v>
      </c>
      <c r="G237" t="str">
        <f t="shared" si="93"/>
        <v>MTOP</v>
      </c>
      <c r="J237" s="54"/>
      <c r="K237" s="54"/>
      <c r="L237" s="54"/>
      <c r="M237" s="54">
        <f>'RESUMEN ORDENADO DICIEMBRE'!I237</f>
        <v>0</v>
      </c>
      <c r="N237" s="54"/>
      <c r="O237"/>
      <c r="P237" s="54"/>
      <c r="Q237" s="54"/>
      <c r="R237">
        <f>'RESUMEN ORDENADO DICIEMBRE'!S237</f>
        <v>44186.226600000002</v>
      </c>
      <c r="S237" s="45"/>
      <c r="W237" s="61"/>
      <c r="Z237" s="54">
        <v>2.93</v>
      </c>
    </row>
    <row r="238" spans="1:26" hidden="1" x14ac:dyDescent="0.2">
      <c r="A238" t="str">
        <f>'RESUMEN ORDENADO DICIEMBRE'!E238</f>
        <v>MEJORAMIENTO</v>
      </c>
      <c r="B238">
        <f>'RESUMEN ORDENADO DICIEMBRE'!G238</f>
        <v>0</v>
      </c>
      <c r="C238" t="str">
        <f>'RESUMEN ORDENADO DICIEMBRE'!A238</f>
        <v>ZONA 1</v>
      </c>
      <c r="D238" s="55" t="str">
        <f>'RESUMEN ORDENADO DICIEMBRE'!C238</f>
        <v>FUNDOCHAMBA</v>
      </c>
      <c r="E238" t="str">
        <f>'RESUMEN ORDENADO DICIEMBRE'!B238</f>
        <v>QUILANGA</v>
      </c>
      <c r="F238" t="str">
        <f>'RESUMEN ORDENADO DICIEMBRE'!D238</f>
        <v>MTOP</v>
      </c>
      <c r="G238" t="str">
        <f t="shared" si="93"/>
        <v>MTOP</v>
      </c>
      <c r="J238" s="54"/>
      <c r="K238" s="54"/>
      <c r="L238" s="54"/>
      <c r="M238" s="54">
        <f>'RESUMEN ORDENADO DICIEMBRE'!I238</f>
        <v>0</v>
      </c>
      <c r="N238" s="54"/>
      <c r="O238"/>
      <c r="P238" s="54"/>
      <c r="Q238" s="54"/>
      <c r="R238">
        <f>'RESUMEN ORDENADO DICIEMBRE'!S238</f>
        <v>24964.423299999995</v>
      </c>
      <c r="S238" s="45"/>
      <c r="W238" s="61"/>
      <c r="Z238" s="54">
        <v>10</v>
      </c>
    </row>
    <row r="239" spans="1:26" hidden="1" x14ac:dyDescent="0.2">
      <c r="A239" t="str">
        <f>'RESUMEN ORDENADO DICIEMBRE'!E239</f>
        <v>MEJORAMIENTO</v>
      </c>
      <c r="B239">
        <f>'RESUMEN ORDENADO DICIEMBRE'!G239</f>
        <v>0</v>
      </c>
      <c r="C239" t="str">
        <f>'RESUMEN ORDENADO DICIEMBRE'!A239</f>
        <v>ZONA 1</v>
      </c>
      <c r="D239" s="55" t="str">
        <f>'RESUMEN ORDENADO DICIEMBRE'!C239</f>
        <v>FUNDOCHAMBA</v>
      </c>
      <c r="E239" t="str">
        <f>'RESUMEN ORDENADO DICIEMBRE'!B239</f>
        <v>QUILANGA</v>
      </c>
      <c r="F239" t="str">
        <f>'RESUMEN ORDENADO DICIEMBRE'!D239</f>
        <v>MTOP</v>
      </c>
      <c r="G239" t="str">
        <f t="shared" si="93"/>
        <v>MTOP</v>
      </c>
      <c r="J239" s="54"/>
      <c r="K239" s="54"/>
      <c r="L239" s="54"/>
      <c r="M239" s="54">
        <f>'RESUMEN ORDENADO DICIEMBRE'!I239</f>
        <v>0</v>
      </c>
      <c r="N239" s="54"/>
      <c r="O239"/>
      <c r="P239" s="54"/>
      <c r="Q239" s="54"/>
      <c r="R239">
        <f>'RESUMEN ORDENADO DICIEMBRE'!S239</f>
        <v>28915.466999999997</v>
      </c>
      <c r="S239" s="45"/>
      <c r="W239" s="61"/>
      <c r="Z239" s="54">
        <v>3</v>
      </c>
    </row>
    <row r="240" spans="1:26" x14ac:dyDescent="0.2">
      <c r="A240" t="str">
        <f>'RESUMEN ORDENADO DICIEMBRE'!E240</f>
        <v>ALCANTARILLAS</v>
      </c>
      <c r="B240" t="str">
        <f>'RESUMEN ORDENADO DICIEMBRE'!G240</f>
        <v>ALCANTARILLAS EN LA VIA YEE FUNDOCHAMBA-FUNDOCHAMBA-SAN ANTONIO LAS ARADAS-YEE VALDIVIA</v>
      </c>
      <c r="C240" t="str">
        <f>'RESUMEN ORDENADO DICIEMBRE'!A240</f>
        <v>ZONA 1</v>
      </c>
      <c r="D240" s="55" t="str">
        <f>'RESUMEN ORDENADO DICIEMBRE'!C240</f>
        <v>FUNDOCHAMBA</v>
      </c>
      <c r="E240" t="str">
        <f>'RESUMEN ORDENADO DICIEMBRE'!B240</f>
        <v>QUILANGA</v>
      </c>
      <c r="F240" t="str">
        <f>'RESUMEN ORDENADO DICIEMBRE'!D240</f>
        <v>MTOP</v>
      </c>
      <c r="G240" t="str">
        <f t="shared" si="93"/>
        <v>MTOP</v>
      </c>
      <c r="H240">
        <f>'RESUMEN ORDENADO DICIEMBRE'!F240</f>
        <v>2013</v>
      </c>
      <c r="I240" s="53" t="str">
        <f>IF(F240="AD. DIRECTA","X","")</f>
        <v/>
      </c>
      <c r="J240" s="54">
        <f>IF(D240=0,"",VLOOKUP(D240,'2010-2001-1990'!$A$1:$C$105,3,"FALSO"))</f>
        <v>163</v>
      </c>
      <c r="K240" s="54">
        <f>IF(D240=0,"",VLOOKUP(D240,'2010-2001-1990'!$A$1:$C$105,2,"FALSO"))</f>
        <v>190</v>
      </c>
      <c r="L240" s="54">
        <f>IF(J240="",IF(K240="","",J240+K240),J240+K240)</f>
        <v>353</v>
      </c>
      <c r="M240" s="54">
        <f>'RESUMEN ORDENADO DICIEMBRE'!I240</f>
        <v>5</v>
      </c>
      <c r="N240" s="54" t="str">
        <f>IF(M240=0,"Mantenimiento",IF(A240="MANTENIMIENTO","Construcción de "&amp;M240&amp;" Km de vías mantenidas",IF(A240="ALCANTARILLAS","Construcción de "&amp;M240&amp;" alcantarillas",IF(A240="AMBIENTAL","Licenciamiento ambiental de vías en la provincia",IF(A240="ASFALTADO","Construcción de "&amp;M240&amp;" Km de vías asfaltadas",IF(A240="ESTUDIOS","Ejecución de "&amp;M240&amp;" Km de estudio vial",IF(A240="MEJORAMIENTO","Construcción de "&amp;M240&amp;" Km de vías mejoradas",IF(A240="OBRAS DE ARTE","Construcción de "&amp;M240&amp;" Km de obras de arte",IF(A240="PASARELAS","Construcción de "&amp;M240&amp;" m de pasarelas en convenio con Tony el Suizo",IF(A240="PUENTES","Construcción de "&amp;M240&amp;" m de puentes",))))))))))</f>
        <v>Construcción de 5 alcantarillas</v>
      </c>
      <c r="O240"/>
      <c r="P240" s="54"/>
      <c r="Q240" s="54"/>
      <c r="R240">
        <f>'RESUMEN ORDENADO DICIEMBRE'!S240</f>
        <v>1311.7213000000002</v>
      </c>
      <c r="S240" s="45">
        <f>SUM(R240:R244)</f>
        <v>9698.1612999999998</v>
      </c>
      <c r="T240" s="49">
        <f>IF(S240="",R240,S240)</f>
        <v>9698.1612999999998</v>
      </c>
      <c r="V240" t="str">
        <f>IF(A240="ESTUDIOS","Ing. Patricio Barcenas",IF(A240="AMBIENTAL","Ing. Verónica Carrión",IF(C240="ZONA 1","Ing. Javier Ruíz",IF(C240="ZONA 2","Ing. Marco Cevallos",IF(C240="ZONA 3", "Ing. Alfonso González","Ing. Iván Villa")))))</f>
        <v>Ing. Javier Ruíz</v>
      </c>
      <c r="W240" s="61" t="str">
        <f>IF(A240="ESTUDIOS","Informe del estudio o informe del diseño","Informe, planillas y actas")</f>
        <v>Informe, planillas y actas</v>
      </c>
      <c r="Z240" s="54"/>
    </row>
    <row r="241" spans="1:26" hidden="1" x14ac:dyDescent="0.2">
      <c r="A241" t="str">
        <f>'RESUMEN ORDENADO DICIEMBRE'!E241</f>
        <v>ALCANTARILLAS</v>
      </c>
      <c r="B241">
        <f>'RESUMEN ORDENADO DICIEMBRE'!G241</f>
        <v>0</v>
      </c>
      <c r="C241" t="str">
        <f>'RESUMEN ORDENADO DICIEMBRE'!A241</f>
        <v>ZONA 1</v>
      </c>
      <c r="D241" s="55" t="str">
        <f>'RESUMEN ORDENADO DICIEMBRE'!C241</f>
        <v>FUNDOCHAMBA</v>
      </c>
      <c r="E241" t="str">
        <f>'RESUMEN ORDENADO DICIEMBRE'!B241</f>
        <v>QUILANGA</v>
      </c>
      <c r="F241" t="str">
        <f>'RESUMEN ORDENADO DICIEMBRE'!D241</f>
        <v>MTOP</v>
      </c>
      <c r="G241" t="str">
        <f t="shared" si="93"/>
        <v>MTOP</v>
      </c>
      <c r="J241" s="54"/>
      <c r="K241" s="54"/>
      <c r="L241" s="54"/>
      <c r="M241" s="54">
        <f>'RESUMEN ORDENADO DICIEMBRE'!I241</f>
        <v>0</v>
      </c>
      <c r="N241" s="54"/>
      <c r="O241"/>
      <c r="P241" s="54"/>
      <c r="Q241" s="54"/>
      <c r="R241">
        <f>'RESUMEN ORDENADO DICIEMBRE'!S241</f>
        <v>0</v>
      </c>
      <c r="S241" s="45"/>
      <c r="Z241" s="54">
        <v>3.5</v>
      </c>
    </row>
    <row r="242" spans="1:26" hidden="1" x14ac:dyDescent="0.2">
      <c r="A242" t="str">
        <f>'RESUMEN ORDENADO DICIEMBRE'!E242</f>
        <v>ALCANTARILLAS</v>
      </c>
      <c r="B242">
        <f>'RESUMEN ORDENADO DICIEMBRE'!G242</f>
        <v>0</v>
      </c>
      <c r="C242" t="str">
        <f>'RESUMEN ORDENADO DICIEMBRE'!A242</f>
        <v>ZONA 1</v>
      </c>
      <c r="D242" s="55" t="str">
        <f>'RESUMEN ORDENADO DICIEMBRE'!C242</f>
        <v>FUNDOCHAMBA</v>
      </c>
      <c r="E242" t="str">
        <f>'RESUMEN ORDENADO DICIEMBRE'!B242</f>
        <v>QUILANGA</v>
      </c>
      <c r="F242" t="str">
        <f>'RESUMEN ORDENADO DICIEMBRE'!D242</f>
        <v>MTOP</v>
      </c>
      <c r="G242" t="str">
        <f t="shared" si="93"/>
        <v>MTOP</v>
      </c>
      <c r="J242" s="54"/>
      <c r="K242" s="54"/>
      <c r="L242" s="54"/>
      <c r="M242" s="54">
        <f>'RESUMEN ORDENADO DICIEMBRE'!I242</f>
        <v>0</v>
      </c>
      <c r="N242" s="54"/>
      <c r="O242"/>
      <c r="P242" s="54"/>
      <c r="Q242" s="54"/>
      <c r="R242">
        <f>'RESUMEN ORDENADO DICIEMBRE'!S242</f>
        <v>8386.44</v>
      </c>
      <c r="S242" s="45"/>
      <c r="W242" s="61"/>
      <c r="Z242" s="54">
        <v>3</v>
      </c>
    </row>
    <row r="243" spans="1:26" hidden="1" x14ac:dyDescent="0.2">
      <c r="A243" t="str">
        <f>'RESUMEN ORDENADO DICIEMBRE'!E243</f>
        <v>ALCANTARILLAS</v>
      </c>
      <c r="B243">
        <f>'RESUMEN ORDENADO DICIEMBRE'!G243</f>
        <v>0</v>
      </c>
      <c r="C243" t="str">
        <f>'RESUMEN ORDENADO DICIEMBRE'!A243</f>
        <v>ZONA 1</v>
      </c>
      <c r="D243" s="55" t="str">
        <f>'RESUMEN ORDENADO DICIEMBRE'!C243</f>
        <v>FUNDOCHAMBA</v>
      </c>
      <c r="E243" t="str">
        <f>'RESUMEN ORDENADO DICIEMBRE'!B243</f>
        <v>QUILANGA</v>
      </c>
      <c r="F243" t="str">
        <f>'RESUMEN ORDENADO DICIEMBRE'!D243</f>
        <v>MTOP</v>
      </c>
      <c r="G243" t="str">
        <f t="shared" si="93"/>
        <v>MTOP</v>
      </c>
      <c r="J243" s="54"/>
      <c r="K243" s="54"/>
      <c r="L243" s="54"/>
      <c r="M243" s="54">
        <f>'RESUMEN ORDENADO DICIEMBRE'!I243</f>
        <v>0</v>
      </c>
      <c r="N243" s="54"/>
      <c r="O243"/>
      <c r="P243" s="54"/>
      <c r="Q243" s="54"/>
      <c r="R243">
        <f>'RESUMEN ORDENADO DICIEMBRE'!S243</f>
        <v>0</v>
      </c>
      <c r="S243" s="45"/>
      <c r="Z243" s="54">
        <v>14</v>
      </c>
    </row>
    <row r="244" spans="1:26" hidden="1" x14ac:dyDescent="0.2">
      <c r="A244" t="str">
        <f>'RESUMEN ORDENADO DICIEMBRE'!E244</f>
        <v>ALCANTARILLAS</v>
      </c>
      <c r="B244">
        <f>'RESUMEN ORDENADO DICIEMBRE'!G244</f>
        <v>0</v>
      </c>
      <c r="C244" t="str">
        <f>'RESUMEN ORDENADO DICIEMBRE'!A244</f>
        <v>ZONA 1</v>
      </c>
      <c r="D244" s="55" t="str">
        <f>'RESUMEN ORDENADO DICIEMBRE'!C244</f>
        <v>FUNDOCHAMBA</v>
      </c>
      <c r="E244" t="str">
        <f>'RESUMEN ORDENADO DICIEMBRE'!B244</f>
        <v>QUILANGA</v>
      </c>
      <c r="F244" t="str">
        <f>'RESUMEN ORDENADO DICIEMBRE'!D244</f>
        <v>MTOP</v>
      </c>
      <c r="G244" t="str">
        <f t="shared" si="93"/>
        <v>MTOP</v>
      </c>
      <c r="J244" s="54"/>
      <c r="K244" s="54"/>
      <c r="L244" s="54"/>
      <c r="M244" s="54">
        <f>'RESUMEN ORDENADO DICIEMBRE'!I244</f>
        <v>0</v>
      </c>
      <c r="N244" s="54"/>
      <c r="O244"/>
      <c r="P244" s="54"/>
      <c r="Q244" s="54"/>
      <c r="R244">
        <f>'RESUMEN ORDENADO DICIEMBRE'!S244</f>
        <v>0</v>
      </c>
      <c r="S244" s="45"/>
      <c r="Z244" s="54">
        <v>45</v>
      </c>
    </row>
    <row r="245" spans="1:26" x14ac:dyDescent="0.2">
      <c r="A245" t="str">
        <f>'RESUMEN ORDENADO DICIEMBRE'!E245</f>
        <v>MANTENIMIENTO</v>
      </c>
      <c r="B245" t="str">
        <f>'RESUMEN ORDENADO DICIEMBRE'!G245</f>
        <v>CONVENIO DE MANTENIMIENTO DE LA VIA SOZORANGA - NUEVA FATIMA, CANTON SOZORANGA.
INICIA 6 MAYO 2013</v>
      </c>
      <c r="C245" t="str">
        <f>'RESUMEN ORDENADO DICIEMBRE'!A245</f>
        <v>ZONA 1</v>
      </c>
      <c r="D245" s="55" t="str">
        <f>'RESUMEN ORDENADO DICIEMBRE'!C245</f>
        <v>NUEVA FATIMA</v>
      </c>
      <c r="E245" t="str">
        <f>'RESUMEN ORDENADO DICIEMBRE'!B245</f>
        <v>SOZORANGA</v>
      </c>
      <c r="F245" t="str">
        <f>'RESUMEN ORDENADO DICIEMBRE'!D245</f>
        <v>AD. DIRECTA</v>
      </c>
      <c r="G245" t="str">
        <f t="shared" si="93"/>
        <v>VIALSUR</v>
      </c>
      <c r="H245">
        <f>'RESUMEN ORDENADO DICIEMBRE'!F245</f>
        <v>2013</v>
      </c>
      <c r="I245" s="53" t="str">
        <f>IF(F245="AD. DIRECTA","X","")</f>
        <v>X</v>
      </c>
      <c r="J245" s="54">
        <f>IF(D245=0,"",VLOOKUP(D245,'2010-2001-1990'!$A$1:$C$105,3,"FALSO"))</f>
        <v>437</v>
      </c>
      <c r="K245" s="54">
        <f>IF(D245=0,"",VLOOKUP(D245,'2010-2001-1990'!$A$1:$C$105,2,"FALSO"))</f>
        <v>466</v>
      </c>
      <c r="L245" s="54">
        <f>IF(J245="",IF(K245="","",J245+K245),J245+K245)</f>
        <v>903</v>
      </c>
      <c r="M245" s="54">
        <f>'RESUMEN ORDENADO DICIEMBRE'!I245</f>
        <v>9</v>
      </c>
      <c r="N245" s="54" t="str">
        <f>IF(M245=0,"Mantenimiento",IF(A245="MANTENIMIENTO","Construcción de "&amp;M245&amp;" Km de vías mantenidas",IF(A245="ALCANTARILLAS","Construcción de "&amp;M245&amp;" alcantarillas",IF(A245="AMBIENTAL","Licenciamiento ambiental de vías en la provincia",IF(A245="ASFALTADO","Construcción de "&amp;M245&amp;" Km de vías asfaltadas",IF(A245="ESTUDIOS","Ejecución de "&amp;M245&amp;" Km de estudio vial",IF(A245="MEJORAMIENTO","Construcción de "&amp;M245&amp;" Km de vías mejoradas",IF(A245="OBRAS DE ARTE","Construcción de "&amp;M245&amp;" Km de obras de arte",IF(A245="PASARELAS","Construcción de "&amp;M245&amp;" m de pasarelas en convenio con Tony el Suizo",IF(A245="PUENTES","Construcción de "&amp;M245&amp;" m de puentes",))))))))))</f>
        <v>Construcción de 9 Km de vías mantenidas</v>
      </c>
      <c r="O245"/>
      <c r="P245" s="54"/>
      <c r="Q245" s="54"/>
      <c r="R245">
        <f>'RESUMEN ORDENADO DICIEMBRE'!S245</f>
        <v>31554.379999999997</v>
      </c>
      <c r="S245" s="45">
        <f>SUM(R245:R248)</f>
        <v>42019.613599999997</v>
      </c>
      <c r="T245" s="49">
        <f>IF(S245="",R245,S245)</f>
        <v>42019.613599999997</v>
      </c>
      <c r="V245" t="str">
        <f>IF(A245="ESTUDIOS","Ing. Patricio Barcenas",IF(A245="AMBIENTAL","Ing. Verónica Carrión",IF(C245="ZONA 1","Ing. Javier Ruíz",IF(C245="ZONA 2","Ing. Marco Cevallos",IF(C245="ZONA 3", "Ing. Alfonso González","Ing. Iván Villa")))))</f>
        <v>Ing. Javier Ruíz</v>
      </c>
      <c r="W245" s="61" t="str">
        <f>IF(A245="ESTUDIOS","Informe del estudio o informe del diseño","Informe, planillas y actas")</f>
        <v>Informe, planillas y actas</v>
      </c>
      <c r="Z245" s="54"/>
    </row>
    <row r="246" spans="1:26" hidden="1" x14ac:dyDescent="0.2">
      <c r="A246" t="str">
        <f>'RESUMEN ORDENADO DICIEMBRE'!E246</f>
        <v>MANTENIMIENTO</v>
      </c>
      <c r="B246">
        <f>'RESUMEN ORDENADO DICIEMBRE'!G246</f>
        <v>0</v>
      </c>
      <c r="C246" t="str">
        <f>'RESUMEN ORDENADO DICIEMBRE'!A246</f>
        <v>ZONA 1</v>
      </c>
      <c r="D246" s="55" t="str">
        <f>'RESUMEN ORDENADO DICIEMBRE'!C246</f>
        <v>NUEVA FATIMA</v>
      </c>
      <c r="E246" t="str">
        <f>'RESUMEN ORDENADO DICIEMBRE'!B246</f>
        <v>SOZORANGA</v>
      </c>
      <c r="F246" t="str">
        <f>'RESUMEN ORDENADO DICIEMBRE'!D246</f>
        <v>AD. DIRECTA</v>
      </c>
      <c r="G246" t="str">
        <f t="shared" si="93"/>
        <v>VIALSUR</v>
      </c>
      <c r="J246" s="54"/>
      <c r="K246" s="54"/>
      <c r="L246" s="54"/>
      <c r="M246" s="54">
        <f>'RESUMEN ORDENADO DICIEMBRE'!I246</f>
        <v>0</v>
      </c>
      <c r="N246" s="54"/>
      <c r="O246"/>
      <c r="P246" s="54"/>
      <c r="Q246" s="54"/>
      <c r="R246">
        <f>'RESUMEN ORDENADO DICIEMBRE'!S246</f>
        <v>2132.4335999999998</v>
      </c>
      <c r="S246" s="45"/>
      <c r="W246" s="61"/>
      <c r="Z246" s="54">
        <v>2</v>
      </c>
    </row>
    <row r="247" spans="1:26" hidden="1" x14ac:dyDescent="0.2">
      <c r="A247" t="str">
        <f>'RESUMEN ORDENADO DICIEMBRE'!E247</f>
        <v>MANTENIMIENTO</v>
      </c>
      <c r="B247">
        <f>'RESUMEN ORDENADO DICIEMBRE'!G247</f>
        <v>0</v>
      </c>
      <c r="C247" t="str">
        <f>'RESUMEN ORDENADO DICIEMBRE'!A247</f>
        <v>ZONA 1</v>
      </c>
      <c r="D247" s="55" t="str">
        <f>'RESUMEN ORDENADO DICIEMBRE'!C247</f>
        <v>NUEVA FATIMA</v>
      </c>
      <c r="E247" t="str">
        <f>'RESUMEN ORDENADO DICIEMBRE'!B247</f>
        <v>SOZORANGA</v>
      </c>
      <c r="F247" t="str">
        <f>'RESUMEN ORDENADO DICIEMBRE'!D247</f>
        <v>AD. DIRECTA</v>
      </c>
      <c r="G247" t="str">
        <f t="shared" si="93"/>
        <v>VIALSUR</v>
      </c>
      <c r="J247" s="54"/>
      <c r="K247" s="54"/>
      <c r="L247" s="54"/>
      <c r="M247" s="54">
        <f>'RESUMEN ORDENADO DICIEMBRE'!I247</f>
        <v>0</v>
      </c>
      <c r="N247" s="54"/>
      <c r="O247"/>
      <c r="P247" s="54"/>
      <c r="Q247" s="54"/>
      <c r="R247">
        <f>'RESUMEN ORDENADO DICIEMBRE'!S247</f>
        <v>2872.7999999999997</v>
      </c>
      <c r="S247" s="45"/>
      <c r="W247" s="61"/>
      <c r="Z247" s="54">
        <v>3.7</v>
      </c>
    </row>
    <row r="248" spans="1:26" hidden="1" x14ac:dyDescent="0.2">
      <c r="A248" t="str">
        <f>'RESUMEN ORDENADO DICIEMBRE'!E248</f>
        <v>MANTENIMIENTO</v>
      </c>
      <c r="B248">
        <f>'RESUMEN ORDENADO DICIEMBRE'!G248</f>
        <v>0</v>
      </c>
      <c r="C248" t="str">
        <f>'RESUMEN ORDENADO DICIEMBRE'!A248</f>
        <v>ZONA 1</v>
      </c>
      <c r="D248" s="55" t="str">
        <f>'RESUMEN ORDENADO DICIEMBRE'!C248</f>
        <v>NUEVA FATIMA</v>
      </c>
      <c r="E248" t="str">
        <f>'RESUMEN ORDENADO DICIEMBRE'!B248</f>
        <v>SOZORANGA</v>
      </c>
      <c r="F248" t="str">
        <f>'RESUMEN ORDENADO DICIEMBRE'!D248</f>
        <v>AD. DIRECTA</v>
      </c>
      <c r="G248" t="str">
        <f t="shared" si="93"/>
        <v>VIALSUR</v>
      </c>
      <c r="J248" s="54"/>
      <c r="K248" s="54"/>
      <c r="L248" s="54"/>
      <c r="M248" s="54">
        <f>'RESUMEN ORDENADO DICIEMBRE'!I248</f>
        <v>0</v>
      </c>
      <c r="N248" s="54"/>
      <c r="O248"/>
      <c r="P248" s="54"/>
      <c r="Q248" s="54"/>
      <c r="R248">
        <f>'RESUMEN ORDENADO DICIEMBRE'!S248</f>
        <v>5460</v>
      </c>
      <c r="S248" s="45"/>
      <c r="W248" s="61"/>
      <c r="Z248" s="54">
        <v>18</v>
      </c>
    </row>
    <row r="249" spans="1:26" x14ac:dyDescent="0.2">
      <c r="A249" t="str">
        <f>'RESUMEN ORDENADO DICIEMBRE'!E249</f>
        <v>AMBIENTAL</v>
      </c>
      <c r="B249" t="str">
        <f>'RESUMEN ORDENADO DICIEMBRE'!G249</f>
        <v>LICENCIAMIENTO AMBIENTAL de la vias Sozoranga Nueva fatima</v>
      </c>
      <c r="C249" t="str">
        <f>'RESUMEN ORDENADO DICIEMBRE'!A249</f>
        <v>ZONA 1</v>
      </c>
      <c r="D249" s="55" t="str">
        <f>'RESUMEN ORDENADO DICIEMBRE'!C249</f>
        <v>NUEVA FATIMA</v>
      </c>
      <c r="E249" t="str">
        <f>'RESUMEN ORDENADO DICIEMBRE'!B249</f>
        <v>SOZORANGA</v>
      </c>
      <c r="F249" t="str">
        <f>'RESUMEN ORDENADO DICIEMBRE'!D249</f>
        <v>CONTRATO</v>
      </c>
      <c r="G249" t="str">
        <f t="shared" si="93"/>
        <v>VIALSUR</v>
      </c>
      <c r="H249">
        <f>'RESUMEN ORDENADO DICIEMBRE'!F249</f>
        <v>2013</v>
      </c>
      <c r="I249" s="53" t="str">
        <f t="shared" ref="I249:I251" si="94">IF(F249="AD. DIRECTA","X","")</f>
        <v/>
      </c>
      <c r="J249" s="54">
        <f>IF(D249=0,"",VLOOKUP(D249,'2010-2001-1990'!$A$1:$C$105,3,"FALSO"))</f>
        <v>437</v>
      </c>
      <c r="K249" s="54">
        <f>IF(D249=0,"",VLOOKUP(D249,'2010-2001-1990'!$A$1:$C$105,2,"FALSO"))</f>
        <v>466</v>
      </c>
      <c r="L249" s="54">
        <f t="shared" ref="L249:L251" si="95">IF(J249="",IF(K249="","",J249+K249),J249+K249)</f>
        <v>903</v>
      </c>
      <c r="M249" s="54">
        <f>'RESUMEN ORDENADO DICIEMBRE'!I249</f>
        <v>9</v>
      </c>
      <c r="N249" s="54" t="str">
        <f t="shared" ref="N249:N251" si="96">IF(M249=0,"Mantenimiento",IF(A249="MANTENIMIENTO","Construcción de "&amp;M249&amp;" Km de vías mantenidas",IF(A249="ALCANTARILLAS","Construcción de "&amp;M249&amp;" alcantarillas",IF(A249="AMBIENTAL","Licenciamiento ambiental de vías en la provincia",IF(A249="ASFALTADO","Construcción de "&amp;M249&amp;" Km de vías asfaltadas",IF(A249="ESTUDIOS","Ejecución de "&amp;M249&amp;" Km de estudio vial",IF(A249="MEJORAMIENTO","Construcción de "&amp;M249&amp;" Km de vías mejoradas",IF(A249="OBRAS DE ARTE","Construcción de "&amp;M249&amp;" Km de obras de arte",IF(A249="PASARELAS","Construcción de "&amp;M249&amp;" m de pasarelas en convenio con Tony el Suizo",IF(A249="PUENTES","Construcción de "&amp;M249&amp;" m de puentes",))))))))))</f>
        <v>Licenciamiento ambiental de vías en la provincia</v>
      </c>
      <c r="O249"/>
      <c r="P249" s="54"/>
      <c r="Q249" s="54"/>
      <c r="R249">
        <f>'RESUMEN ORDENADO DICIEMBRE'!S249</f>
        <v>12000</v>
      </c>
      <c r="S249" s="45"/>
      <c r="T249" s="49">
        <f t="shared" ref="T249:T251" si="97">IF(S249="",R249,S249)</f>
        <v>12000</v>
      </c>
      <c r="V249" t="str">
        <f t="shared" ref="V249:V251" si="98">IF(A249="ESTUDIOS","Ing. Patricio Barcenas",IF(A249="AMBIENTAL","Ing. Verónica Carrión",IF(C249="ZONA 1","Ing. Javier Ruíz",IF(C249="ZONA 2","Ing. Marco Cevallos",IF(C249="ZONA 3", "Ing. Alfonso González","Ing. Iván Villa")))))</f>
        <v>Ing. Verónica Carrión</v>
      </c>
      <c r="W249" s="61" t="str">
        <f t="shared" ref="W249:W251" si="99">IF(A249="ESTUDIOS","Informe del estudio o informe del diseño","Informe, planillas y actas")</f>
        <v>Informe, planillas y actas</v>
      </c>
      <c r="Z249" s="54"/>
    </row>
    <row r="250" spans="1:26" x14ac:dyDescent="0.2">
      <c r="A250" t="str">
        <f>'RESUMEN ORDENADO DICIEMBRE'!E250</f>
        <v>ALCANTARILLAS</v>
      </c>
      <c r="B250" t="str">
        <f>'RESUMEN ORDENADO DICIEMBRE'!G250</f>
        <v xml:space="preserve">CONSTRUCCI+ON DE UNA ALCANTARILLA EN LA ABSCISA 8+900 DE LA VIA TACAMOROS - MATA - MOSUCO </v>
      </c>
      <c r="C250" t="str">
        <f>'RESUMEN ORDENADO DICIEMBRE'!A250</f>
        <v>ZONA 1</v>
      </c>
      <c r="D250" s="55" t="str">
        <f>'RESUMEN ORDENADO DICIEMBRE'!C250</f>
        <v xml:space="preserve">TACAMOROS </v>
      </c>
      <c r="E250" t="str">
        <f>'RESUMEN ORDENADO DICIEMBRE'!B250</f>
        <v>SOZORANGA</v>
      </c>
      <c r="F250" t="str">
        <f>'RESUMEN ORDENADO DICIEMBRE'!D250</f>
        <v>CONTRATO</v>
      </c>
      <c r="G250" t="str">
        <f t="shared" si="93"/>
        <v>VIALSUR</v>
      </c>
      <c r="H250">
        <f>'RESUMEN ORDENADO DICIEMBRE'!F250</f>
        <v>2013</v>
      </c>
      <c r="I250" s="53" t="str">
        <f t="shared" si="94"/>
        <v/>
      </c>
      <c r="J250" s="54">
        <f>IF(D250=0,"",VLOOKUP(D250,'2010-2001-1990'!$A$1:$C$105,3,"FALSO"))</f>
        <v>1446</v>
      </c>
      <c r="K250" s="54">
        <f>IF(D250=0,"",VLOOKUP(D250,'2010-2001-1990'!$A$1:$C$105,2,"FALSO"))</f>
        <v>1355</v>
      </c>
      <c r="L250" s="54">
        <f t="shared" si="95"/>
        <v>2801</v>
      </c>
      <c r="M250" s="54">
        <f>'RESUMEN ORDENADO DICIEMBRE'!I250</f>
        <v>7</v>
      </c>
      <c r="N250" s="54" t="str">
        <f t="shared" si="96"/>
        <v>Construcción de 7 alcantarillas</v>
      </c>
      <c r="O250"/>
      <c r="P250" s="54"/>
      <c r="Q250" s="54"/>
      <c r="R250">
        <f>'RESUMEN ORDENADO DICIEMBRE'!S250</f>
        <v>3969.95</v>
      </c>
      <c r="S250" s="45"/>
      <c r="T250" s="49">
        <f t="shared" si="97"/>
        <v>3969.95</v>
      </c>
      <c r="V250" t="str">
        <f t="shared" si="98"/>
        <v>Ing. Javier Ruíz</v>
      </c>
      <c r="W250" s="61" t="str">
        <f t="shared" si="99"/>
        <v>Informe, planillas y actas</v>
      </c>
      <c r="Z250" s="54"/>
    </row>
    <row r="251" spans="1:26" x14ac:dyDescent="0.2">
      <c r="A251" t="str">
        <f>'RESUMEN ORDENADO DICIEMBRE'!E251</f>
        <v>MEJORAMIENTO</v>
      </c>
      <c r="B251" t="str">
        <f>'RESUMEN ORDENADO DICIEMBRE'!G251</f>
        <v>VIA UTUANA-TACAMOROS</v>
      </c>
      <c r="C251" t="str">
        <f>'RESUMEN ORDENADO DICIEMBRE'!A251</f>
        <v>ZONA 1</v>
      </c>
      <c r="D251" s="55" t="str">
        <f>'RESUMEN ORDENADO DICIEMBRE'!C251</f>
        <v>UTUANA-TACAMOROS</v>
      </c>
      <c r="E251" t="str">
        <f>'RESUMEN ORDENADO DICIEMBRE'!B251</f>
        <v>SOZORANGA</v>
      </c>
      <c r="F251" t="str">
        <f>'RESUMEN ORDENADO DICIEMBRE'!D251</f>
        <v>MTOP</v>
      </c>
      <c r="G251" t="str">
        <f t="shared" si="93"/>
        <v>MTOP</v>
      </c>
      <c r="H251">
        <f>'RESUMEN ORDENADO DICIEMBRE'!F251</f>
        <v>2013</v>
      </c>
      <c r="I251" s="53" t="str">
        <f t="shared" si="94"/>
        <v/>
      </c>
      <c r="J251" s="54">
        <f>IF(D251=0,"",VLOOKUP(D251,'2010-2001-1990'!$A$1:$C$105,3,"FALSO"))</f>
        <v>2079</v>
      </c>
      <c r="K251" s="54">
        <f>IF(D251=0,"",VLOOKUP(D251,'2010-2001-1990'!$A$1:$C$105,2,"FALSO"))</f>
        <v>2059</v>
      </c>
      <c r="L251" s="54">
        <f t="shared" si="95"/>
        <v>4138</v>
      </c>
      <c r="M251" s="54">
        <f>'RESUMEN ORDENADO DICIEMBRE'!I251</f>
        <v>14.5</v>
      </c>
      <c r="N251" s="54" t="str">
        <f t="shared" si="96"/>
        <v>Construcción de 14.5 Km de vías mejoradas</v>
      </c>
      <c r="O251"/>
      <c r="P251" s="54"/>
      <c r="Q251" s="54"/>
      <c r="R251">
        <f>'RESUMEN ORDENADO DICIEMBRE'!S251</f>
        <v>0</v>
      </c>
      <c r="S251" s="45">
        <f>SUM(R251:R257)</f>
        <v>85596.218899999993</v>
      </c>
      <c r="T251" s="49">
        <f t="shared" si="97"/>
        <v>85596.218899999993</v>
      </c>
      <c r="V251" t="str">
        <f t="shared" si="98"/>
        <v>Ing. Javier Ruíz</v>
      </c>
      <c r="W251" s="61" t="str">
        <f t="shared" si="99"/>
        <v>Informe, planillas y actas</v>
      </c>
      <c r="Z251" s="54"/>
    </row>
    <row r="252" spans="1:26" hidden="1" x14ac:dyDescent="0.2">
      <c r="A252" t="str">
        <f>'RESUMEN ORDENADO DICIEMBRE'!E252</f>
        <v>MEJORAMIENTO</v>
      </c>
      <c r="B252">
        <f>'RESUMEN ORDENADO DICIEMBRE'!G252</f>
        <v>0</v>
      </c>
      <c r="C252" t="str">
        <f>'RESUMEN ORDENADO DICIEMBRE'!A252</f>
        <v>ZONA 1</v>
      </c>
      <c r="D252" s="55" t="str">
        <f>'RESUMEN ORDENADO DICIEMBRE'!C252</f>
        <v>UTUANA-TACAMOROS</v>
      </c>
      <c r="E252" t="str">
        <f>'RESUMEN ORDENADO DICIEMBRE'!B252</f>
        <v>SOZORANGA</v>
      </c>
      <c r="F252" t="str">
        <f>'RESUMEN ORDENADO DICIEMBRE'!D252</f>
        <v>MTOP</v>
      </c>
      <c r="G252" t="str">
        <f t="shared" si="93"/>
        <v>MTOP</v>
      </c>
      <c r="J252" s="54"/>
      <c r="K252" s="54"/>
      <c r="L252" s="54"/>
      <c r="M252" s="54">
        <f>'RESUMEN ORDENADO DICIEMBRE'!I252</f>
        <v>0</v>
      </c>
      <c r="N252" s="54"/>
      <c r="O252"/>
      <c r="P252" s="54"/>
      <c r="Q252" s="54"/>
      <c r="R252">
        <f>'RESUMEN ORDENADO DICIEMBRE'!S252</f>
        <v>0</v>
      </c>
      <c r="S252" s="45"/>
      <c r="W252" s="61"/>
      <c r="Z252" s="54">
        <v>4.2</v>
      </c>
    </row>
    <row r="253" spans="1:26" hidden="1" x14ac:dyDescent="0.2">
      <c r="A253" t="str">
        <f>'RESUMEN ORDENADO DICIEMBRE'!E253</f>
        <v>MEJORAMIENTO</v>
      </c>
      <c r="B253">
        <f>'RESUMEN ORDENADO DICIEMBRE'!G253</f>
        <v>0</v>
      </c>
      <c r="C253" t="str">
        <f>'RESUMEN ORDENADO DICIEMBRE'!A253</f>
        <v>ZONA 1</v>
      </c>
      <c r="D253" s="55" t="str">
        <f>'RESUMEN ORDENADO DICIEMBRE'!C253</f>
        <v>UTUANA-TACAMOROS</v>
      </c>
      <c r="E253" t="str">
        <f>'RESUMEN ORDENADO DICIEMBRE'!B253</f>
        <v>SOZORANGA</v>
      </c>
      <c r="F253" t="str">
        <f>'RESUMEN ORDENADO DICIEMBRE'!D253</f>
        <v>MTOP</v>
      </c>
      <c r="G253" t="str">
        <f t="shared" si="93"/>
        <v>MTOP</v>
      </c>
      <c r="J253" s="54"/>
      <c r="K253" s="54"/>
      <c r="L253" s="54"/>
      <c r="M253" s="54">
        <f>'RESUMEN ORDENADO DICIEMBRE'!I253</f>
        <v>0</v>
      </c>
      <c r="N253" s="54"/>
      <c r="O253"/>
      <c r="P253" s="54"/>
      <c r="Q253" s="54"/>
      <c r="R253">
        <f>'RESUMEN ORDENADO DICIEMBRE'!S253</f>
        <v>0</v>
      </c>
      <c r="S253" s="45"/>
      <c r="W253" s="61"/>
      <c r="Z253" s="54">
        <v>49.5</v>
      </c>
    </row>
    <row r="254" spans="1:26" hidden="1" x14ac:dyDescent="0.2">
      <c r="A254" t="str">
        <f>'RESUMEN ORDENADO DICIEMBRE'!E254</f>
        <v>MEJORAMIENTO</v>
      </c>
      <c r="B254">
        <f>'RESUMEN ORDENADO DICIEMBRE'!G254</f>
        <v>0</v>
      </c>
      <c r="C254" t="str">
        <f>'RESUMEN ORDENADO DICIEMBRE'!A254</f>
        <v>ZONA 1</v>
      </c>
      <c r="D254" s="55" t="str">
        <f>'RESUMEN ORDENADO DICIEMBRE'!C254</f>
        <v>UTUANA-TACAMOROS</v>
      </c>
      <c r="E254" t="str">
        <f>'RESUMEN ORDENADO DICIEMBRE'!B254</f>
        <v>SOZORANGA</v>
      </c>
      <c r="F254" t="str">
        <f>'RESUMEN ORDENADO DICIEMBRE'!D254</f>
        <v>MTOP</v>
      </c>
      <c r="G254" t="str">
        <f t="shared" si="93"/>
        <v>MTOP</v>
      </c>
      <c r="J254" s="54"/>
      <c r="K254" s="54"/>
      <c r="L254" s="54"/>
      <c r="M254" s="54">
        <f>'RESUMEN ORDENADO DICIEMBRE'!I254</f>
        <v>0</v>
      </c>
      <c r="N254" s="54"/>
      <c r="O254"/>
      <c r="P254" s="54"/>
      <c r="Q254" s="54"/>
      <c r="R254">
        <f>'RESUMEN ORDENADO DICIEMBRE'!S254</f>
        <v>0</v>
      </c>
      <c r="S254" s="45"/>
      <c r="Z254" s="54">
        <v>12</v>
      </c>
    </row>
    <row r="255" spans="1:26" hidden="1" x14ac:dyDescent="0.2">
      <c r="A255" t="str">
        <f>'RESUMEN ORDENADO DICIEMBRE'!E255</f>
        <v>MEJORAMIENTO</v>
      </c>
      <c r="B255">
        <f>'RESUMEN ORDENADO DICIEMBRE'!G255</f>
        <v>0</v>
      </c>
      <c r="C255" t="str">
        <f>'RESUMEN ORDENADO DICIEMBRE'!A255</f>
        <v>ZONA 1</v>
      </c>
      <c r="D255" s="55" t="str">
        <f>'RESUMEN ORDENADO DICIEMBRE'!C255</f>
        <v>UTUANA-TACAMOROS</v>
      </c>
      <c r="E255" t="str">
        <f>'RESUMEN ORDENADO DICIEMBRE'!B255</f>
        <v>SOZORANGA</v>
      </c>
      <c r="F255" t="str">
        <f>'RESUMEN ORDENADO DICIEMBRE'!D255</f>
        <v>MTOP</v>
      </c>
      <c r="G255" t="str">
        <f t="shared" si="93"/>
        <v>MTOP</v>
      </c>
      <c r="J255" s="54"/>
      <c r="K255" s="54"/>
      <c r="L255" s="54"/>
      <c r="M255" s="54">
        <f>'RESUMEN ORDENADO DICIEMBRE'!I255</f>
        <v>0</v>
      </c>
      <c r="N255" s="54"/>
      <c r="O255"/>
      <c r="P255" s="54"/>
      <c r="Q255" s="54"/>
      <c r="R255">
        <f>'RESUMEN ORDENADO DICIEMBRE'!S255</f>
        <v>33499.411200000002</v>
      </c>
      <c r="S255" s="45"/>
      <c r="Z255" s="54">
        <v>6</v>
      </c>
    </row>
    <row r="256" spans="1:26" hidden="1" x14ac:dyDescent="0.2">
      <c r="A256" t="str">
        <f>'RESUMEN ORDENADO DICIEMBRE'!E256</f>
        <v>MEJORAMIENTO</v>
      </c>
      <c r="B256">
        <f>'RESUMEN ORDENADO DICIEMBRE'!G256</f>
        <v>0</v>
      </c>
      <c r="C256" t="str">
        <f>'RESUMEN ORDENADO DICIEMBRE'!A256</f>
        <v>ZONA 1</v>
      </c>
      <c r="D256" s="55" t="str">
        <f>'RESUMEN ORDENADO DICIEMBRE'!C256</f>
        <v>UTUANA-TACAMOROS</v>
      </c>
      <c r="E256" t="str">
        <f>'RESUMEN ORDENADO DICIEMBRE'!B256</f>
        <v>SOZORANGA</v>
      </c>
      <c r="F256" t="str">
        <f>'RESUMEN ORDENADO DICIEMBRE'!D256</f>
        <v>MTOP</v>
      </c>
      <c r="G256" t="str">
        <f t="shared" si="93"/>
        <v>MTOP</v>
      </c>
      <c r="J256" s="54"/>
      <c r="K256" s="54"/>
      <c r="L256" s="54"/>
      <c r="M256" s="54">
        <f>'RESUMEN ORDENADO DICIEMBRE'!I256</f>
        <v>0</v>
      </c>
      <c r="N256" s="54"/>
      <c r="O256"/>
      <c r="P256" s="54"/>
      <c r="Q256" s="54"/>
      <c r="R256">
        <f>'RESUMEN ORDENADO DICIEMBRE'!S256</f>
        <v>30757.8887</v>
      </c>
      <c r="S256" s="45"/>
      <c r="Z256" s="54">
        <v>6</v>
      </c>
    </row>
    <row r="257" spans="1:26" hidden="1" x14ac:dyDescent="0.2">
      <c r="A257" t="str">
        <f>'RESUMEN ORDENADO DICIEMBRE'!E257</f>
        <v>MEJORAMIENTO</v>
      </c>
      <c r="B257">
        <f>'RESUMEN ORDENADO DICIEMBRE'!G257</f>
        <v>0</v>
      </c>
      <c r="C257" t="str">
        <f>'RESUMEN ORDENADO DICIEMBRE'!A257</f>
        <v>ZONA 1</v>
      </c>
      <c r="D257" s="55" t="str">
        <f>'RESUMEN ORDENADO DICIEMBRE'!C257</f>
        <v>UTUANA-TACAMOROS</v>
      </c>
      <c r="E257" t="str">
        <f>'RESUMEN ORDENADO DICIEMBRE'!B257</f>
        <v>SOZORANGA</v>
      </c>
      <c r="F257" t="str">
        <f>'RESUMEN ORDENADO DICIEMBRE'!D257</f>
        <v>MTOP</v>
      </c>
      <c r="G257" t="str">
        <f t="shared" si="93"/>
        <v>MTOP</v>
      </c>
      <c r="J257" s="54"/>
      <c r="K257" s="54"/>
      <c r="L257" s="54"/>
      <c r="M257" s="54">
        <f>'RESUMEN ORDENADO DICIEMBRE'!I257</f>
        <v>0</v>
      </c>
      <c r="N257" s="54"/>
      <c r="O257"/>
      <c r="P257" s="54"/>
      <c r="Q257" s="54"/>
      <c r="R257">
        <f>'RESUMEN ORDENADO DICIEMBRE'!S257</f>
        <v>21338.918999999998</v>
      </c>
      <c r="S257" s="45"/>
      <c r="W257" s="61"/>
      <c r="Z257" s="54">
        <v>16.329999999999998</v>
      </c>
    </row>
    <row r="258" spans="1:26" x14ac:dyDescent="0.2">
      <c r="A258" t="str">
        <f>'RESUMEN ORDENADO DICIEMBRE'!E258</f>
        <v>ALCANTARILLAS</v>
      </c>
      <c r="B258" t="str">
        <f>'RESUMEN ORDENADO DICIEMBRE'!G258</f>
        <v>ALCANTARILLAS DE LA VIA UTUANA-TACAMOROS</v>
      </c>
      <c r="C258" t="str">
        <f>'RESUMEN ORDENADO DICIEMBRE'!A258</f>
        <v>ZONA 1</v>
      </c>
      <c r="D258" s="55" t="str">
        <f>'RESUMEN ORDENADO DICIEMBRE'!C258</f>
        <v>UTUANA-TACAMOROS</v>
      </c>
      <c r="E258" t="str">
        <f>'RESUMEN ORDENADO DICIEMBRE'!B258</f>
        <v>SOZORANGA</v>
      </c>
      <c r="F258" t="str">
        <f>'RESUMEN ORDENADO DICIEMBRE'!D258</f>
        <v>MTOP</v>
      </c>
      <c r="G258" t="str">
        <f t="shared" si="93"/>
        <v>MTOP</v>
      </c>
      <c r="H258">
        <f>'RESUMEN ORDENADO DICIEMBRE'!F258</f>
        <v>2013</v>
      </c>
      <c r="I258" s="53" t="str">
        <f>IF(F258="AD. DIRECTA","X","")</f>
        <v/>
      </c>
      <c r="J258" s="54">
        <f>IF(D258=0,"",VLOOKUP(D258,'2010-2001-1990'!$A$1:$C$105,3,"FALSO"))</f>
        <v>2079</v>
      </c>
      <c r="K258" s="54">
        <f>IF(D258=0,"",VLOOKUP(D258,'2010-2001-1990'!$A$1:$C$105,2,"FALSO"))</f>
        <v>2059</v>
      </c>
      <c r="L258" s="54">
        <f>IF(J258="",IF(K258="","",J258+K258),J258+K258)</f>
        <v>4138</v>
      </c>
      <c r="M258" s="54">
        <f>'RESUMEN ORDENADO DICIEMBRE'!I258</f>
        <v>0</v>
      </c>
      <c r="N258" s="54" t="str">
        <f>IF(M258=0,"Mantenimiento",IF(A258="MANTENIMIENTO","Construcción de "&amp;M258&amp;" Km de vías mantenidas",IF(A258="ALCANTARILLAS","Construcción de "&amp;M258&amp;" alcantarillas",IF(A258="AMBIENTAL","Licenciamiento ambiental de vías en la provincia",IF(A258="ASFALTADO","Construcción de "&amp;M258&amp;" Km de vías asfaltadas",IF(A258="ESTUDIOS","Ejecución de "&amp;M258&amp;" Km de estudio vial",IF(A258="MEJORAMIENTO","Construcción de "&amp;M258&amp;" Km de vías mejoradas",IF(A258="OBRAS DE ARTE","Construcción de "&amp;M258&amp;" Km de obras de arte",IF(A258="PASARELAS","Construcción de "&amp;M258&amp;" m de pasarelas en convenio con Tony el Suizo",IF(A258="PUENTES","Construcción de "&amp;M258&amp;" m de puentes",))))))))))</f>
        <v>Mantenimiento</v>
      </c>
      <c r="O258"/>
      <c r="P258" s="54"/>
      <c r="Q258" s="54"/>
      <c r="R258">
        <f>'RESUMEN ORDENADO DICIEMBRE'!S258</f>
        <v>0</v>
      </c>
      <c r="S258" s="45">
        <f>SUM(R258:R262)</f>
        <v>0</v>
      </c>
      <c r="T258" s="49">
        <f>IF(S258="",R258,S258)</f>
        <v>0</v>
      </c>
      <c r="V258" t="str">
        <f>IF(A258="ESTUDIOS","Ing. Patricio Barcenas",IF(A258="AMBIENTAL","Ing. Verónica Carrión",IF(C258="ZONA 1","Ing. Javier Ruíz",IF(C258="ZONA 2","Ing. Marco Cevallos",IF(C258="ZONA 3", "Ing. Alfonso González","Ing. Iván Villa")))))</f>
        <v>Ing. Javier Ruíz</v>
      </c>
      <c r="W258" s="61" t="str">
        <f>IF(A258="ESTUDIOS","Informe del estudio o informe del diseño","Informe, planillas y actas")</f>
        <v>Informe, planillas y actas</v>
      </c>
      <c r="Z258" s="54"/>
    </row>
    <row r="259" spans="1:26" hidden="1" x14ac:dyDescent="0.2">
      <c r="A259" t="str">
        <f>'RESUMEN ORDENADO DICIEMBRE'!E259</f>
        <v>ALCANTARILLAS</v>
      </c>
      <c r="B259">
        <f>'RESUMEN ORDENADO DICIEMBRE'!G259</f>
        <v>0</v>
      </c>
      <c r="C259" t="str">
        <f>'RESUMEN ORDENADO DICIEMBRE'!A259</f>
        <v>ZONA 1</v>
      </c>
      <c r="D259" s="55" t="str">
        <f>'RESUMEN ORDENADO DICIEMBRE'!C259</f>
        <v>UTUANA-TACAMOROS</v>
      </c>
      <c r="E259" t="str">
        <f>'RESUMEN ORDENADO DICIEMBRE'!B259</f>
        <v>SOZORANGA</v>
      </c>
      <c r="F259" t="str">
        <f>'RESUMEN ORDENADO DICIEMBRE'!D259</f>
        <v>MTOP</v>
      </c>
      <c r="G259" t="str">
        <f t="shared" si="93"/>
        <v>MTOP</v>
      </c>
      <c r="J259" s="54"/>
      <c r="K259" s="54"/>
      <c r="L259" s="54"/>
      <c r="M259" s="54">
        <f>'RESUMEN ORDENADO DICIEMBRE'!I259</f>
        <v>0</v>
      </c>
      <c r="N259" s="54"/>
      <c r="O259"/>
      <c r="P259" s="54"/>
      <c r="Q259" s="54"/>
      <c r="R259">
        <f>'RESUMEN ORDENADO DICIEMBRE'!S259</f>
        <v>0</v>
      </c>
      <c r="S259" s="45"/>
      <c r="W259" s="61"/>
      <c r="Z259" s="54">
        <v>25</v>
      </c>
    </row>
    <row r="260" spans="1:26" hidden="1" x14ac:dyDescent="0.2">
      <c r="A260" t="str">
        <f>'RESUMEN ORDENADO DICIEMBRE'!E260</f>
        <v>ALCANTARILLAS</v>
      </c>
      <c r="B260">
        <f>'RESUMEN ORDENADO DICIEMBRE'!G260</f>
        <v>0</v>
      </c>
      <c r="C260" t="str">
        <f>'RESUMEN ORDENADO DICIEMBRE'!A260</f>
        <v>ZONA 1</v>
      </c>
      <c r="D260" s="55" t="str">
        <f>'RESUMEN ORDENADO DICIEMBRE'!C260</f>
        <v>UTUANA-TACAMOROS</v>
      </c>
      <c r="E260" t="str">
        <f>'RESUMEN ORDENADO DICIEMBRE'!B260</f>
        <v>SOZORANGA</v>
      </c>
      <c r="F260" t="str">
        <f>'RESUMEN ORDENADO DICIEMBRE'!D260</f>
        <v>MTOP</v>
      </c>
      <c r="G260" t="str">
        <f t="shared" si="93"/>
        <v>MTOP</v>
      </c>
      <c r="J260" s="54"/>
      <c r="K260" s="54"/>
      <c r="L260" s="54"/>
      <c r="M260" s="54">
        <f>'RESUMEN ORDENADO DICIEMBRE'!I260</f>
        <v>0</v>
      </c>
      <c r="N260" s="54"/>
      <c r="O260"/>
      <c r="P260" s="54"/>
      <c r="Q260" s="54"/>
      <c r="R260">
        <f>'RESUMEN ORDENADO DICIEMBRE'!S260</f>
        <v>0</v>
      </c>
      <c r="S260" s="45"/>
      <c r="W260" s="61"/>
      <c r="Z260" s="54">
        <v>7.5</v>
      </c>
    </row>
    <row r="261" spans="1:26" hidden="1" x14ac:dyDescent="0.2">
      <c r="A261" t="str">
        <f>'RESUMEN ORDENADO DICIEMBRE'!E261</f>
        <v>ALCANTARILLAS</v>
      </c>
      <c r="B261">
        <f>'RESUMEN ORDENADO DICIEMBRE'!G261</f>
        <v>0</v>
      </c>
      <c r="C261" t="str">
        <f>'RESUMEN ORDENADO DICIEMBRE'!A261</f>
        <v>ZONA 1</v>
      </c>
      <c r="D261" s="55" t="str">
        <f>'RESUMEN ORDENADO DICIEMBRE'!C261</f>
        <v>UTUANA-TACAMOROS</v>
      </c>
      <c r="E261" t="str">
        <f>'RESUMEN ORDENADO DICIEMBRE'!B261</f>
        <v>SOZORANGA</v>
      </c>
      <c r="F261" t="str">
        <f>'RESUMEN ORDENADO DICIEMBRE'!D261</f>
        <v>MTOP</v>
      </c>
      <c r="G261" t="str">
        <f t="shared" si="93"/>
        <v>MTOP</v>
      </c>
      <c r="J261" s="54"/>
      <c r="K261" s="54"/>
      <c r="L261" s="54"/>
      <c r="M261" s="54">
        <f>'RESUMEN ORDENADO DICIEMBRE'!I261</f>
        <v>0</v>
      </c>
      <c r="N261" s="54"/>
      <c r="O261"/>
      <c r="P261" s="54"/>
      <c r="Q261" s="54"/>
      <c r="R261">
        <f>'RESUMEN ORDENADO DICIEMBRE'!S261</f>
        <v>0</v>
      </c>
      <c r="S261" s="45"/>
      <c r="Z261" s="54">
        <v>10.27</v>
      </c>
    </row>
    <row r="262" spans="1:26" hidden="1" x14ac:dyDescent="0.2">
      <c r="A262" t="str">
        <f>'RESUMEN ORDENADO DICIEMBRE'!E262</f>
        <v>ALCANTARILLAS</v>
      </c>
      <c r="B262">
        <f>'RESUMEN ORDENADO DICIEMBRE'!G262</f>
        <v>0</v>
      </c>
      <c r="C262" t="str">
        <f>'RESUMEN ORDENADO DICIEMBRE'!A262</f>
        <v>ZONA 1</v>
      </c>
      <c r="D262" s="55" t="str">
        <f>'RESUMEN ORDENADO DICIEMBRE'!C262</f>
        <v>UTUANA-TACAMOROS</v>
      </c>
      <c r="E262" t="str">
        <f>'RESUMEN ORDENADO DICIEMBRE'!B262</f>
        <v>SOZORANGA</v>
      </c>
      <c r="F262" t="str">
        <f>'RESUMEN ORDENADO DICIEMBRE'!D262</f>
        <v>MTOP</v>
      </c>
      <c r="G262" t="str">
        <f t="shared" si="93"/>
        <v>MTOP</v>
      </c>
      <c r="J262" s="54"/>
      <c r="K262" s="54"/>
      <c r="L262" s="54"/>
      <c r="M262" s="54">
        <f>'RESUMEN ORDENADO DICIEMBRE'!I262</f>
        <v>0</v>
      </c>
      <c r="N262" s="54"/>
      <c r="O262"/>
      <c r="P262" s="54"/>
      <c r="Q262" s="54"/>
      <c r="R262">
        <f>'RESUMEN ORDENADO DICIEMBRE'!S262</f>
        <v>0</v>
      </c>
      <c r="S262" s="45"/>
      <c r="W262" s="61"/>
      <c r="Z262" s="54">
        <v>1</v>
      </c>
    </row>
    <row r="263" spans="1:26" x14ac:dyDescent="0.2">
      <c r="A263" t="str">
        <f>'RESUMEN ORDENADO DICIEMBRE'!E263</f>
        <v>AMBIENTAL</v>
      </c>
      <c r="B263" t="str">
        <f>'RESUMEN ORDENADO DICIEMBRE'!G263</f>
        <v>ESTUDIOS AUDITADOS DE PRODUCCIÓN DE ÁREAS DE LIBRE APROVECHAMIENTO ( Ing. Kelvin Mora)</v>
      </c>
      <c r="C263" t="str">
        <f>'RESUMEN ORDENADO DICIEMBRE'!A263</f>
        <v>ZONA 1</v>
      </c>
      <c r="D263" s="55">
        <f>'RESUMEN ORDENADO DICIEMBRE'!C263</f>
        <v>0</v>
      </c>
      <c r="E263">
        <f>'RESUMEN ORDENADO DICIEMBRE'!B263</f>
        <v>0</v>
      </c>
      <c r="F263" t="str">
        <f>'RESUMEN ORDENADO DICIEMBRE'!D263</f>
        <v>CONTRATO</v>
      </c>
      <c r="G263" t="str">
        <f t="shared" si="93"/>
        <v>VIALSUR</v>
      </c>
      <c r="H263">
        <f>'RESUMEN ORDENADO DICIEMBRE'!F263</f>
        <v>2013</v>
      </c>
      <c r="I263" s="53" t="str">
        <f t="shared" ref="I263:I265" si="100">IF(F263="AD. DIRECTA","X","")</f>
        <v/>
      </c>
      <c r="J263" s="54" t="str">
        <f>IF(D263=0,"",VLOOKUP(D263,'2010-2001-1990'!$A$1:$C$105,3,"FALSO"))</f>
        <v/>
      </c>
      <c r="K263" s="54" t="str">
        <f>IF(D263=0,"",VLOOKUP(D263,'2010-2001-1990'!$A$1:$C$105,2,"FALSO"))</f>
        <v/>
      </c>
      <c r="L263" s="54" t="str">
        <f t="shared" ref="L263:L265" si="101">IF(J263="",IF(K263="","",J263+K263),J263+K263)</f>
        <v/>
      </c>
      <c r="M263" s="54">
        <f>'RESUMEN ORDENADO DICIEMBRE'!I263</f>
        <v>1</v>
      </c>
      <c r="N263" s="54" t="str">
        <f t="shared" ref="N263:N265" si="102">IF(M263=0,"Mantenimiento",IF(A263="MANTENIMIENTO","Construcción de "&amp;M263&amp;" Km de vías mantenidas",IF(A263="ALCANTARILLAS","Construcción de "&amp;M263&amp;" alcantarillas",IF(A263="AMBIENTAL","Licenciamiento ambiental de vías en la provincia",IF(A263="ASFALTADO","Construcción de "&amp;M263&amp;" Km de vías asfaltadas",IF(A263="ESTUDIOS","Ejecución de "&amp;M263&amp;" Km de estudio vial",IF(A263="MEJORAMIENTO","Construcción de "&amp;M263&amp;" Km de vías mejoradas",IF(A263="OBRAS DE ARTE","Construcción de "&amp;M263&amp;" Km de obras de arte",IF(A263="PASARELAS","Construcción de "&amp;M263&amp;" m de pasarelas en convenio con Tony el Suizo",IF(A263="PUENTES","Construcción de "&amp;M263&amp;" m de puentes",))))))))))</f>
        <v>Licenciamiento ambiental de vías en la provincia</v>
      </c>
      <c r="O263"/>
      <c r="P263" s="54"/>
      <c r="Q263" s="54"/>
      <c r="R263">
        <f>'RESUMEN ORDENADO DICIEMBRE'!S263</f>
        <v>15859.58</v>
      </c>
      <c r="S263" s="45"/>
      <c r="T263" s="49">
        <f t="shared" ref="T263:T265" si="103">IF(S263="",R263,S263)</f>
        <v>15859.58</v>
      </c>
      <c r="V263" t="str">
        <f t="shared" ref="V263:V265" si="104">IF(A263="ESTUDIOS","Ing. Patricio Barcenas",IF(A263="AMBIENTAL","Ing. Verónica Carrión",IF(C263="ZONA 1","Ing. Javier Ruíz",IF(C263="ZONA 2","Ing. Marco Cevallos",IF(C263="ZONA 3", "Ing. Alfonso González","Ing. Iván Villa")))))</f>
        <v>Ing. Verónica Carrión</v>
      </c>
      <c r="W263" s="61" t="str">
        <f t="shared" ref="W263:W265" si="105">IF(A263="ESTUDIOS","Informe del estudio o informe del diseño","Informe, planillas y actas")</f>
        <v>Informe, planillas y actas</v>
      </c>
      <c r="Z263" s="54"/>
    </row>
    <row r="264" spans="1:26" x14ac:dyDescent="0.2">
      <c r="A264" t="str">
        <f>'RESUMEN ORDENADO DICIEMBRE'!E264</f>
        <v>PUENTES</v>
      </c>
      <c r="B264" t="str">
        <f>'RESUMEN ORDENADO DICIEMBRE'!G264</f>
        <v>CONSTRUCCION PUENTE PIÑAS LAMACA L= 20 M. CONT. 58-DPS-2013,ING. FABRICIO ESTRELLA</v>
      </c>
      <c r="C264" t="str">
        <f>'RESUMEN ORDENADO DICIEMBRE'!A264</f>
        <v>ZONA 2</v>
      </c>
      <c r="D264" s="55" t="str">
        <f>'RESUMEN ORDENADO DICIEMBRE'!C264</f>
        <v>VICENTINO</v>
      </c>
      <c r="E264" t="str">
        <f>'RESUMEN ORDENADO DICIEMBRE'!B264</f>
        <v>PUYANGO</v>
      </c>
      <c r="F264" t="str">
        <f>'RESUMEN ORDENADO DICIEMBRE'!D264</f>
        <v>CONTRATO</v>
      </c>
      <c r="G264" t="str">
        <f t="shared" si="93"/>
        <v>VIALSUR</v>
      </c>
      <c r="H264">
        <f>'RESUMEN ORDENADO DICIEMBRE'!F264</f>
        <v>2013</v>
      </c>
      <c r="I264" s="53" t="str">
        <f t="shared" si="100"/>
        <v/>
      </c>
      <c r="J264" s="54">
        <f>IF(D264=0,"",VLOOKUP(D264,'2010-2001-1990'!$A$1:$C$105,3,"FALSO"))</f>
        <v>620</v>
      </c>
      <c r="K264" s="54">
        <f>IF(D264=0,"",VLOOKUP(D264,'2010-2001-1990'!$A$1:$C$105,2,"FALSO"))</f>
        <v>646</v>
      </c>
      <c r="L264" s="54">
        <f t="shared" si="101"/>
        <v>1266</v>
      </c>
      <c r="M264" s="54">
        <f>'RESUMEN ORDENADO DICIEMBRE'!I264</f>
        <v>20</v>
      </c>
      <c r="N264" s="54" t="str">
        <f t="shared" si="102"/>
        <v>Construcción de 20 m de puentes</v>
      </c>
      <c r="O264"/>
      <c r="P264" s="54"/>
      <c r="Q264" s="54"/>
      <c r="R264">
        <f>'RESUMEN ORDENADO DICIEMBRE'!S264</f>
        <v>125150.85</v>
      </c>
      <c r="S264" s="45"/>
      <c r="T264" s="49">
        <f t="shared" si="103"/>
        <v>125150.85</v>
      </c>
      <c r="V264" t="str">
        <f t="shared" si="104"/>
        <v>Ing. Marco Cevallos</v>
      </c>
      <c r="W264" s="61" t="str">
        <f t="shared" si="105"/>
        <v>Informe, planillas y actas</v>
      </c>
      <c r="Z264" s="54"/>
    </row>
    <row r="265" spans="1:26" x14ac:dyDescent="0.2">
      <c r="A265" t="str">
        <f>'RESUMEN ORDENADO DICIEMBRE'!E265</f>
        <v>MANTENIMIENTO</v>
      </c>
      <c r="B265" t="str">
        <f>'RESUMEN ORDENADO DICIEMBRE'!G265</f>
        <v>VÍA ALAMOR- VICENTINO-PIÑAS-LA MACA ( PUYANGO)</v>
      </c>
      <c r="C265" t="str">
        <f>'RESUMEN ORDENADO DICIEMBRE'!A265</f>
        <v>ZONA 2</v>
      </c>
      <c r="D265" s="55" t="str">
        <f>'RESUMEN ORDENADO DICIEMBRE'!C265</f>
        <v>VICENTINO</v>
      </c>
      <c r="E265" t="str">
        <f>'RESUMEN ORDENADO DICIEMBRE'!B265</f>
        <v>PUYANGO</v>
      </c>
      <c r="F265" t="str">
        <f>'RESUMEN ORDENADO DICIEMBRE'!D265</f>
        <v>AD. DIRECTA</v>
      </c>
      <c r="G265" t="str">
        <f t="shared" si="93"/>
        <v>VIALSUR</v>
      </c>
      <c r="H265">
        <f>'RESUMEN ORDENADO DICIEMBRE'!F265</f>
        <v>2013</v>
      </c>
      <c r="I265" s="53" t="str">
        <f t="shared" si="100"/>
        <v>X</v>
      </c>
      <c r="J265" s="54">
        <f>IF(D265=0,"",VLOOKUP(D265,'2010-2001-1990'!$A$1:$C$105,3,"FALSO"))</f>
        <v>620</v>
      </c>
      <c r="K265" s="54">
        <f>IF(D265=0,"",VLOOKUP(D265,'2010-2001-1990'!$A$1:$C$105,2,"FALSO"))</f>
        <v>646</v>
      </c>
      <c r="L265" s="54">
        <f t="shared" si="101"/>
        <v>1266</v>
      </c>
      <c r="M265" s="54">
        <f>'RESUMEN ORDENADO DICIEMBRE'!I265</f>
        <v>14.4</v>
      </c>
      <c r="N265" s="54" t="str">
        <f t="shared" si="102"/>
        <v>Construcción de 14.4 Km de vías mantenidas</v>
      </c>
      <c r="O265"/>
      <c r="P265" s="54"/>
      <c r="Q265" s="54"/>
      <c r="R265">
        <f>'RESUMEN ORDENADO DICIEMBRE'!S265</f>
        <v>61200.000000000007</v>
      </c>
      <c r="S265" s="45">
        <f>SUM(R265:R268)</f>
        <v>70172.800000000017</v>
      </c>
      <c r="T265" s="49">
        <f t="shared" si="103"/>
        <v>70172.800000000017</v>
      </c>
      <c r="V265" t="str">
        <f t="shared" si="104"/>
        <v>Ing. Marco Cevallos</v>
      </c>
      <c r="W265" s="61" t="str">
        <f t="shared" si="105"/>
        <v>Informe, planillas y actas</v>
      </c>
      <c r="Z265" s="54"/>
    </row>
    <row r="266" spans="1:26" hidden="1" x14ac:dyDescent="0.2">
      <c r="A266" t="str">
        <f>'RESUMEN ORDENADO DICIEMBRE'!E266</f>
        <v>MANTENIMIENTO</v>
      </c>
      <c r="B266">
        <f>'RESUMEN ORDENADO DICIEMBRE'!G266</f>
        <v>0</v>
      </c>
      <c r="C266" t="str">
        <f>'RESUMEN ORDENADO DICIEMBRE'!A266</f>
        <v>ZONA 2</v>
      </c>
      <c r="D266" s="55" t="str">
        <f>'RESUMEN ORDENADO DICIEMBRE'!C266</f>
        <v>VICENTINO</v>
      </c>
      <c r="E266" t="str">
        <f>'RESUMEN ORDENADO DICIEMBRE'!B266</f>
        <v>PUYANGO</v>
      </c>
      <c r="F266" t="str">
        <f>'RESUMEN ORDENADO DICIEMBRE'!D266</f>
        <v>AD. DIRECTA</v>
      </c>
      <c r="G266" t="str">
        <f t="shared" si="93"/>
        <v>VIALSUR</v>
      </c>
      <c r="J266" s="54"/>
      <c r="K266" s="54"/>
      <c r="L266" s="54"/>
      <c r="M266" s="54">
        <f>'RESUMEN ORDENADO DICIEMBRE'!I266</f>
        <v>0</v>
      </c>
      <c r="N266" s="54"/>
      <c r="O266"/>
      <c r="P266" s="54"/>
      <c r="Q266" s="54"/>
      <c r="R266">
        <f>'RESUMEN ORDENADO DICIEMBRE'!S266</f>
        <v>2835.2</v>
      </c>
      <c r="S266" s="45"/>
      <c r="Z266" s="54">
        <v>7</v>
      </c>
    </row>
    <row r="267" spans="1:26" hidden="1" x14ac:dyDescent="0.2">
      <c r="A267" t="str">
        <f>'RESUMEN ORDENADO DICIEMBRE'!E267</f>
        <v>MANTENIMIENTO</v>
      </c>
      <c r="B267">
        <f>'RESUMEN ORDENADO DICIEMBRE'!G267</f>
        <v>0</v>
      </c>
      <c r="C267" t="str">
        <f>'RESUMEN ORDENADO DICIEMBRE'!A267</f>
        <v>ZONA 2</v>
      </c>
      <c r="D267" s="55" t="str">
        <f>'RESUMEN ORDENADO DICIEMBRE'!C267</f>
        <v>VICENTINO</v>
      </c>
      <c r="E267" t="str">
        <f>'RESUMEN ORDENADO DICIEMBRE'!B267</f>
        <v>PUYANGO</v>
      </c>
      <c r="F267" t="str">
        <f>'RESUMEN ORDENADO DICIEMBRE'!D267</f>
        <v>AD. DIRECTA</v>
      </c>
      <c r="G267" t="str">
        <f t="shared" si="93"/>
        <v>VIALSUR</v>
      </c>
      <c r="J267" s="54"/>
      <c r="K267" s="54"/>
      <c r="L267" s="54"/>
      <c r="M267" s="54">
        <f>'RESUMEN ORDENADO DICIEMBRE'!I267</f>
        <v>0</v>
      </c>
      <c r="N267" s="54"/>
      <c r="O267"/>
      <c r="P267" s="54"/>
      <c r="Q267" s="54"/>
      <c r="R267">
        <f>'RESUMEN ORDENADO DICIEMBRE'!S267</f>
        <v>4928</v>
      </c>
      <c r="S267" s="45"/>
      <c r="W267" s="61"/>
      <c r="Z267" s="54">
        <v>5.94</v>
      </c>
    </row>
    <row r="268" spans="1:26" hidden="1" x14ac:dyDescent="0.2">
      <c r="A268" t="str">
        <f>'RESUMEN ORDENADO DICIEMBRE'!E268</f>
        <v>MANTENIMIENTO</v>
      </c>
      <c r="B268">
        <f>'RESUMEN ORDENADO DICIEMBRE'!G268</f>
        <v>0</v>
      </c>
      <c r="C268" t="str">
        <f>'RESUMEN ORDENADO DICIEMBRE'!A268</f>
        <v>ZONA 2</v>
      </c>
      <c r="D268" s="55" t="str">
        <f>'RESUMEN ORDENADO DICIEMBRE'!C268</f>
        <v>VICENTINO</v>
      </c>
      <c r="E268" t="str">
        <f>'RESUMEN ORDENADO DICIEMBRE'!B268</f>
        <v>PUYANGO</v>
      </c>
      <c r="F268" t="str">
        <f>'RESUMEN ORDENADO DICIEMBRE'!D268</f>
        <v>AD. DIRECTA</v>
      </c>
      <c r="G268" t="str">
        <f t="shared" si="93"/>
        <v>VIALSUR</v>
      </c>
      <c r="J268" s="54"/>
      <c r="K268" s="54"/>
      <c r="L268" s="54"/>
      <c r="M268" s="54">
        <f>'RESUMEN ORDENADO DICIEMBRE'!I268</f>
        <v>0</v>
      </c>
      <c r="N268" s="54"/>
      <c r="O268"/>
      <c r="P268" s="54"/>
      <c r="Q268" s="54"/>
      <c r="R268">
        <f>'RESUMEN ORDENADO DICIEMBRE'!S268</f>
        <v>1209.5999999999999</v>
      </c>
      <c r="S268" s="45"/>
      <c r="Z268" s="54">
        <v>11</v>
      </c>
    </row>
    <row r="269" spans="1:26" x14ac:dyDescent="0.2">
      <c r="A269" t="str">
        <f>'RESUMEN ORDENADO DICIEMBRE'!E269</f>
        <v>PUENTES</v>
      </c>
      <c r="B269" t="str">
        <f>'RESUMEN ORDENADO DICIEMBRE'!G269</f>
        <v>PUENTE QUEBRADA AMALUZA, PARROQUIA CIANO ( PUYANGO)</v>
      </c>
      <c r="C269" t="str">
        <f>'RESUMEN ORDENADO DICIEMBRE'!A269</f>
        <v>ZONA 2</v>
      </c>
      <c r="D269" s="55" t="str">
        <f>'RESUMEN ORDENADO DICIEMBRE'!C269</f>
        <v>VICENTINO</v>
      </c>
      <c r="E269" t="str">
        <f>'RESUMEN ORDENADO DICIEMBRE'!B269</f>
        <v>PUYANGO</v>
      </c>
      <c r="F269" t="str">
        <f>'RESUMEN ORDENADO DICIEMBRE'!D269</f>
        <v>AD. DIRECTA</v>
      </c>
      <c r="G269" t="str">
        <f t="shared" ref="G269:G332" si="106">IF(F269="MTOP","MTOP",IF(F269="AD. DIRECTA","VIALSUR",IF(F269="CONV. TONY EL SUIZO","VIALSUR",IF(F269="CONVENIO","VIALSUR","VIALSUR"))))</f>
        <v>VIALSUR</v>
      </c>
      <c r="H269">
        <f>'RESUMEN ORDENADO DICIEMBRE'!F269</f>
        <v>2013</v>
      </c>
      <c r="I269" s="53" t="str">
        <f>IF(F269="AD. DIRECTA","X","")</f>
        <v>X</v>
      </c>
      <c r="J269" s="54">
        <f>IF(D269=0,"",VLOOKUP(D269,'2010-2001-1990'!$A$1:$C$105,3,"FALSO"))</f>
        <v>620</v>
      </c>
      <c r="K269" s="54">
        <f>IF(D269=0,"",VLOOKUP(D269,'2010-2001-1990'!$A$1:$C$105,2,"FALSO"))</f>
        <v>646</v>
      </c>
      <c r="L269" s="54">
        <f>IF(J269="",IF(K269="","",J269+K269),J269+K269)</f>
        <v>1266</v>
      </c>
      <c r="M269" s="54">
        <f>'RESUMEN ORDENADO DICIEMBRE'!I269</f>
        <v>15.24</v>
      </c>
      <c r="N269" s="54" t="str">
        <f>IF(M269=0,"Mantenimiento",IF(A269="MANTENIMIENTO","Construcción de "&amp;M269&amp;" Km de vías mantenidas",IF(A269="ALCANTARILLAS","Construcción de "&amp;M269&amp;" alcantarillas",IF(A269="AMBIENTAL","Licenciamiento ambiental de vías en la provincia",IF(A269="ASFALTADO","Construcción de "&amp;M269&amp;" Km de vías asfaltadas",IF(A269="ESTUDIOS","Ejecución de "&amp;M269&amp;" Km de estudio vial",IF(A269="MEJORAMIENTO","Construcción de "&amp;M269&amp;" Km de vías mejoradas",IF(A269="OBRAS DE ARTE","Construcción de "&amp;M269&amp;" Km de obras de arte",IF(A269="PASARELAS","Construcción de "&amp;M269&amp;" m de pasarelas en convenio con Tony el Suizo",IF(A269="PUENTES","Construcción de "&amp;M269&amp;" m de puentes",))))))))))</f>
        <v>Construcción de 15.24 m de puentes</v>
      </c>
      <c r="O269"/>
      <c r="P269" s="54"/>
      <c r="Q269" s="54"/>
      <c r="R269">
        <f>'RESUMEN ORDENADO DICIEMBRE'!S269</f>
        <v>8966.4</v>
      </c>
      <c r="S269" s="45">
        <f>SUM(R269:R273)</f>
        <v>16678.6289</v>
      </c>
      <c r="T269" s="49">
        <f>IF(S269="",R269,S269)</f>
        <v>16678.6289</v>
      </c>
      <c r="V269" t="str">
        <f>IF(A269="ESTUDIOS","Ing. Patricio Barcenas",IF(A269="AMBIENTAL","Ing. Verónica Carrión",IF(C269="ZONA 1","Ing. Javier Ruíz",IF(C269="ZONA 2","Ing. Marco Cevallos",IF(C269="ZONA 3", "Ing. Alfonso González","Ing. Iván Villa")))))</f>
        <v>Ing. Marco Cevallos</v>
      </c>
      <c r="W269" s="61" t="str">
        <f>IF(A269="ESTUDIOS","Informe del estudio o informe del diseño","Informe, planillas y actas")</f>
        <v>Informe, planillas y actas</v>
      </c>
      <c r="Z269" s="54"/>
    </row>
    <row r="270" spans="1:26" hidden="1" x14ac:dyDescent="0.2">
      <c r="A270" t="str">
        <f>'RESUMEN ORDENADO DICIEMBRE'!E270</f>
        <v>PUENTES</v>
      </c>
      <c r="B270">
        <f>'RESUMEN ORDENADO DICIEMBRE'!G270</f>
        <v>0</v>
      </c>
      <c r="C270" t="str">
        <f>'RESUMEN ORDENADO DICIEMBRE'!A270</f>
        <v>ZONA 2</v>
      </c>
      <c r="D270" s="55" t="str">
        <f>'RESUMEN ORDENADO DICIEMBRE'!C270</f>
        <v>VICENTINO</v>
      </c>
      <c r="E270" t="str">
        <f>'RESUMEN ORDENADO DICIEMBRE'!B270</f>
        <v>PUYANGO</v>
      </c>
      <c r="F270" t="str">
        <f>'RESUMEN ORDENADO DICIEMBRE'!D270</f>
        <v>AD. DIRECTA</v>
      </c>
      <c r="G270" t="str">
        <f t="shared" si="106"/>
        <v>VIALSUR</v>
      </c>
      <c r="J270" s="54"/>
      <c r="K270" s="54"/>
      <c r="L270" s="54"/>
      <c r="M270" s="54">
        <f>'RESUMEN ORDENADO DICIEMBRE'!I270</f>
        <v>0</v>
      </c>
      <c r="N270" s="54"/>
      <c r="O270"/>
      <c r="P270" s="54"/>
      <c r="Q270" s="54"/>
      <c r="R270">
        <f>'RESUMEN ORDENADO DICIEMBRE'!S270</f>
        <v>298.35000000000002</v>
      </c>
      <c r="S270" s="45"/>
      <c r="Z270" s="54">
        <v>1.5</v>
      </c>
    </row>
    <row r="271" spans="1:26" hidden="1" x14ac:dyDescent="0.2">
      <c r="A271" t="str">
        <f>'RESUMEN ORDENADO DICIEMBRE'!E271</f>
        <v>PUENTES</v>
      </c>
      <c r="B271">
        <f>'RESUMEN ORDENADO DICIEMBRE'!G271</f>
        <v>0</v>
      </c>
      <c r="C271" t="str">
        <f>'RESUMEN ORDENADO DICIEMBRE'!A271</f>
        <v>ZONA 2</v>
      </c>
      <c r="D271" s="55" t="str">
        <f>'RESUMEN ORDENADO DICIEMBRE'!C271</f>
        <v>VICENTINO</v>
      </c>
      <c r="E271" t="str">
        <f>'RESUMEN ORDENADO DICIEMBRE'!B271</f>
        <v>PUYANGO</v>
      </c>
      <c r="F271" t="str">
        <f>'RESUMEN ORDENADO DICIEMBRE'!D271</f>
        <v>AD. DIRECTA</v>
      </c>
      <c r="G271" t="str">
        <f t="shared" si="106"/>
        <v>VIALSUR</v>
      </c>
      <c r="J271" s="54"/>
      <c r="K271" s="54"/>
      <c r="L271" s="54"/>
      <c r="M271" s="54">
        <f>'RESUMEN ORDENADO DICIEMBRE'!I271</f>
        <v>0</v>
      </c>
      <c r="N271" s="54"/>
      <c r="O271"/>
      <c r="P271" s="54"/>
      <c r="Q271" s="54"/>
      <c r="R271">
        <f>'RESUMEN ORDENADO DICIEMBRE'!S271</f>
        <v>2849.7365</v>
      </c>
      <c r="S271" s="45"/>
      <c r="W271" s="61"/>
      <c r="Z271" s="54">
        <v>0.2</v>
      </c>
    </row>
    <row r="272" spans="1:26" hidden="1" x14ac:dyDescent="0.2">
      <c r="A272" t="str">
        <f>'RESUMEN ORDENADO DICIEMBRE'!E272</f>
        <v>PUENTES</v>
      </c>
      <c r="B272">
        <f>'RESUMEN ORDENADO DICIEMBRE'!G272</f>
        <v>0</v>
      </c>
      <c r="C272" t="str">
        <f>'RESUMEN ORDENADO DICIEMBRE'!A272</f>
        <v>ZONA 2</v>
      </c>
      <c r="D272" s="55" t="str">
        <f>'RESUMEN ORDENADO DICIEMBRE'!C272</f>
        <v>VICENTINO</v>
      </c>
      <c r="E272" t="str">
        <f>'RESUMEN ORDENADO DICIEMBRE'!B272</f>
        <v>PUYANGO</v>
      </c>
      <c r="F272" t="str">
        <f>'RESUMEN ORDENADO DICIEMBRE'!D272</f>
        <v>AD. DIRECTA</v>
      </c>
      <c r="G272" t="str">
        <f t="shared" si="106"/>
        <v>VIALSUR</v>
      </c>
      <c r="J272" s="54"/>
      <c r="K272" s="54"/>
      <c r="L272" s="54"/>
      <c r="M272" s="54">
        <f>'RESUMEN ORDENADO DICIEMBRE'!I272</f>
        <v>0</v>
      </c>
      <c r="N272" s="54"/>
      <c r="O272"/>
      <c r="P272" s="54"/>
      <c r="Q272" s="54"/>
      <c r="R272">
        <f>'RESUMEN ORDENADO DICIEMBRE'!S272</f>
        <v>2243.1024000000002</v>
      </c>
      <c r="S272" s="45"/>
      <c r="W272" s="61"/>
      <c r="Z272" s="54">
        <v>8.3000000000000007</v>
      </c>
    </row>
    <row r="273" spans="1:26" hidden="1" x14ac:dyDescent="0.2">
      <c r="A273" t="str">
        <f>'RESUMEN ORDENADO DICIEMBRE'!E273</f>
        <v>PUENTES</v>
      </c>
      <c r="B273">
        <f>'RESUMEN ORDENADO DICIEMBRE'!G273</f>
        <v>0</v>
      </c>
      <c r="C273" t="str">
        <f>'RESUMEN ORDENADO DICIEMBRE'!A273</f>
        <v>ZONA 2</v>
      </c>
      <c r="D273" s="55" t="str">
        <f>'RESUMEN ORDENADO DICIEMBRE'!C273</f>
        <v>VICENTINO</v>
      </c>
      <c r="E273" t="str">
        <f>'RESUMEN ORDENADO DICIEMBRE'!B273</f>
        <v>PUYANGO</v>
      </c>
      <c r="F273" t="str">
        <f>'RESUMEN ORDENADO DICIEMBRE'!D273</f>
        <v>AD. DIRECTA</v>
      </c>
      <c r="G273" t="str">
        <f t="shared" si="106"/>
        <v>VIALSUR</v>
      </c>
      <c r="J273" s="54"/>
      <c r="K273" s="54"/>
      <c r="L273" s="54"/>
      <c r="M273" s="54">
        <f>'RESUMEN ORDENADO DICIEMBRE'!I273</f>
        <v>0</v>
      </c>
      <c r="N273" s="54"/>
      <c r="O273"/>
      <c r="P273" s="54"/>
      <c r="Q273" s="54"/>
      <c r="R273">
        <f>'RESUMEN ORDENADO DICIEMBRE'!S273</f>
        <v>2321.04</v>
      </c>
      <c r="S273" s="45"/>
      <c r="Z273" s="54">
        <v>7</v>
      </c>
    </row>
    <row r="274" spans="1:26" x14ac:dyDescent="0.2">
      <c r="A274" t="str">
        <f>'RESUMEN ORDENADO DICIEMBRE'!E274</f>
        <v>PUENTES</v>
      </c>
      <c r="B274" t="str">
        <f>'RESUMEN ORDENADO DICIEMBRE'!G274</f>
        <v>FISCALIZACION PUENTE Q. GRANDE GARZA REAL L= 60 M. CONT. 010-DPS-2013,ING. JAIME CALDERON OJEDA</v>
      </c>
      <c r="C274" t="str">
        <f>'RESUMEN ORDENADO DICIEMBRE'!A274</f>
        <v>ZONA 2</v>
      </c>
      <c r="D274" s="55" t="str">
        <f>'RESUMEN ORDENADO DICIEMBRE'!C274</f>
        <v>GARZAREAL</v>
      </c>
      <c r="E274" t="str">
        <f>'RESUMEN ORDENADO DICIEMBRE'!B274</f>
        <v>ZAPOTILLO</v>
      </c>
      <c r="F274" t="str">
        <f>'RESUMEN ORDENADO DICIEMBRE'!D274</f>
        <v>CONTRATO</v>
      </c>
      <c r="G274" t="str">
        <f t="shared" si="106"/>
        <v>VIALSUR</v>
      </c>
      <c r="H274">
        <f>'RESUMEN ORDENADO DICIEMBRE'!F274</f>
        <v>2013</v>
      </c>
      <c r="I274" s="53" t="str">
        <f t="shared" ref="I274:I276" si="107">IF(F274="AD. DIRECTA","X","")</f>
        <v/>
      </c>
      <c r="J274" s="54">
        <f>IF(D274=0,"",VLOOKUP(D274,'2010-2001-1990'!$A$1:$C$105,3,"FALSO"))</f>
        <v>820</v>
      </c>
      <c r="K274" s="54">
        <f>IF(D274=0,"",VLOOKUP(D274,'2010-2001-1990'!$A$1:$C$105,2,"FALSO"))</f>
        <v>962</v>
      </c>
      <c r="L274" s="54">
        <f t="shared" ref="L274:L276" si="108">IF(J274="",IF(K274="","",J274+K274),J274+K274)</f>
        <v>1782</v>
      </c>
      <c r="M274" s="54">
        <f>'RESUMEN ORDENADO DICIEMBRE'!I274</f>
        <v>60</v>
      </c>
      <c r="N274" s="54" t="str">
        <f t="shared" ref="N274:N276" si="109">IF(M274=0,"Mantenimiento",IF(A274="MANTENIMIENTO","Construcción de "&amp;M274&amp;" Km de vías mantenidas",IF(A274="ALCANTARILLAS","Construcción de "&amp;M274&amp;" alcantarillas",IF(A274="AMBIENTAL","Licenciamiento ambiental de vías en la provincia",IF(A274="ASFALTADO","Construcción de "&amp;M274&amp;" Km de vías asfaltadas",IF(A274="ESTUDIOS","Ejecución de "&amp;M274&amp;" Km de estudio vial",IF(A274="MEJORAMIENTO","Construcción de "&amp;M274&amp;" Km de vías mejoradas",IF(A274="OBRAS DE ARTE","Construcción de "&amp;M274&amp;" Km de obras de arte",IF(A274="PASARELAS","Construcción de "&amp;M274&amp;" m de pasarelas en convenio con Tony el Suizo",IF(A274="PUENTES","Construcción de "&amp;M274&amp;" m de puentes",))))))))))</f>
        <v>Construcción de 60 m de puentes</v>
      </c>
      <c r="O274"/>
      <c r="P274" s="54"/>
      <c r="Q274" s="54"/>
      <c r="R274">
        <f>'RESUMEN ORDENADO DICIEMBRE'!S274</f>
        <v>24993.8855</v>
      </c>
      <c r="S274" s="45"/>
      <c r="T274" s="49">
        <f t="shared" ref="T274:T276" si="110">IF(S274="",R274,S274)</f>
        <v>24993.8855</v>
      </c>
      <c r="V274" t="str">
        <f t="shared" ref="V274:V276" si="111">IF(A274="ESTUDIOS","Ing. Patricio Barcenas",IF(A274="AMBIENTAL","Ing. Verónica Carrión",IF(C274="ZONA 1","Ing. Javier Ruíz",IF(C274="ZONA 2","Ing. Marco Cevallos",IF(C274="ZONA 3", "Ing. Alfonso González","Ing. Iván Villa")))))</f>
        <v>Ing. Marco Cevallos</v>
      </c>
      <c r="W274" s="61" t="str">
        <f t="shared" ref="W274:W276" si="112">IF(A274="ESTUDIOS","Informe del estudio o informe del diseño","Informe, planillas y actas")</f>
        <v>Informe, planillas y actas</v>
      </c>
      <c r="Z274" s="54"/>
    </row>
    <row r="275" spans="1:26" x14ac:dyDescent="0.2">
      <c r="A275" t="str">
        <f>'RESUMEN ORDENADO DICIEMBRE'!E275</f>
        <v>AMBIENTAL</v>
      </c>
      <c r="B275" t="str">
        <f>'RESUMEN ORDENADO DICIEMBRE'!G275</f>
        <v>LICENCIAMIENTO AMBIENTAL AREA LIBRE APROBECHAMIENTO PALTAHUAYCO</v>
      </c>
      <c r="C275" t="str">
        <f>'RESUMEN ORDENADO DICIEMBRE'!A275</f>
        <v>ZONA 2</v>
      </c>
      <c r="D275" s="55" t="str">
        <f>'RESUMEN ORDENADO DICIEMBRE'!C275</f>
        <v>CRUZPAMBA</v>
      </c>
      <c r="E275" t="str">
        <f>'RESUMEN ORDENADO DICIEMBRE'!B275</f>
        <v>CELICA</v>
      </c>
      <c r="F275" t="str">
        <f>'RESUMEN ORDENADO DICIEMBRE'!D275</f>
        <v>CONTRATO</v>
      </c>
      <c r="G275" t="str">
        <f t="shared" si="106"/>
        <v>VIALSUR</v>
      </c>
      <c r="H275">
        <f>'RESUMEN ORDENADO DICIEMBRE'!F275</f>
        <v>2013</v>
      </c>
      <c r="I275" s="53" t="str">
        <f t="shared" si="107"/>
        <v/>
      </c>
      <c r="J275" s="54">
        <f>IF(D275=0,"",VLOOKUP(D275,'2010-2001-1990'!$A$1:$C$105,3,"FALSO"))</f>
        <v>518</v>
      </c>
      <c r="K275" s="54">
        <f>IF(D275=0,"",VLOOKUP(D275,'2010-2001-1990'!$A$1:$C$105,2,"FALSO"))</f>
        <v>576</v>
      </c>
      <c r="L275" s="54">
        <f t="shared" si="108"/>
        <v>1094</v>
      </c>
      <c r="M275" s="54">
        <f>'RESUMEN ORDENADO DICIEMBRE'!I275</f>
        <v>11</v>
      </c>
      <c r="N275" s="54" t="str">
        <f t="shared" si="109"/>
        <v>Licenciamiento ambiental de vías en la provincia</v>
      </c>
      <c r="O275"/>
      <c r="P275" s="54"/>
      <c r="Q275" s="54"/>
      <c r="R275">
        <f>'RESUMEN ORDENADO DICIEMBRE'!S275</f>
        <v>6000</v>
      </c>
      <c r="S275" s="45"/>
      <c r="T275" s="49">
        <f t="shared" si="110"/>
        <v>6000</v>
      </c>
      <c r="V275" t="str">
        <f t="shared" si="111"/>
        <v>Ing. Verónica Carrión</v>
      </c>
      <c r="W275" s="61" t="str">
        <f t="shared" si="112"/>
        <v>Informe, planillas y actas</v>
      </c>
      <c r="Z275" s="54"/>
    </row>
    <row r="276" spans="1:26" x14ac:dyDescent="0.2">
      <c r="A276" t="str">
        <f>'RESUMEN ORDENADO DICIEMBRE'!E276</f>
        <v>MEJORAMIENTO</v>
      </c>
      <c r="B276" t="str">
        <f>'RESUMEN ORDENADO DICIEMBRE'!G276</f>
        <v>VÍA CELICA - CRUZPAMBA</v>
      </c>
      <c r="C276" t="str">
        <f>'RESUMEN ORDENADO DICIEMBRE'!A276</f>
        <v>ZONA 2</v>
      </c>
      <c r="D276" s="55" t="str">
        <f>'RESUMEN ORDENADO DICIEMBRE'!C276</f>
        <v>CRUZPAMBA</v>
      </c>
      <c r="E276" t="str">
        <f>'RESUMEN ORDENADO DICIEMBRE'!B276</f>
        <v>CELICA</v>
      </c>
      <c r="F276" t="str">
        <f>'RESUMEN ORDENADO DICIEMBRE'!D276</f>
        <v>MTOP</v>
      </c>
      <c r="G276" t="str">
        <f t="shared" si="106"/>
        <v>MTOP</v>
      </c>
      <c r="H276">
        <f>'RESUMEN ORDENADO DICIEMBRE'!F276</f>
        <v>2013</v>
      </c>
      <c r="I276" s="53" t="str">
        <f t="shared" si="107"/>
        <v/>
      </c>
      <c r="J276" s="54">
        <f>IF(D276=0,"",VLOOKUP(D276,'2010-2001-1990'!$A$1:$C$105,3,"FALSO"))</f>
        <v>518</v>
      </c>
      <c r="K276" s="54">
        <f>IF(D276=0,"",VLOOKUP(D276,'2010-2001-1990'!$A$1:$C$105,2,"FALSO"))</f>
        <v>576</v>
      </c>
      <c r="L276" s="54">
        <f t="shared" si="108"/>
        <v>1094</v>
      </c>
      <c r="M276" s="54">
        <f>'RESUMEN ORDENADO DICIEMBRE'!I276</f>
        <v>11</v>
      </c>
      <c r="N276" s="54" t="str">
        <f t="shared" si="109"/>
        <v>Construcción de 11 Km de vías mejoradas</v>
      </c>
      <c r="O276"/>
      <c r="P276" s="54"/>
      <c r="Q276" s="54"/>
      <c r="R276">
        <f>'RESUMEN ORDENADO DICIEMBRE'!S276</f>
        <v>0</v>
      </c>
      <c r="S276" s="45">
        <f>SUM(R276:R282)</f>
        <v>68241.305500000002</v>
      </c>
      <c r="T276" s="49">
        <f t="shared" si="110"/>
        <v>68241.305500000002</v>
      </c>
      <c r="V276" t="str">
        <f t="shared" si="111"/>
        <v>Ing. Marco Cevallos</v>
      </c>
      <c r="W276" s="61" t="str">
        <f t="shared" si="112"/>
        <v>Informe, planillas y actas</v>
      </c>
      <c r="Z276" s="54"/>
    </row>
    <row r="277" spans="1:26" hidden="1" x14ac:dyDescent="0.2">
      <c r="A277" t="str">
        <f>'RESUMEN ORDENADO DICIEMBRE'!E277</f>
        <v>MEJORAMIENTO</v>
      </c>
      <c r="B277">
        <f>'RESUMEN ORDENADO DICIEMBRE'!G277</f>
        <v>0</v>
      </c>
      <c r="C277" t="str">
        <f>'RESUMEN ORDENADO DICIEMBRE'!A277</f>
        <v>ZONA 2</v>
      </c>
      <c r="D277" s="55" t="str">
        <f>'RESUMEN ORDENADO DICIEMBRE'!C277</f>
        <v>CRUZPAMBA</v>
      </c>
      <c r="E277" t="str">
        <f>'RESUMEN ORDENADO DICIEMBRE'!B277</f>
        <v>CELICA</v>
      </c>
      <c r="F277" t="str">
        <f>'RESUMEN ORDENADO DICIEMBRE'!D277</f>
        <v>MTOP</v>
      </c>
      <c r="G277" t="str">
        <f t="shared" si="106"/>
        <v>MTOP</v>
      </c>
      <c r="J277" s="54"/>
      <c r="K277" s="54"/>
      <c r="L277" s="54"/>
      <c r="M277" s="54">
        <f>'RESUMEN ORDENADO DICIEMBRE'!I277</f>
        <v>0</v>
      </c>
      <c r="N277" s="54"/>
      <c r="O277"/>
      <c r="P277" s="54"/>
      <c r="Q277" s="54"/>
      <c r="R277">
        <f>'RESUMEN ORDENADO DICIEMBRE'!S277</f>
        <v>0</v>
      </c>
      <c r="S277" s="45"/>
      <c r="Z277" s="54">
        <v>7</v>
      </c>
    </row>
    <row r="278" spans="1:26" hidden="1" x14ac:dyDescent="0.2">
      <c r="A278" t="str">
        <f>'RESUMEN ORDENADO DICIEMBRE'!E278</f>
        <v>MEJORAMIENTO</v>
      </c>
      <c r="B278">
        <f>'RESUMEN ORDENADO DICIEMBRE'!G278</f>
        <v>0</v>
      </c>
      <c r="C278" t="str">
        <f>'RESUMEN ORDENADO DICIEMBRE'!A278</f>
        <v>ZONA 2</v>
      </c>
      <c r="D278" s="55" t="str">
        <f>'RESUMEN ORDENADO DICIEMBRE'!C278</f>
        <v>CRUZPAMBA</v>
      </c>
      <c r="E278" t="str">
        <f>'RESUMEN ORDENADO DICIEMBRE'!B278</f>
        <v>CELICA</v>
      </c>
      <c r="F278" t="str">
        <f>'RESUMEN ORDENADO DICIEMBRE'!D278</f>
        <v>MTOP</v>
      </c>
      <c r="G278" t="str">
        <f t="shared" si="106"/>
        <v>MTOP</v>
      </c>
      <c r="J278" s="54"/>
      <c r="K278" s="54"/>
      <c r="L278" s="54"/>
      <c r="M278" s="54">
        <f>'RESUMEN ORDENADO DICIEMBRE'!I278</f>
        <v>0</v>
      </c>
      <c r="N278" s="54"/>
      <c r="O278"/>
      <c r="P278" s="54"/>
      <c r="Q278" s="54"/>
      <c r="R278">
        <f>'RESUMEN ORDENADO DICIEMBRE'!S278</f>
        <v>561.66819999999996</v>
      </c>
      <c r="S278" s="45"/>
      <c r="W278" s="61"/>
      <c r="Z278" s="54">
        <v>6.4</v>
      </c>
    </row>
    <row r="279" spans="1:26" hidden="1" x14ac:dyDescent="0.2">
      <c r="A279" t="str">
        <f>'RESUMEN ORDENADO DICIEMBRE'!E279</f>
        <v>MEJORAMIENTO</v>
      </c>
      <c r="B279">
        <f>'RESUMEN ORDENADO DICIEMBRE'!G279</f>
        <v>0</v>
      </c>
      <c r="C279" t="str">
        <f>'RESUMEN ORDENADO DICIEMBRE'!A279</f>
        <v>ZONA 2</v>
      </c>
      <c r="D279" s="55" t="str">
        <f>'RESUMEN ORDENADO DICIEMBRE'!C279</f>
        <v>CRUZPAMBA</v>
      </c>
      <c r="E279" t="str">
        <f>'RESUMEN ORDENADO DICIEMBRE'!B279</f>
        <v>CELICA</v>
      </c>
      <c r="F279" t="str">
        <f>'RESUMEN ORDENADO DICIEMBRE'!D279</f>
        <v>MTOP</v>
      </c>
      <c r="G279" t="str">
        <f t="shared" si="106"/>
        <v>MTOP</v>
      </c>
      <c r="J279" s="54"/>
      <c r="K279" s="54"/>
      <c r="L279" s="54"/>
      <c r="M279" s="54">
        <f>'RESUMEN ORDENADO DICIEMBRE'!I279</f>
        <v>0</v>
      </c>
      <c r="N279" s="54"/>
      <c r="O279"/>
      <c r="P279" s="54"/>
      <c r="Q279" s="54"/>
      <c r="R279">
        <f>'RESUMEN ORDENADO DICIEMBRE'!S279</f>
        <v>268.70549999999997</v>
      </c>
      <c r="S279" s="45"/>
      <c r="Z279" s="54">
        <v>10.76</v>
      </c>
    </row>
    <row r="280" spans="1:26" hidden="1" x14ac:dyDescent="0.2">
      <c r="A280" t="str">
        <f>'RESUMEN ORDENADO DICIEMBRE'!E280</f>
        <v>MEJORAMIENTO</v>
      </c>
      <c r="B280">
        <f>'RESUMEN ORDENADO DICIEMBRE'!G280</f>
        <v>0</v>
      </c>
      <c r="C280" t="str">
        <f>'RESUMEN ORDENADO DICIEMBRE'!A280</f>
        <v>ZONA 2</v>
      </c>
      <c r="D280" s="55" t="str">
        <f>'RESUMEN ORDENADO DICIEMBRE'!C280</f>
        <v>CRUZPAMBA</v>
      </c>
      <c r="E280" t="str">
        <f>'RESUMEN ORDENADO DICIEMBRE'!B280</f>
        <v>CELICA</v>
      </c>
      <c r="F280" t="str">
        <f>'RESUMEN ORDENADO DICIEMBRE'!D280</f>
        <v>MTOP</v>
      </c>
      <c r="G280" t="str">
        <f t="shared" si="106"/>
        <v>MTOP</v>
      </c>
      <c r="J280" s="54"/>
      <c r="K280" s="54"/>
      <c r="L280" s="54"/>
      <c r="M280" s="54">
        <f>'RESUMEN ORDENADO DICIEMBRE'!I280</f>
        <v>0</v>
      </c>
      <c r="N280" s="54"/>
      <c r="O280"/>
      <c r="P280" s="54"/>
      <c r="Q280" s="54"/>
      <c r="R280">
        <f>'RESUMEN ORDENADO DICIEMBRE'!S280</f>
        <v>27076.784000000003</v>
      </c>
      <c r="S280" s="45"/>
      <c r="Z280" s="54">
        <v>5</v>
      </c>
    </row>
    <row r="281" spans="1:26" hidden="1" x14ac:dyDescent="0.2">
      <c r="A281" t="str">
        <f>'RESUMEN ORDENADO DICIEMBRE'!E281</f>
        <v>MEJORAMIENTO</v>
      </c>
      <c r="B281">
        <f>'RESUMEN ORDENADO DICIEMBRE'!G281</f>
        <v>0</v>
      </c>
      <c r="C281" t="str">
        <f>'RESUMEN ORDENADO DICIEMBRE'!A281</f>
        <v>ZONA 2</v>
      </c>
      <c r="D281" s="55" t="str">
        <f>'RESUMEN ORDENADO DICIEMBRE'!C281</f>
        <v>CRUZPAMBA</v>
      </c>
      <c r="E281" t="str">
        <f>'RESUMEN ORDENADO DICIEMBRE'!B281</f>
        <v>CELICA</v>
      </c>
      <c r="F281" t="str">
        <f>'RESUMEN ORDENADO DICIEMBRE'!D281</f>
        <v>MTOP</v>
      </c>
      <c r="G281" t="str">
        <f t="shared" si="106"/>
        <v>MTOP</v>
      </c>
      <c r="J281" s="54"/>
      <c r="K281" s="54"/>
      <c r="L281" s="54"/>
      <c r="M281" s="54">
        <f>'RESUMEN ORDENADO DICIEMBRE'!I281</f>
        <v>0</v>
      </c>
      <c r="N281" s="54"/>
      <c r="O281"/>
      <c r="P281" s="54"/>
      <c r="Q281" s="54"/>
      <c r="R281">
        <f>'RESUMEN ORDENADO DICIEMBRE'!S281</f>
        <v>11181.1428</v>
      </c>
      <c r="S281" s="45"/>
      <c r="Z281" s="54">
        <v>7</v>
      </c>
    </row>
    <row r="282" spans="1:26" hidden="1" x14ac:dyDescent="0.2">
      <c r="A282" t="str">
        <f>'RESUMEN ORDENADO DICIEMBRE'!E282</f>
        <v>MEJORAMIENTO</v>
      </c>
      <c r="B282">
        <f>'RESUMEN ORDENADO DICIEMBRE'!G282</f>
        <v>0</v>
      </c>
      <c r="C282" t="str">
        <f>'RESUMEN ORDENADO DICIEMBRE'!A282</f>
        <v>ZONA 2</v>
      </c>
      <c r="D282" s="55" t="str">
        <f>'RESUMEN ORDENADO DICIEMBRE'!C282</f>
        <v>CRUZPAMBA</v>
      </c>
      <c r="E282" t="str">
        <f>'RESUMEN ORDENADO DICIEMBRE'!B282</f>
        <v>CELICA</v>
      </c>
      <c r="F282" t="str">
        <f>'RESUMEN ORDENADO DICIEMBRE'!D282</f>
        <v>MTOP</v>
      </c>
      <c r="G282" t="str">
        <f t="shared" si="106"/>
        <v>MTOP</v>
      </c>
      <c r="J282" s="54"/>
      <c r="K282" s="54"/>
      <c r="L282" s="54"/>
      <c r="M282" s="54">
        <f>'RESUMEN ORDENADO DICIEMBRE'!I282</f>
        <v>0</v>
      </c>
      <c r="N282" s="54"/>
      <c r="O282"/>
      <c r="P282" s="54"/>
      <c r="Q282" s="54"/>
      <c r="R282">
        <f>'RESUMEN ORDENADO DICIEMBRE'!S282</f>
        <v>29153.004999999997</v>
      </c>
      <c r="S282" s="45"/>
      <c r="W282" s="61"/>
      <c r="Z282" s="54">
        <v>7</v>
      </c>
    </row>
    <row r="283" spans="1:26" x14ac:dyDescent="0.2">
      <c r="A283" t="str">
        <f>'RESUMEN ORDENADO DICIEMBRE'!E283</f>
        <v>ALCANTARILLAS</v>
      </c>
      <c r="B283" t="str">
        <f>'RESUMEN ORDENADO DICIEMBRE'!G283</f>
        <v>ALCANTARILLAS DE LA VÍA CELICA - CRUZPAMBA</v>
      </c>
      <c r="C283" t="str">
        <f>'RESUMEN ORDENADO DICIEMBRE'!A283</f>
        <v>ZONA 2</v>
      </c>
      <c r="D283" s="55" t="str">
        <f>'RESUMEN ORDENADO DICIEMBRE'!C283</f>
        <v>CRUZPAMBA</v>
      </c>
      <c r="E283" t="str">
        <f>'RESUMEN ORDENADO DICIEMBRE'!B283</f>
        <v>CELICA</v>
      </c>
      <c r="F283" t="str">
        <f>'RESUMEN ORDENADO DICIEMBRE'!D283</f>
        <v>MTOP</v>
      </c>
      <c r="G283" t="str">
        <f t="shared" si="106"/>
        <v>MTOP</v>
      </c>
      <c r="H283">
        <f>'RESUMEN ORDENADO DICIEMBRE'!F283</f>
        <v>2013</v>
      </c>
      <c r="I283" s="53" t="str">
        <f>IF(F283="AD. DIRECTA","X","")</f>
        <v/>
      </c>
      <c r="J283" s="54">
        <f>IF(D283=0,"",VLOOKUP(D283,'2010-2001-1990'!$A$1:$C$105,3,"FALSO"))</f>
        <v>518</v>
      </c>
      <c r="K283" s="54">
        <f>IF(D283=0,"",VLOOKUP(D283,'2010-2001-1990'!$A$1:$C$105,2,"FALSO"))</f>
        <v>576</v>
      </c>
      <c r="L283" s="54">
        <f>IF(J283="",IF(K283="","",J283+K283),J283+K283)</f>
        <v>1094</v>
      </c>
      <c r="M283" s="54">
        <f>'RESUMEN ORDENADO DICIEMBRE'!I283</f>
        <v>0</v>
      </c>
      <c r="N283" s="54" t="str">
        <f>IF(M283=0,"Mantenimiento",IF(A283="MANTENIMIENTO","Construcción de "&amp;M283&amp;" Km de vías mantenidas",IF(A283="ALCANTARILLAS","Construcción de "&amp;M283&amp;" alcantarillas",IF(A283="AMBIENTAL","Licenciamiento ambiental de vías en la provincia",IF(A283="ASFALTADO","Construcción de "&amp;M283&amp;" Km de vías asfaltadas",IF(A283="ESTUDIOS","Ejecución de "&amp;M283&amp;" Km de estudio vial",IF(A283="MEJORAMIENTO","Construcción de "&amp;M283&amp;" Km de vías mejoradas",IF(A283="OBRAS DE ARTE","Construcción de "&amp;M283&amp;" Km de obras de arte",IF(A283="PASARELAS","Construcción de "&amp;M283&amp;" m de pasarelas en convenio con Tony el Suizo",IF(A283="PUENTES","Construcción de "&amp;M283&amp;" m de puentes",))))))))))</f>
        <v>Mantenimiento</v>
      </c>
      <c r="O283"/>
      <c r="P283" s="54"/>
      <c r="Q283" s="54"/>
      <c r="R283">
        <f>'RESUMEN ORDENADO DICIEMBRE'!S283</f>
        <v>0</v>
      </c>
      <c r="S283" s="45">
        <f>SUM(R283:R287)</f>
        <v>0</v>
      </c>
      <c r="T283" s="49">
        <f>IF(S283="",R283,S283)</f>
        <v>0</v>
      </c>
      <c r="V283" t="str">
        <f>IF(A283="ESTUDIOS","Ing. Patricio Barcenas",IF(A283="AMBIENTAL","Ing. Verónica Carrión",IF(C283="ZONA 1","Ing. Javier Ruíz",IF(C283="ZONA 2","Ing. Marco Cevallos",IF(C283="ZONA 3", "Ing. Alfonso González","Ing. Iván Villa")))))</f>
        <v>Ing. Marco Cevallos</v>
      </c>
      <c r="W283" s="61" t="str">
        <f>IF(A283="ESTUDIOS","Informe del estudio o informe del diseño","Informe, planillas y actas")</f>
        <v>Informe, planillas y actas</v>
      </c>
      <c r="Z283" s="54"/>
    </row>
    <row r="284" spans="1:26" hidden="1" x14ac:dyDescent="0.2">
      <c r="A284" t="str">
        <f>'RESUMEN ORDENADO DICIEMBRE'!E284</f>
        <v>ALCANTARILLAS</v>
      </c>
      <c r="B284">
        <f>'RESUMEN ORDENADO DICIEMBRE'!G284</f>
        <v>0</v>
      </c>
      <c r="C284" t="str">
        <f>'RESUMEN ORDENADO DICIEMBRE'!A284</f>
        <v>ZONA 2</v>
      </c>
      <c r="D284" s="55" t="str">
        <f>'RESUMEN ORDENADO DICIEMBRE'!C284</f>
        <v>CRUZPAMBA</v>
      </c>
      <c r="E284" t="str">
        <f>'RESUMEN ORDENADO DICIEMBRE'!B284</f>
        <v>CELICA</v>
      </c>
      <c r="F284" t="str">
        <f>'RESUMEN ORDENADO DICIEMBRE'!D284</f>
        <v>MTOP</v>
      </c>
      <c r="G284" t="str">
        <f t="shared" si="106"/>
        <v>MTOP</v>
      </c>
      <c r="J284" s="54"/>
      <c r="K284" s="54"/>
      <c r="L284" s="54"/>
      <c r="M284" s="54">
        <f>'RESUMEN ORDENADO DICIEMBRE'!I284</f>
        <v>0</v>
      </c>
      <c r="N284" s="54"/>
      <c r="O284"/>
      <c r="P284" s="54"/>
      <c r="Q284" s="54"/>
      <c r="R284">
        <f>'RESUMEN ORDENADO DICIEMBRE'!S284</f>
        <v>0</v>
      </c>
      <c r="S284" s="45"/>
      <c r="Z284" s="54">
        <v>7</v>
      </c>
    </row>
    <row r="285" spans="1:26" hidden="1" x14ac:dyDescent="0.2">
      <c r="A285" t="str">
        <f>'RESUMEN ORDENADO DICIEMBRE'!E285</f>
        <v>ALCANTARILLAS</v>
      </c>
      <c r="B285">
        <f>'RESUMEN ORDENADO DICIEMBRE'!G285</f>
        <v>0</v>
      </c>
      <c r="C285" t="str">
        <f>'RESUMEN ORDENADO DICIEMBRE'!A285</f>
        <v>ZONA 2</v>
      </c>
      <c r="D285" s="55" t="str">
        <f>'RESUMEN ORDENADO DICIEMBRE'!C285</f>
        <v>CRUZPAMBA</v>
      </c>
      <c r="E285" t="str">
        <f>'RESUMEN ORDENADO DICIEMBRE'!B285</f>
        <v>CELICA</v>
      </c>
      <c r="F285" t="str">
        <f>'RESUMEN ORDENADO DICIEMBRE'!D285</f>
        <v>MTOP</v>
      </c>
      <c r="G285" t="str">
        <f t="shared" si="106"/>
        <v>MTOP</v>
      </c>
      <c r="J285" s="54"/>
      <c r="K285" s="54"/>
      <c r="L285" s="54"/>
      <c r="M285" s="54">
        <f>'RESUMEN ORDENADO DICIEMBRE'!I285</f>
        <v>0</v>
      </c>
      <c r="N285" s="54"/>
      <c r="O285"/>
      <c r="P285" s="54"/>
      <c r="Q285" s="54"/>
      <c r="R285">
        <f>'RESUMEN ORDENADO DICIEMBRE'!S285</f>
        <v>0</v>
      </c>
      <c r="S285" s="45"/>
      <c r="W285" s="61"/>
      <c r="Z285" s="54">
        <v>7</v>
      </c>
    </row>
    <row r="286" spans="1:26" hidden="1" x14ac:dyDescent="0.2">
      <c r="A286" t="str">
        <f>'RESUMEN ORDENADO DICIEMBRE'!E286</f>
        <v>ALCANTARILLAS</v>
      </c>
      <c r="B286">
        <f>'RESUMEN ORDENADO DICIEMBRE'!G286</f>
        <v>0</v>
      </c>
      <c r="C286" t="str">
        <f>'RESUMEN ORDENADO DICIEMBRE'!A286</f>
        <v>ZONA 2</v>
      </c>
      <c r="D286" s="55" t="str">
        <f>'RESUMEN ORDENADO DICIEMBRE'!C286</f>
        <v>CRUZPAMBA</v>
      </c>
      <c r="E286" t="str">
        <f>'RESUMEN ORDENADO DICIEMBRE'!B286</f>
        <v>CELICA</v>
      </c>
      <c r="F286" t="str">
        <f>'RESUMEN ORDENADO DICIEMBRE'!D286</f>
        <v>MTOP</v>
      </c>
      <c r="G286" t="str">
        <f t="shared" si="106"/>
        <v>MTOP</v>
      </c>
      <c r="J286" s="54"/>
      <c r="K286" s="54"/>
      <c r="L286" s="54"/>
      <c r="M286" s="54">
        <f>'RESUMEN ORDENADO DICIEMBRE'!I286</f>
        <v>0</v>
      </c>
      <c r="N286" s="54"/>
      <c r="O286"/>
      <c r="P286" s="54"/>
      <c r="Q286" s="54"/>
      <c r="R286">
        <f>'RESUMEN ORDENADO DICIEMBRE'!S286</f>
        <v>0</v>
      </c>
      <c r="S286" s="45"/>
      <c r="W286" s="61"/>
      <c r="Z286" s="54">
        <v>7</v>
      </c>
    </row>
    <row r="287" spans="1:26" hidden="1" x14ac:dyDescent="0.2">
      <c r="A287" t="str">
        <f>'RESUMEN ORDENADO DICIEMBRE'!E287</f>
        <v>ALCANTARILLAS</v>
      </c>
      <c r="B287">
        <f>'RESUMEN ORDENADO DICIEMBRE'!G287</f>
        <v>0</v>
      </c>
      <c r="C287" t="str">
        <f>'RESUMEN ORDENADO DICIEMBRE'!A287</f>
        <v>ZONA 2</v>
      </c>
      <c r="D287" s="55" t="str">
        <f>'RESUMEN ORDENADO DICIEMBRE'!C287</f>
        <v>CRUZPAMBA</v>
      </c>
      <c r="E287" t="str">
        <f>'RESUMEN ORDENADO DICIEMBRE'!B287</f>
        <v>CELICA</v>
      </c>
      <c r="F287" t="str">
        <f>'RESUMEN ORDENADO DICIEMBRE'!D287</f>
        <v>MTOP</v>
      </c>
      <c r="G287" t="str">
        <f t="shared" si="106"/>
        <v>MTOP</v>
      </c>
      <c r="J287" s="54"/>
      <c r="K287" s="54"/>
      <c r="L287" s="54"/>
      <c r="M287" s="54">
        <f>'RESUMEN ORDENADO DICIEMBRE'!I287</f>
        <v>0</v>
      </c>
      <c r="N287" s="54"/>
      <c r="O287"/>
      <c r="P287" s="54"/>
      <c r="Q287" s="54"/>
      <c r="R287">
        <f>'RESUMEN ORDENADO DICIEMBRE'!S287</f>
        <v>0</v>
      </c>
      <c r="S287" s="45"/>
      <c r="W287" s="61"/>
      <c r="Z287" s="54">
        <v>10</v>
      </c>
    </row>
    <row r="288" spans="1:26" x14ac:dyDescent="0.2">
      <c r="A288" t="str">
        <f>'RESUMEN ORDENADO DICIEMBRE'!E288</f>
        <v>MANTENIMIENTO</v>
      </c>
      <c r="B288" t="str">
        <f>'RESUMEN ORDENADO DICIEMBRE'!G288</f>
        <v>VÍAS DE PARROQUIA POZUL (CANTÓN CELICA)</v>
      </c>
      <c r="C288" t="str">
        <f>'RESUMEN ORDENADO DICIEMBRE'!A288</f>
        <v>ZONA 2</v>
      </c>
      <c r="D288" s="55" t="str">
        <f>'RESUMEN ORDENADO DICIEMBRE'!C288</f>
        <v>POZUL</v>
      </c>
      <c r="E288" t="str">
        <f>'RESUMEN ORDENADO DICIEMBRE'!B288</f>
        <v>CELICA</v>
      </c>
      <c r="F288" t="str">
        <f>'RESUMEN ORDENADO DICIEMBRE'!D288</f>
        <v>CONVENIO</v>
      </c>
      <c r="G288" t="str">
        <f t="shared" si="106"/>
        <v>VIALSUR</v>
      </c>
      <c r="H288">
        <f>'RESUMEN ORDENADO DICIEMBRE'!F288</f>
        <v>2013</v>
      </c>
      <c r="I288" s="53" t="str">
        <f>IF(F288="AD. DIRECTA","X","")</f>
        <v/>
      </c>
      <c r="J288" s="54">
        <f>IF(D288=0,"",VLOOKUP(D288,'2010-2001-1990'!$A$1:$C$105,3,"FALSO"))</f>
        <v>1515</v>
      </c>
      <c r="K288" s="54">
        <f>IF(D288=0,"",VLOOKUP(D288,'2010-2001-1990'!$A$1:$C$105,2,"FALSO"))</f>
        <v>1520</v>
      </c>
      <c r="L288" s="54">
        <f>IF(J288="",IF(K288="","",J288+K288),J288+K288)</f>
        <v>3035</v>
      </c>
      <c r="M288" s="54">
        <f>'RESUMEN ORDENADO DICIEMBRE'!I288</f>
        <v>10</v>
      </c>
      <c r="N288" s="54" t="str">
        <f>IF(M288=0,"Mantenimiento",IF(A288="MANTENIMIENTO","Construcción de "&amp;M288&amp;" Km de vías mantenidas",IF(A288="ALCANTARILLAS","Construcción de "&amp;M288&amp;" alcantarillas",IF(A288="AMBIENTAL","Licenciamiento ambiental de vías en la provincia",IF(A288="ASFALTADO","Construcción de "&amp;M288&amp;" Km de vías asfaltadas",IF(A288="ESTUDIOS","Ejecución de "&amp;M288&amp;" Km de estudio vial",IF(A288="MEJORAMIENTO","Construcción de "&amp;M288&amp;" Km de vías mejoradas",IF(A288="OBRAS DE ARTE","Construcción de "&amp;M288&amp;" Km de obras de arte",IF(A288="PASARELAS","Construcción de "&amp;M288&amp;" m de pasarelas en convenio con Tony el Suizo",IF(A288="PUENTES","Construcción de "&amp;M288&amp;" m de puentes",))))))))))</f>
        <v>Construcción de 10 Km de vías mantenidas</v>
      </c>
      <c r="O288"/>
      <c r="P288" s="54"/>
      <c r="Q288" s="54"/>
      <c r="R288">
        <f>'RESUMEN ORDENADO DICIEMBRE'!S288</f>
        <v>12474</v>
      </c>
      <c r="S288" s="45">
        <f>SUM(R288:R289)</f>
        <v>18474</v>
      </c>
      <c r="T288" s="49">
        <f>IF(S288="",R288,S288)</f>
        <v>18474</v>
      </c>
      <c r="V288" t="str">
        <f>IF(A288="ESTUDIOS","Ing. Patricio Barcenas",IF(A288="AMBIENTAL","Ing. Verónica Carrión",IF(C288="ZONA 1","Ing. Javier Ruíz",IF(C288="ZONA 2","Ing. Marco Cevallos",IF(C288="ZONA 3", "Ing. Alfonso González","Ing. Iván Villa")))))</f>
        <v>Ing. Marco Cevallos</v>
      </c>
      <c r="W288" s="61" t="str">
        <f>IF(A288="ESTUDIOS","Informe del estudio o informe del diseño","Informe, planillas y actas")</f>
        <v>Informe, planillas y actas</v>
      </c>
      <c r="Z288" s="54"/>
    </row>
    <row r="289" spans="1:26" hidden="1" x14ac:dyDescent="0.2">
      <c r="A289" t="str">
        <f>'RESUMEN ORDENADO DICIEMBRE'!E289</f>
        <v>MANTENIMIENTO</v>
      </c>
      <c r="B289">
        <f>'RESUMEN ORDENADO DICIEMBRE'!G289</f>
        <v>0</v>
      </c>
      <c r="C289" t="str">
        <f>'RESUMEN ORDENADO DICIEMBRE'!A289</f>
        <v>ZONA 2</v>
      </c>
      <c r="D289" s="55" t="str">
        <f>'RESUMEN ORDENADO DICIEMBRE'!C289</f>
        <v>POZUL</v>
      </c>
      <c r="E289" t="str">
        <f>'RESUMEN ORDENADO DICIEMBRE'!B289</f>
        <v>CELICA</v>
      </c>
      <c r="F289" t="str">
        <f>'RESUMEN ORDENADO DICIEMBRE'!D289</f>
        <v>CONVENIO</v>
      </c>
      <c r="G289" t="str">
        <f t="shared" si="106"/>
        <v>VIALSUR</v>
      </c>
      <c r="J289" s="54"/>
      <c r="K289" s="54"/>
      <c r="L289" s="54"/>
      <c r="M289" s="54">
        <f>'RESUMEN ORDENADO DICIEMBRE'!I289</f>
        <v>0</v>
      </c>
      <c r="N289" s="54"/>
      <c r="O289"/>
      <c r="P289" s="54"/>
      <c r="Q289" s="54"/>
      <c r="R289">
        <f>'RESUMEN ORDENADO DICIEMBRE'!S289</f>
        <v>6000</v>
      </c>
      <c r="S289" s="45"/>
      <c r="W289" s="61"/>
      <c r="Z289" s="54">
        <v>7.6</v>
      </c>
    </row>
    <row r="290" spans="1:26" x14ac:dyDescent="0.2">
      <c r="A290" t="str">
        <f>'RESUMEN ORDENADO DICIEMBRE'!E290</f>
        <v>MEJORAMIENTO</v>
      </c>
      <c r="B290" t="str">
        <f>'RESUMEN ORDENADO DICIEMBRE'!G290</f>
        <v>VÍAS DE LA PARROQUIA SABANILLA (CANTÓN CELICA) TRAMO VIA PANAMERICANA HIGERON</v>
      </c>
      <c r="C290" t="str">
        <f>'RESUMEN ORDENADO DICIEMBRE'!A290</f>
        <v>ZONA 2</v>
      </c>
      <c r="D290" s="55" t="str">
        <f>'RESUMEN ORDENADO DICIEMBRE'!C290</f>
        <v>SABANILLA</v>
      </c>
      <c r="E290" t="str">
        <f>'RESUMEN ORDENADO DICIEMBRE'!B290</f>
        <v>CELICA</v>
      </c>
      <c r="F290" t="str">
        <f>'RESUMEN ORDENADO DICIEMBRE'!D290</f>
        <v>CONVENIO</v>
      </c>
      <c r="G290" t="str">
        <f t="shared" si="106"/>
        <v>VIALSUR</v>
      </c>
      <c r="H290">
        <f>'RESUMEN ORDENADO DICIEMBRE'!F290</f>
        <v>2013</v>
      </c>
      <c r="I290" s="53" t="str">
        <f>IF(F290="AD. DIRECTA","X","")</f>
        <v/>
      </c>
      <c r="J290" s="54">
        <f>IF(D290=0,"",VLOOKUP(D290,'2010-2001-1990'!$A$1:$C$105,3,"FALSO"))</f>
        <v>1125</v>
      </c>
      <c r="K290" s="54">
        <f>IF(D290=0,"",VLOOKUP(D290,'2010-2001-1990'!$A$1:$C$105,2,"FALSO"))</f>
        <v>1318</v>
      </c>
      <c r="L290" s="54">
        <f>IF(J290="",IF(K290="","",J290+K290),J290+K290)</f>
        <v>2443</v>
      </c>
      <c r="M290" s="54">
        <f>'RESUMEN ORDENADO DICIEMBRE'!I290</f>
        <v>12</v>
      </c>
      <c r="N290" s="54" t="str">
        <f>IF(M290=0,"Mantenimiento",IF(A290="MANTENIMIENTO","Construcción de "&amp;M290&amp;" Km de vías mantenidas",IF(A290="ALCANTARILLAS","Construcción de "&amp;M290&amp;" alcantarillas",IF(A290="AMBIENTAL","Licenciamiento ambiental de vías en la provincia",IF(A290="ASFALTADO","Construcción de "&amp;M290&amp;" Km de vías asfaltadas",IF(A290="ESTUDIOS","Ejecución de "&amp;M290&amp;" Km de estudio vial",IF(A290="MEJORAMIENTO","Construcción de "&amp;M290&amp;" Km de vías mejoradas",IF(A290="OBRAS DE ARTE","Construcción de "&amp;M290&amp;" Km de obras de arte",IF(A290="PASARELAS","Construcción de "&amp;M290&amp;" m de pasarelas en convenio con Tony el Suizo",IF(A290="PUENTES","Construcción de "&amp;M290&amp;" m de puentes",))))))))))</f>
        <v>Construcción de 12 Km de vías mejoradas</v>
      </c>
      <c r="O290"/>
      <c r="P290" s="54"/>
      <c r="Q290" s="54"/>
      <c r="R290">
        <f>'RESUMEN ORDENADO DICIEMBRE'!S290</f>
        <v>3840</v>
      </c>
      <c r="S290" s="45">
        <f>SUM(R290:R297)</f>
        <v>78108</v>
      </c>
      <c r="T290" s="49">
        <f>IF(S290="",R290,S290)</f>
        <v>78108</v>
      </c>
      <c r="V290" t="str">
        <f>IF(A290="ESTUDIOS","Ing. Patricio Barcenas",IF(A290="AMBIENTAL","Ing. Verónica Carrión",IF(C290="ZONA 1","Ing. Javier Ruíz",IF(C290="ZONA 2","Ing. Marco Cevallos",IF(C290="ZONA 3", "Ing. Alfonso González","Ing. Iván Villa")))))</f>
        <v>Ing. Marco Cevallos</v>
      </c>
      <c r="W290" s="61" t="str">
        <f>IF(A290="ESTUDIOS","Informe del estudio o informe del diseño","Informe, planillas y actas")</f>
        <v>Informe, planillas y actas</v>
      </c>
      <c r="Z290" s="54"/>
    </row>
    <row r="291" spans="1:26" hidden="1" x14ac:dyDescent="0.2">
      <c r="A291" t="str">
        <f>'RESUMEN ORDENADO DICIEMBRE'!E291</f>
        <v>MEJORAMIENTO</v>
      </c>
      <c r="B291">
        <f>'RESUMEN ORDENADO DICIEMBRE'!G291</f>
        <v>0</v>
      </c>
      <c r="C291" t="str">
        <f>'RESUMEN ORDENADO DICIEMBRE'!A291</f>
        <v>ZONA 2</v>
      </c>
      <c r="D291" s="55" t="str">
        <f>'RESUMEN ORDENADO DICIEMBRE'!C291</f>
        <v>SABANILLA</v>
      </c>
      <c r="E291" t="str">
        <f>'RESUMEN ORDENADO DICIEMBRE'!B291</f>
        <v>CELICA</v>
      </c>
      <c r="F291" t="str">
        <f>'RESUMEN ORDENADO DICIEMBRE'!D291</f>
        <v>CONVENIO</v>
      </c>
      <c r="G291" t="str">
        <f t="shared" si="106"/>
        <v>VIALSUR</v>
      </c>
      <c r="J291" s="54"/>
      <c r="K291" s="54"/>
      <c r="L291" s="54"/>
      <c r="M291" s="54">
        <f>'RESUMEN ORDENADO DICIEMBRE'!I291</f>
        <v>0</v>
      </c>
      <c r="N291" s="54"/>
      <c r="O291"/>
      <c r="P291" s="54"/>
      <c r="Q291" s="54"/>
      <c r="R291">
        <f>'RESUMEN ORDENADO DICIEMBRE'!S291</f>
        <v>29358</v>
      </c>
      <c r="S291" s="45"/>
      <c r="Z291" s="54">
        <v>16.100000000000001</v>
      </c>
    </row>
    <row r="292" spans="1:26" hidden="1" x14ac:dyDescent="0.2">
      <c r="A292" t="str">
        <f>'RESUMEN ORDENADO DICIEMBRE'!E292</f>
        <v>MEJORAMIENTO</v>
      </c>
      <c r="B292">
        <f>'RESUMEN ORDENADO DICIEMBRE'!G292</f>
        <v>0</v>
      </c>
      <c r="C292" t="str">
        <f>'RESUMEN ORDENADO DICIEMBRE'!A292</f>
        <v>ZONA 2</v>
      </c>
      <c r="D292" s="55" t="str">
        <f>'RESUMEN ORDENADO DICIEMBRE'!C292</f>
        <v>SABANILLA</v>
      </c>
      <c r="E292" t="str">
        <f>'RESUMEN ORDENADO DICIEMBRE'!B292</f>
        <v>CELICA</v>
      </c>
      <c r="F292" t="str">
        <f>'RESUMEN ORDENADO DICIEMBRE'!D292</f>
        <v>CONVENIO</v>
      </c>
      <c r="G292" t="str">
        <f t="shared" si="106"/>
        <v>VIALSUR</v>
      </c>
      <c r="J292" s="54"/>
      <c r="K292" s="54"/>
      <c r="L292" s="54"/>
      <c r="M292" s="54">
        <f>'RESUMEN ORDENADO DICIEMBRE'!I292</f>
        <v>0</v>
      </c>
      <c r="N292" s="54"/>
      <c r="O292"/>
      <c r="P292" s="54"/>
      <c r="Q292" s="54"/>
      <c r="R292">
        <f>'RESUMEN ORDENADO DICIEMBRE'!S292</f>
        <v>6300</v>
      </c>
      <c r="S292" s="45"/>
      <c r="W292" s="61"/>
      <c r="Z292" s="54">
        <v>7</v>
      </c>
    </row>
    <row r="293" spans="1:26" hidden="1" x14ac:dyDescent="0.2">
      <c r="A293" t="str">
        <f>'RESUMEN ORDENADO DICIEMBRE'!E293</f>
        <v>MEJORAMIENTO</v>
      </c>
      <c r="B293">
        <f>'RESUMEN ORDENADO DICIEMBRE'!G293</f>
        <v>0</v>
      </c>
      <c r="C293" t="str">
        <f>'RESUMEN ORDENADO DICIEMBRE'!A293</f>
        <v>ZONA 2</v>
      </c>
      <c r="D293" s="55" t="str">
        <f>'RESUMEN ORDENADO DICIEMBRE'!C293</f>
        <v>SABANILLA</v>
      </c>
      <c r="E293" t="str">
        <f>'RESUMEN ORDENADO DICIEMBRE'!B293</f>
        <v>CELICA</v>
      </c>
      <c r="F293" t="str">
        <f>'RESUMEN ORDENADO DICIEMBRE'!D293</f>
        <v>CONVENIO</v>
      </c>
      <c r="G293" t="str">
        <f t="shared" si="106"/>
        <v>VIALSUR</v>
      </c>
      <c r="J293" s="54"/>
      <c r="K293" s="54"/>
      <c r="L293" s="54"/>
      <c r="M293" s="54">
        <f>'RESUMEN ORDENADO DICIEMBRE'!I293</f>
        <v>0</v>
      </c>
      <c r="N293" s="54"/>
      <c r="O293"/>
      <c r="P293" s="54"/>
      <c r="Q293" s="54"/>
      <c r="R293">
        <f>'RESUMEN ORDENADO DICIEMBRE'!S293</f>
        <v>0</v>
      </c>
      <c r="S293" s="45"/>
      <c r="Z293" s="54">
        <v>19.600000000000001</v>
      </c>
    </row>
    <row r="294" spans="1:26" hidden="1" x14ac:dyDescent="0.2">
      <c r="A294" t="str">
        <f>'RESUMEN ORDENADO DICIEMBRE'!E294</f>
        <v>MEJORAMIENTO</v>
      </c>
      <c r="B294">
        <f>'RESUMEN ORDENADO DICIEMBRE'!G294</f>
        <v>0</v>
      </c>
      <c r="C294" t="str">
        <f>'RESUMEN ORDENADO DICIEMBRE'!A294</f>
        <v>ZONA 2</v>
      </c>
      <c r="D294" s="55" t="str">
        <f>'RESUMEN ORDENADO DICIEMBRE'!C294</f>
        <v>SABANILLA</v>
      </c>
      <c r="E294" t="str">
        <f>'RESUMEN ORDENADO DICIEMBRE'!B294</f>
        <v>CELICA</v>
      </c>
      <c r="F294" t="str">
        <f>'RESUMEN ORDENADO DICIEMBRE'!D294</f>
        <v>CONVENIO</v>
      </c>
      <c r="G294" t="str">
        <f t="shared" si="106"/>
        <v>VIALSUR</v>
      </c>
      <c r="J294" s="54"/>
      <c r="K294" s="54"/>
      <c r="L294" s="54"/>
      <c r="M294" s="54">
        <f>'RESUMEN ORDENADO DICIEMBRE'!I294</f>
        <v>0</v>
      </c>
      <c r="N294" s="54"/>
      <c r="O294"/>
      <c r="P294" s="54"/>
      <c r="Q294" s="54"/>
      <c r="R294">
        <f>'RESUMEN ORDENADO DICIEMBRE'!S294</f>
        <v>1400</v>
      </c>
      <c r="S294" s="45"/>
      <c r="Z294" s="54">
        <v>21.1</v>
      </c>
    </row>
    <row r="295" spans="1:26" hidden="1" x14ac:dyDescent="0.2">
      <c r="A295" t="str">
        <f>'RESUMEN ORDENADO DICIEMBRE'!E295</f>
        <v>MEJORAMIENTO</v>
      </c>
      <c r="B295">
        <f>'RESUMEN ORDENADO DICIEMBRE'!G295</f>
        <v>0</v>
      </c>
      <c r="C295" t="str">
        <f>'RESUMEN ORDENADO DICIEMBRE'!A295</f>
        <v>ZONA 2</v>
      </c>
      <c r="D295" s="55" t="str">
        <f>'RESUMEN ORDENADO DICIEMBRE'!C295</f>
        <v>SABANILLA</v>
      </c>
      <c r="E295" t="str">
        <f>'RESUMEN ORDENADO DICIEMBRE'!B295</f>
        <v>CELICA</v>
      </c>
      <c r="F295" t="str">
        <f>'RESUMEN ORDENADO DICIEMBRE'!D295</f>
        <v>CONVENIO</v>
      </c>
      <c r="G295" t="str">
        <f t="shared" si="106"/>
        <v>VIALSUR</v>
      </c>
      <c r="J295" s="54"/>
      <c r="K295" s="54"/>
      <c r="L295" s="54"/>
      <c r="M295" s="54">
        <f>'RESUMEN ORDENADO DICIEMBRE'!I295</f>
        <v>0</v>
      </c>
      <c r="N295" s="54"/>
      <c r="O295"/>
      <c r="P295" s="54"/>
      <c r="Q295" s="54"/>
      <c r="R295">
        <f>'RESUMEN ORDENADO DICIEMBRE'!S295</f>
        <v>22050</v>
      </c>
      <c r="S295" s="45"/>
      <c r="Z295" s="54">
        <v>3.2</v>
      </c>
    </row>
    <row r="296" spans="1:26" hidden="1" x14ac:dyDescent="0.2">
      <c r="A296" t="str">
        <f>'RESUMEN ORDENADO DICIEMBRE'!E296</f>
        <v>MEJORAMIENTO</v>
      </c>
      <c r="B296">
        <f>'RESUMEN ORDENADO DICIEMBRE'!G296</f>
        <v>0</v>
      </c>
      <c r="C296" t="str">
        <f>'RESUMEN ORDENADO DICIEMBRE'!A296</f>
        <v>ZONA 2</v>
      </c>
      <c r="D296" s="55" t="str">
        <f>'RESUMEN ORDENADO DICIEMBRE'!C296</f>
        <v>SABANILLA</v>
      </c>
      <c r="E296" t="str">
        <f>'RESUMEN ORDENADO DICIEMBRE'!B296</f>
        <v>CELICA</v>
      </c>
      <c r="F296" t="str">
        <f>'RESUMEN ORDENADO DICIEMBRE'!D296</f>
        <v>CONVENIO</v>
      </c>
      <c r="G296" t="str">
        <f t="shared" si="106"/>
        <v>VIALSUR</v>
      </c>
      <c r="J296" s="54"/>
      <c r="K296" s="54"/>
      <c r="L296" s="54"/>
      <c r="M296" s="54">
        <f>'RESUMEN ORDENADO DICIEMBRE'!I296</f>
        <v>0</v>
      </c>
      <c r="N296" s="54"/>
      <c r="O296"/>
      <c r="P296" s="54"/>
      <c r="Q296" s="54"/>
      <c r="R296">
        <f>'RESUMEN ORDENADO DICIEMBRE'!S296</f>
        <v>7000</v>
      </c>
      <c r="S296" s="45"/>
      <c r="W296" s="61"/>
      <c r="Z296" s="54">
        <v>11.1</v>
      </c>
    </row>
    <row r="297" spans="1:26" hidden="1" x14ac:dyDescent="0.2">
      <c r="A297" t="str">
        <f>'RESUMEN ORDENADO DICIEMBRE'!E297</f>
        <v>MEJORAMIENTO</v>
      </c>
      <c r="B297">
        <f>'RESUMEN ORDENADO DICIEMBRE'!G297</f>
        <v>0</v>
      </c>
      <c r="C297" t="str">
        <f>'RESUMEN ORDENADO DICIEMBRE'!A297</f>
        <v>ZONA 2</v>
      </c>
      <c r="D297" s="55" t="str">
        <f>'RESUMEN ORDENADO DICIEMBRE'!C297</f>
        <v>SABANILLA</v>
      </c>
      <c r="E297" t="str">
        <f>'RESUMEN ORDENADO DICIEMBRE'!B297</f>
        <v>CELICA</v>
      </c>
      <c r="F297" t="str">
        <f>'RESUMEN ORDENADO DICIEMBRE'!D297</f>
        <v>CONVENIO</v>
      </c>
      <c r="G297" t="str">
        <f t="shared" si="106"/>
        <v>VIALSUR</v>
      </c>
      <c r="J297" s="54"/>
      <c r="K297" s="54"/>
      <c r="L297" s="54"/>
      <c r="M297" s="54">
        <f>'RESUMEN ORDENADO DICIEMBRE'!I297</f>
        <v>0</v>
      </c>
      <c r="N297" s="54"/>
      <c r="O297"/>
      <c r="P297" s="54"/>
      <c r="Q297" s="54"/>
      <c r="R297">
        <f>'RESUMEN ORDENADO DICIEMBRE'!S297</f>
        <v>8160.0000000000009</v>
      </c>
      <c r="S297" s="45"/>
      <c r="W297" s="61"/>
      <c r="Z297" s="54">
        <v>7</v>
      </c>
    </row>
    <row r="298" spans="1:26" x14ac:dyDescent="0.2">
      <c r="A298" t="str">
        <f>'RESUMEN ORDENADO DICIEMBRE'!E298</f>
        <v>MANTENIMIENTO</v>
      </c>
      <c r="B298" t="str">
        <f>'RESUMEN ORDENADO DICIEMBRE'!G298</f>
        <v xml:space="preserve">VIA HUERTAS CAMPICHE CHARAN CARDOPAMBA PIEDRA TABLA </v>
      </c>
      <c r="C298" t="str">
        <f>'RESUMEN ORDENADO DICIEMBRE'!A298</f>
        <v>ZONA 2</v>
      </c>
      <c r="D298" s="55" t="str">
        <f>'RESUMEN ORDENADO DICIEMBRE'!C298</f>
        <v>TENIENTE MAXIMILIANO</v>
      </c>
      <c r="E298" t="str">
        <f>'RESUMEN ORDENADO DICIEMBRE'!B298</f>
        <v>CELICA</v>
      </c>
      <c r="F298" t="str">
        <f>'RESUMEN ORDENADO DICIEMBRE'!D298</f>
        <v>AD. DIRECTA</v>
      </c>
      <c r="G298" t="str">
        <f t="shared" si="106"/>
        <v>VIALSUR</v>
      </c>
      <c r="H298">
        <f>'RESUMEN ORDENADO DICIEMBRE'!F298</f>
        <v>2013</v>
      </c>
      <c r="I298" s="53" t="str">
        <f t="shared" ref="I298:I299" si="113">IF(F298="AD. DIRECTA","X","")</f>
        <v>X</v>
      </c>
      <c r="J298" s="54">
        <f>IF(D298=0,"",VLOOKUP(D298,'2010-2001-1990'!$A$1:$C$105,3,"FALSO"))</f>
        <v>254</v>
      </c>
      <c r="K298" s="54">
        <f>IF(D298=0,"",VLOOKUP(D298,'2010-2001-1990'!$A$1:$C$105,2,"FALSO"))</f>
        <v>319</v>
      </c>
      <c r="L298" s="54">
        <f t="shared" ref="L298:L299" si="114">IF(J298="",IF(K298="","",J298+K298),J298+K298)</f>
        <v>573</v>
      </c>
      <c r="M298" s="54">
        <f>'RESUMEN ORDENADO DICIEMBRE'!I298</f>
        <v>6</v>
      </c>
      <c r="N298" s="54" t="str">
        <f t="shared" ref="N298:N299" si="115">IF(M298=0,"Mantenimiento",IF(A298="MANTENIMIENTO","Construcción de "&amp;M298&amp;" Km de vías mantenidas",IF(A298="ALCANTARILLAS","Construcción de "&amp;M298&amp;" alcantarillas",IF(A298="AMBIENTAL","Licenciamiento ambiental de vías en la provincia",IF(A298="ASFALTADO","Construcción de "&amp;M298&amp;" Km de vías asfaltadas",IF(A298="ESTUDIOS","Ejecución de "&amp;M298&amp;" Km de estudio vial",IF(A298="MEJORAMIENTO","Construcción de "&amp;M298&amp;" Km de vías mejoradas",IF(A298="OBRAS DE ARTE","Construcción de "&amp;M298&amp;" Km de obras de arte",IF(A298="PASARELAS","Construcción de "&amp;M298&amp;" m de pasarelas en convenio con Tony el Suizo",IF(A298="PUENTES","Construcción de "&amp;M298&amp;" m de puentes",))))))))))</f>
        <v>Construcción de 6 Km de vías mantenidas</v>
      </c>
      <c r="O298"/>
      <c r="P298" s="54"/>
      <c r="Q298" s="54"/>
      <c r="R298">
        <f>'RESUMEN ORDENADO DICIEMBRE'!S298</f>
        <v>39870</v>
      </c>
      <c r="S298" s="45"/>
      <c r="T298" s="49">
        <f t="shared" ref="T298:T299" si="116">IF(S298="",R298,S298)</f>
        <v>39870</v>
      </c>
      <c r="V298" t="str">
        <f t="shared" ref="V298:V299" si="117">IF(A298="ESTUDIOS","Ing. Patricio Barcenas",IF(A298="AMBIENTAL","Ing. Verónica Carrión",IF(C298="ZONA 1","Ing. Javier Ruíz",IF(C298="ZONA 2","Ing. Marco Cevallos",IF(C298="ZONA 3", "Ing. Alfonso González","Ing. Iván Villa")))))</f>
        <v>Ing. Marco Cevallos</v>
      </c>
      <c r="W298" s="61" t="str">
        <f t="shared" ref="W298:W299" si="118">IF(A298="ESTUDIOS","Informe del estudio o informe del diseño","Informe, planillas y actas")</f>
        <v>Informe, planillas y actas</v>
      </c>
      <c r="Z298" s="54"/>
    </row>
    <row r="299" spans="1:26" x14ac:dyDescent="0.2">
      <c r="A299" t="str">
        <f>'RESUMEN ORDENADO DICIEMBRE'!E299</f>
        <v>MANTENIMIENTO</v>
      </c>
      <c r="B299" t="str">
        <f>'RESUMEN ORDENADO DICIEMBRE'!G299</f>
        <v>VÍAS DE PARROQUIA TNTE. MAXIMILIANO RODRIGUEZ (CANTÓN CELICA)</v>
      </c>
      <c r="C299" t="str">
        <f>'RESUMEN ORDENADO DICIEMBRE'!A299</f>
        <v>ZONA 2</v>
      </c>
      <c r="D299" s="55" t="str">
        <f>'RESUMEN ORDENADO DICIEMBRE'!C299</f>
        <v>TENIENTE MAXIMILIANO</v>
      </c>
      <c r="E299" t="str">
        <f>'RESUMEN ORDENADO DICIEMBRE'!B299</f>
        <v>CELICA</v>
      </c>
      <c r="F299" t="str">
        <f>'RESUMEN ORDENADO DICIEMBRE'!D299</f>
        <v>AD. DIRECTA</v>
      </c>
      <c r="G299" t="str">
        <f t="shared" si="106"/>
        <v>VIALSUR</v>
      </c>
      <c r="H299">
        <f>'RESUMEN ORDENADO DICIEMBRE'!F299</f>
        <v>2013</v>
      </c>
      <c r="I299" s="53" t="str">
        <f t="shared" si="113"/>
        <v>X</v>
      </c>
      <c r="J299" s="54">
        <f>IF(D299=0,"",VLOOKUP(D299,'2010-2001-1990'!$A$1:$C$105,3,"FALSO"))</f>
        <v>254</v>
      </c>
      <c r="K299" s="54">
        <f>IF(D299=0,"",VLOOKUP(D299,'2010-2001-1990'!$A$1:$C$105,2,"FALSO"))</f>
        <v>319</v>
      </c>
      <c r="L299" s="54">
        <f t="shared" si="114"/>
        <v>573</v>
      </c>
      <c r="M299" s="54">
        <f>'RESUMEN ORDENADO DICIEMBRE'!I299</f>
        <v>6</v>
      </c>
      <c r="N299" s="54" t="str">
        <f t="shared" si="115"/>
        <v>Construcción de 6 Km de vías mantenidas</v>
      </c>
      <c r="O299"/>
      <c r="P299" s="54"/>
      <c r="Q299" s="54"/>
      <c r="R299">
        <f>'RESUMEN ORDENADO DICIEMBRE'!S299</f>
        <v>2520</v>
      </c>
      <c r="S299" s="45">
        <f>SUM(R299:R300)</f>
        <v>10520</v>
      </c>
      <c r="T299" s="49">
        <f t="shared" si="116"/>
        <v>10520</v>
      </c>
      <c r="V299" t="str">
        <f t="shared" si="117"/>
        <v>Ing. Marco Cevallos</v>
      </c>
      <c r="W299" s="61" t="str">
        <f t="shared" si="118"/>
        <v>Informe, planillas y actas</v>
      </c>
      <c r="Z299" s="54"/>
    </row>
    <row r="300" spans="1:26" hidden="1" x14ac:dyDescent="0.2">
      <c r="A300" t="str">
        <f>'RESUMEN ORDENADO DICIEMBRE'!E300</f>
        <v>MANTENIMIENTO</v>
      </c>
      <c r="B300">
        <f>'RESUMEN ORDENADO DICIEMBRE'!G300</f>
        <v>0</v>
      </c>
      <c r="C300" t="str">
        <f>'RESUMEN ORDENADO DICIEMBRE'!A300</f>
        <v>ZONA 2</v>
      </c>
      <c r="D300" s="55" t="str">
        <f>'RESUMEN ORDENADO DICIEMBRE'!C300</f>
        <v>TENIENTE MAXIMILIANO</v>
      </c>
      <c r="E300" t="str">
        <f>'RESUMEN ORDENADO DICIEMBRE'!B300</f>
        <v>CELICA</v>
      </c>
      <c r="F300" t="str">
        <f>'RESUMEN ORDENADO DICIEMBRE'!D300</f>
        <v>AD. DIRECTA</v>
      </c>
      <c r="G300" t="str">
        <f t="shared" si="106"/>
        <v>VIALSUR</v>
      </c>
      <c r="J300" s="54"/>
      <c r="K300" s="54"/>
      <c r="L300" s="54"/>
      <c r="M300" s="54">
        <f>'RESUMEN ORDENADO DICIEMBRE'!I300</f>
        <v>0</v>
      </c>
      <c r="N300" s="54"/>
      <c r="O300"/>
      <c r="P300" s="54"/>
      <c r="Q300" s="54"/>
      <c r="R300">
        <f>'RESUMEN ORDENADO DICIEMBRE'!S300</f>
        <v>8000</v>
      </c>
      <c r="S300" s="45"/>
      <c r="Z300" s="54">
        <v>6.5</v>
      </c>
    </row>
    <row r="301" spans="1:26" x14ac:dyDescent="0.2">
      <c r="A301" t="str">
        <f>'RESUMEN ORDENADO DICIEMBRE'!E301</f>
        <v>MEJORAMIENTO</v>
      </c>
      <c r="B301" t="str">
        <f>'RESUMEN ORDENADO DICIEMBRE'!G301</f>
        <v>VÍA CRUZPAMBA - YEE DEL MUERTO</v>
      </c>
      <c r="C301" t="str">
        <f>'RESUMEN ORDENADO DICIEMBRE'!A301</f>
        <v>ZONA 2</v>
      </c>
      <c r="D301" s="55" t="str">
        <f>'RESUMEN ORDENADO DICIEMBRE'!C301</f>
        <v>TENIENTE MAXIMILIANO</v>
      </c>
      <c r="E301" t="str">
        <f>'RESUMEN ORDENADO DICIEMBRE'!B301</f>
        <v>CELICA</v>
      </c>
      <c r="F301" t="str">
        <f>'RESUMEN ORDENADO DICIEMBRE'!D301</f>
        <v>MTOP</v>
      </c>
      <c r="G301" t="str">
        <f t="shared" si="106"/>
        <v>MTOP</v>
      </c>
      <c r="H301">
        <f>'RESUMEN ORDENADO DICIEMBRE'!F301</f>
        <v>2013</v>
      </c>
      <c r="I301" s="53" t="str">
        <f>IF(F301="AD. DIRECTA","X","")</f>
        <v/>
      </c>
      <c r="J301" s="54">
        <f>IF(D301=0,"",VLOOKUP(D301,'2010-2001-1990'!$A$1:$C$105,3,"FALSO"))</f>
        <v>254</v>
      </c>
      <c r="K301" s="54">
        <f>IF(D301=0,"",VLOOKUP(D301,'2010-2001-1990'!$A$1:$C$105,2,"FALSO"))</f>
        <v>319</v>
      </c>
      <c r="L301" s="54">
        <f>IF(J301="",IF(K301="","",J301+K301),J301+K301)</f>
        <v>573</v>
      </c>
      <c r="M301" s="54">
        <f>'RESUMEN ORDENADO DICIEMBRE'!I301</f>
        <v>17</v>
      </c>
      <c r="N301" s="54" t="str">
        <f>IF(M301=0,"Mantenimiento",IF(A301="MANTENIMIENTO","Construcción de "&amp;M301&amp;" Km de vías mantenidas",IF(A301="ALCANTARILLAS","Construcción de "&amp;M301&amp;" alcantarillas",IF(A301="AMBIENTAL","Licenciamiento ambiental de vías en la provincia",IF(A301="ASFALTADO","Construcción de "&amp;M301&amp;" Km de vías asfaltadas",IF(A301="ESTUDIOS","Ejecución de "&amp;M301&amp;" Km de estudio vial",IF(A301="MEJORAMIENTO","Construcción de "&amp;M301&amp;" Km de vías mejoradas",IF(A301="OBRAS DE ARTE","Construcción de "&amp;M301&amp;" Km de obras de arte",IF(A301="PASARELAS","Construcción de "&amp;M301&amp;" m de pasarelas en convenio con Tony el Suizo",IF(A301="PUENTES","Construcción de "&amp;M301&amp;" m de puentes",))))))))))</f>
        <v>Construcción de 17 Km de vías mejoradas</v>
      </c>
      <c r="O301"/>
      <c r="P301" s="54"/>
      <c r="Q301" s="54"/>
      <c r="R301">
        <f>'RESUMEN ORDENADO DICIEMBRE'!S301</f>
        <v>0</v>
      </c>
      <c r="S301" s="45">
        <f>SUM(R301:R307)</f>
        <v>99188.115499999985</v>
      </c>
      <c r="T301" s="49">
        <f>IF(S301="",R301,S301)</f>
        <v>99188.115499999985</v>
      </c>
      <c r="V301" t="str">
        <f>IF(A301="ESTUDIOS","Ing. Patricio Barcenas",IF(A301="AMBIENTAL","Ing. Verónica Carrión",IF(C301="ZONA 1","Ing. Javier Ruíz",IF(C301="ZONA 2","Ing. Marco Cevallos",IF(C301="ZONA 3", "Ing. Alfonso González","Ing. Iván Villa")))))</f>
        <v>Ing. Marco Cevallos</v>
      </c>
      <c r="W301" s="61" t="str">
        <f>IF(A301="ESTUDIOS","Informe del estudio o informe del diseño","Informe, planillas y actas")</f>
        <v>Informe, planillas y actas</v>
      </c>
      <c r="Z301" s="54"/>
    </row>
    <row r="302" spans="1:26" hidden="1" x14ac:dyDescent="0.2">
      <c r="A302" t="str">
        <f>'RESUMEN ORDENADO DICIEMBRE'!E302</f>
        <v>MEJORAMIENTO</v>
      </c>
      <c r="B302">
        <f>'RESUMEN ORDENADO DICIEMBRE'!G302</f>
        <v>0</v>
      </c>
      <c r="C302" t="str">
        <f>'RESUMEN ORDENADO DICIEMBRE'!A302</f>
        <v>ZONA 2</v>
      </c>
      <c r="D302" s="55" t="str">
        <f>'RESUMEN ORDENADO DICIEMBRE'!C302</f>
        <v>TENIENTE MAXIMILIANO</v>
      </c>
      <c r="E302" t="str">
        <f>'RESUMEN ORDENADO DICIEMBRE'!B302</f>
        <v>CELICA</v>
      </c>
      <c r="F302" t="str">
        <f>'RESUMEN ORDENADO DICIEMBRE'!D302</f>
        <v>MTOP</v>
      </c>
      <c r="G302" t="str">
        <f t="shared" si="106"/>
        <v>MTOP</v>
      </c>
      <c r="J302" s="54"/>
      <c r="K302" s="54"/>
      <c r="L302" s="54"/>
      <c r="M302" s="54">
        <f>'RESUMEN ORDENADO DICIEMBRE'!I302</f>
        <v>0</v>
      </c>
      <c r="N302" s="54"/>
      <c r="O302"/>
      <c r="P302" s="54"/>
      <c r="Q302" s="54"/>
      <c r="R302">
        <f>'RESUMEN ORDENADO DICIEMBRE'!S302</f>
        <v>0</v>
      </c>
      <c r="S302" s="45"/>
      <c r="W302" s="61"/>
      <c r="Z302" s="54">
        <v>2</v>
      </c>
    </row>
    <row r="303" spans="1:26" hidden="1" x14ac:dyDescent="0.2">
      <c r="A303" t="str">
        <f>'RESUMEN ORDENADO DICIEMBRE'!E303</f>
        <v>MEJORAMIENTO</v>
      </c>
      <c r="B303">
        <f>'RESUMEN ORDENADO DICIEMBRE'!G303</f>
        <v>0</v>
      </c>
      <c r="C303" t="str">
        <f>'RESUMEN ORDENADO DICIEMBRE'!A303</f>
        <v>ZONA 2</v>
      </c>
      <c r="D303" s="55" t="str">
        <f>'RESUMEN ORDENADO DICIEMBRE'!C303</f>
        <v>TENIENTE MAXIMILIANO</v>
      </c>
      <c r="E303" t="str">
        <f>'RESUMEN ORDENADO DICIEMBRE'!B303</f>
        <v>CELICA</v>
      </c>
      <c r="F303" t="str">
        <f>'RESUMEN ORDENADO DICIEMBRE'!D303</f>
        <v>MTOP</v>
      </c>
      <c r="G303" t="str">
        <f t="shared" si="106"/>
        <v>MTOP</v>
      </c>
      <c r="J303" s="54"/>
      <c r="K303" s="54"/>
      <c r="L303" s="54"/>
      <c r="M303" s="54">
        <f>'RESUMEN ORDENADO DICIEMBRE'!I303</f>
        <v>0</v>
      </c>
      <c r="N303" s="54"/>
      <c r="O303"/>
      <c r="P303" s="54"/>
      <c r="Q303" s="54"/>
      <c r="R303">
        <f>'RESUMEN ORDENADO DICIEMBRE'!S303</f>
        <v>396.09059999999999</v>
      </c>
      <c r="S303" s="45"/>
      <c r="W303" s="61"/>
      <c r="Z303" s="54">
        <v>10</v>
      </c>
    </row>
    <row r="304" spans="1:26" hidden="1" x14ac:dyDescent="0.2">
      <c r="A304" t="str">
        <f>'RESUMEN ORDENADO DICIEMBRE'!E304</f>
        <v>MEJORAMIENTO</v>
      </c>
      <c r="B304">
        <f>'RESUMEN ORDENADO DICIEMBRE'!G304</f>
        <v>0</v>
      </c>
      <c r="C304" t="str">
        <f>'RESUMEN ORDENADO DICIEMBRE'!A304</f>
        <v>ZONA 2</v>
      </c>
      <c r="D304" s="55" t="str">
        <f>'RESUMEN ORDENADO DICIEMBRE'!C304</f>
        <v>TENIENTE MAXIMILIANO</v>
      </c>
      <c r="E304" t="str">
        <f>'RESUMEN ORDENADO DICIEMBRE'!B304</f>
        <v>CELICA</v>
      </c>
      <c r="F304" t="str">
        <f>'RESUMEN ORDENADO DICIEMBRE'!D304</f>
        <v>MTOP</v>
      </c>
      <c r="G304" t="str">
        <f t="shared" si="106"/>
        <v>MTOP</v>
      </c>
      <c r="J304" s="54"/>
      <c r="K304" s="54"/>
      <c r="L304" s="54"/>
      <c r="M304" s="54">
        <f>'RESUMEN ORDENADO DICIEMBRE'!I304</f>
        <v>0</v>
      </c>
      <c r="N304" s="54"/>
      <c r="O304"/>
      <c r="P304" s="54"/>
      <c r="Q304" s="54"/>
      <c r="R304">
        <f>'RESUMEN ORDENADO DICIEMBRE'!S304</f>
        <v>239.44549999999998</v>
      </c>
      <c r="S304" s="220"/>
      <c r="Z304" s="54">
        <v>5.25</v>
      </c>
    </row>
    <row r="305" spans="1:26" hidden="1" x14ac:dyDescent="0.2">
      <c r="A305" t="str">
        <f>'RESUMEN ORDENADO DICIEMBRE'!E305</f>
        <v>MEJORAMIENTO</v>
      </c>
      <c r="B305">
        <f>'RESUMEN ORDENADO DICIEMBRE'!G305</f>
        <v>0</v>
      </c>
      <c r="C305" t="str">
        <f>'RESUMEN ORDENADO DICIEMBRE'!A305</f>
        <v>ZONA 2</v>
      </c>
      <c r="D305" s="55" t="str">
        <f>'RESUMEN ORDENADO DICIEMBRE'!C305</f>
        <v>TENIENTE MAXIMILIANO</v>
      </c>
      <c r="E305" t="str">
        <f>'RESUMEN ORDENADO DICIEMBRE'!B305</f>
        <v>CELICA</v>
      </c>
      <c r="F305" t="str">
        <f>'RESUMEN ORDENADO DICIEMBRE'!D305</f>
        <v>MTOP</v>
      </c>
      <c r="G305" t="str">
        <f t="shared" si="106"/>
        <v>MTOP</v>
      </c>
      <c r="J305" s="54"/>
      <c r="K305" s="54"/>
      <c r="L305" s="54"/>
      <c r="M305" s="54">
        <f>'RESUMEN ORDENADO DICIEMBRE'!I305</f>
        <v>0</v>
      </c>
      <c r="N305" s="54"/>
      <c r="O305"/>
      <c r="P305" s="54"/>
      <c r="Q305" s="54"/>
      <c r="R305">
        <f>'RESUMEN ORDENADO DICIEMBRE'!S305</f>
        <v>38995.620000000003</v>
      </c>
      <c r="S305" s="45"/>
      <c r="Z305" s="54">
        <v>3.2</v>
      </c>
    </row>
    <row r="306" spans="1:26" hidden="1" x14ac:dyDescent="0.2">
      <c r="A306" t="str">
        <f>'RESUMEN ORDENADO DICIEMBRE'!E306</f>
        <v>MEJORAMIENTO</v>
      </c>
      <c r="B306">
        <f>'RESUMEN ORDENADO DICIEMBRE'!G306</f>
        <v>0</v>
      </c>
      <c r="C306" t="str">
        <f>'RESUMEN ORDENADO DICIEMBRE'!A306</f>
        <v>ZONA 2</v>
      </c>
      <c r="D306" s="55" t="str">
        <f>'RESUMEN ORDENADO DICIEMBRE'!C306</f>
        <v>TENIENTE MAXIMILIANO</v>
      </c>
      <c r="E306" t="str">
        <f>'RESUMEN ORDENADO DICIEMBRE'!B306</f>
        <v>CELICA</v>
      </c>
      <c r="F306" t="str">
        <f>'RESUMEN ORDENADO DICIEMBRE'!D306</f>
        <v>MTOP</v>
      </c>
      <c r="G306" t="str">
        <f t="shared" si="106"/>
        <v>MTOP</v>
      </c>
      <c r="J306" s="54"/>
      <c r="K306" s="54"/>
      <c r="L306" s="54"/>
      <c r="M306" s="54">
        <f>'RESUMEN ORDENADO DICIEMBRE'!I306</f>
        <v>0</v>
      </c>
      <c r="N306" s="54"/>
      <c r="O306"/>
      <c r="P306" s="54"/>
      <c r="Q306" s="54"/>
      <c r="R306">
        <f>'RESUMEN ORDENADO DICIEMBRE'!S306</f>
        <v>24343.868899999998</v>
      </c>
      <c r="S306" s="45"/>
      <c r="Z306" s="54">
        <v>10.1</v>
      </c>
    </row>
    <row r="307" spans="1:26" hidden="1" x14ac:dyDescent="0.2">
      <c r="A307" t="str">
        <f>'RESUMEN ORDENADO DICIEMBRE'!E307</f>
        <v>MEJORAMIENTO</v>
      </c>
      <c r="B307">
        <f>'RESUMEN ORDENADO DICIEMBRE'!G307</f>
        <v>0</v>
      </c>
      <c r="C307" t="str">
        <f>'RESUMEN ORDENADO DICIEMBRE'!A307</f>
        <v>ZONA 2</v>
      </c>
      <c r="D307" s="55" t="str">
        <f>'RESUMEN ORDENADO DICIEMBRE'!C307</f>
        <v>TENIENTE MAXIMILIANO</v>
      </c>
      <c r="E307" t="str">
        <f>'RESUMEN ORDENADO DICIEMBRE'!B307</f>
        <v>CELICA</v>
      </c>
      <c r="F307" t="str">
        <f>'RESUMEN ORDENADO DICIEMBRE'!D307</f>
        <v>MTOP</v>
      </c>
      <c r="G307" t="str">
        <f t="shared" si="106"/>
        <v>MTOP</v>
      </c>
      <c r="J307" s="54"/>
      <c r="K307" s="54"/>
      <c r="L307" s="54"/>
      <c r="M307" s="54">
        <f>'RESUMEN ORDENADO DICIEMBRE'!I307</f>
        <v>0</v>
      </c>
      <c r="N307" s="54"/>
      <c r="O307"/>
      <c r="P307" s="54"/>
      <c r="Q307" s="54"/>
      <c r="R307">
        <f>'RESUMEN ORDENADO DICIEMBRE'!S307</f>
        <v>35213.090499999998</v>
      </c>
      <c r="S307" s="45"/>
      <c r="W307" s="61"/>
      <c r="Z307" s="54">
        <v>7</v>
      </c>
    </row>
    <row r="308" spans="1:26" x14ac:dyDescent="0.2">
      <c r="A308" t="str">
        <f>'RESUMEN ORDENADO DICIEMBRE'!E308</f>
        <v>ALCANTARILLAS</v>
      </c>
      <c r="B308" t="str">
        <f>'RESUMEN ORDENADO DICIEMBRE'!G308</f>
        <v>ALCANTARILLAS DE LA VÍA CRUZPAMBA - YEE DEL MUERTO</v>
      </c>
      <c r="C308" t="str">
        <f>'RESUMEN ORDENADO DICIEMBRE'!A308</f>
        <v>ZONA 2</v>
      </c>
      <c r="D308" s="55" t="str">
        <f>'RESUMEN ORDENADO DICIEMBRE'!C308</f>
        <v>TENIENTE MAXIMILIANO</v>
      </c>
      <c r="E308" t="str">
        <f>'RESUMEN ORDENADO DICIEMBRE'!B308</f>
        <v>CELICA</v>
      </c>
      <c r="F308" t="str">
        <f>'RESUMEN ORDENADO DICIEMBRE'!D308</f>
        <v>MTOP</v>
      </c>
      <c r="G308" t="str">
        <f t="shared" si="106"/>
        <v>MTOP</v>
      </c>
      <c r="H308">
        <f>'RESUMEN ORDENADO DICIEMBRE'!F308</f>
        <v>2013</v>
      </c>
      <c r="I308" s="53" t="str">
        <f>IF(F308="AD. DIRECTA","X","")</f>
        <v/>
      </c>
      <c r="J308" s="54">
        <f>IF(D308=0,"",VLOOKUP(D308,'2010-2001-1990'!$A$1:$C$105,3,"FALSO"))</f>
        <v>254</v>
      </c>
      <c r="K308" s="54">
        <f>IF(D308=0,"",VLOOKUP(D308,'2010-2001-1990'!$A$1:$C$105,2,"FALSO"))</f>
        <v>319</v>
      </c>
      <c r="L308" s="54">
        <f>IF(J308="",IF(K308="","",J308+K308),J308+K308)</f>
        <v>573</v>
      </c>
      <c r="M308" s="54">
        <f>'RESUMEN ORDENADO DICIEMBRE'!I308</f>
        <v>0</v>
      </c>
      <c r="N308" s="54" t="str">
        <f>IF(M308=0,"Mantenimiento",IF(A308="MANTENIMIENTO","Construcción de "&amp;M308&amp;" Km de vías mantenidas",IF(A308="ALCANTARILLAS","Construcción de "&amp;M308&amp;" alcantarillas",IF(A308="AMBIENTAL","Licenciamiento ambiental de vías en la provincia",IF(A308="ASFALTADO","Construcción de "&amp;M308&amp;" Km de vías asfaltadas",IF(A308="ESTUDIOS","Ejecución de "&amp;M308&amp;" Km de estudio vial",IF(A308="MEJORAMIENTO","Construcción de "&amp;M308&amp;" Km de vías mejoradas",IF(A308="OBRAS DE ARTE","Construcción de "&amp;M308&amp;" Km de obras de arte",IF(A308="PASARELAS","Construcción de "&amp;M308&amp;" m de pasarelas en convenio con Tony el Suizo",IF(A308="PUENTES","Construcción de "&amp;M308&amp;" m de puentes",))))))))))</f>
        <v>Mantenimiento</v>
      </c>
      <c r="O308"/>
      <c r="P308" s="54"/>
      <c r="Q308" s="54"/>
      <c r="R308">
        <f>'RESUMEN ORDENADO DICIEMBRE'!S308</f>
        <v>0</v>
      </c>
      <c r="S308" s="45">
        <f>SUM(R308:R312)</f>
        <v>0</v>
      </c>
      <c r="T308" s="49">
        <f>IF(S308="",R308,S308)</f>
        <v>0</v>
      </c>
      <c r="V308" t="str">
        <f>IF(A308="ESTUDIOS","Ing. Patricio Barcenas",IF(A308="AMBIENTAL","Ing. Verónica Carrión",IF(C308="ZONA 1","Ing. Javier Ruíz",IF(C308="ZONA 2","Ing. Marco Cevallos",IF(C308="ZONA 3", "Ing. Alfonso González","Ing. Iván Villa")))))</f>
        <v>Ing. Marco Cevallos</v>
      </c>
      <c r="W308" s="61" t="str">
        <f>IF(A308="ESTUDIOS","Informe del estudio o informe del diseño","Informe, planillas y actas")</f>
        <v>Informe, planillas y actas</v>
      </c>
      <c r="Z308" s="54"/>
    </row>
    <row r="309" spans="1:26" hidden="1" x14ac:dyDescent="0.2">
      <c r="A309" t="str">
        <f>'RESUMEN ORDENADO DICIEMBRE'!E309</f>
        <v>ALCANTARILLAS</v>
      </c>
      <c r="B309">
        <f>'RESUMEN ORDENADO DICIEMBRE'!G309</f>
        <v>0</v>
      </c>
      <c r="C309" t="str">
        <f>'RESUMEN ORDENADO DICIEMBRE'!A309</f>
        <v>ZONA 2</v>
      </c>
      <c r="D309" s="55" t="str">
        <f>'RESUMEN ORDENADO DICIEMBRE'!C309</f>
        <v>TENIENTE MAXIMILIANO</v>
      </c>
      <c r="E309" t="str">
        <f>'RESUMEN ORDENADO DICIEMBRE'!B309</f>
        <v>CELICA</v>
      </c>
      <c r="F309" t="str">
        <f>'RESUMEN ORDENADO DICIEMBRE'!D309</f>
        <v>MTOP</v>
      </c>
      <c r="G309" t="str">
        <f t="shared" si="106"/>
        <v>MTOP</v>
      </c>
      <c r="J309" s="54"/>
      <c r="K309" s="54"/>
      <c r="L309" s="54"/>
      <c r="M309" s="54">
        <f>'RESUMEN ORDENADO DICIEMBRE'!I309</f>
        <v>0</v>
      </c>
      <c r="N309" s="54"/>
      <c r="O309"/>
      <c r="P309" s="54"/>
      <c r="Q309" s="54"/>
      <c r="R309">
        <f>'RESUMEN ORDENADO DICIEMBRE'!S309</f>
        <v>0</v>
      </c>
      <c r="S309" s="45"/>
      <c r="Z309" s="54">
        <v>7</v>
      </c>
    </row>
    <row r="310" spans="1:26" hidden="1" x14ac:dyDescent="0.2">
      <c r="A310" t="str">
        <f>'RESUMEN ORDENADO DICIEMBRE'!E310</f>
        <v>ALCANTARILLAS</v>
      </c>
      <c r="B310">
        <f>'RESUMEN ORDENADO DICIEMBRE'!G310</f>
        <v>0</v>
      </c>
      <c r="C310" t="str">
        <f>'RESUMEN ORDENADO DICIEMBRE'!A310</f>
        <v>ZONA 2</v>
      </c>
      <c r="D310" s="55" t="str">
        <f>'RESUMEN ORDENADO DICIEMBRE'!C310</f>
        <v>TENIENTE MAXIMILIANO</v>
      </c>
      <c r="E310" t="str">
        <f>'RESUMEN ORDENADO DICIEMBRE'!B310</f>
        <v>CELICA</v>
      </c>
      <c r="F310" t="str">
        <f>'RESUMEN ORDENADO DICIEMBRE'!D310</f>
        <v>MTOP</v>
      </c>
      <c r="G310" t="str">
        <f t="shared" si="106"/>
        <v>MTOP</v>
      </c>
      <c r="J310" s="54"/>
      <c r="K310" s="54"/>
      <c r="L310" s="54"/>
      <c r="M310" s="54">
        <f>'RESUMEN ORDENADO DICIEMBRE'!I310</f>
        <v>0</v>
      </c>
      <c r="N310" s="54"/>
      <c r="O310"/>
      <c r="P310" s="54"/>
      <c r="Q310" s="54"/>
      <c r="R310">
        <f>'RESUMEN ORDENADO DICIEMBRE'!S310</f>
        <v>0</v>
      </c>
      <c r="S310" s="45"/>
      <c r="Z310" s="54">
        <v>7</v>
      </c>
    </row>
    <row r="311" spans="1:26" hidden="1" x14ac:dyDescent="0.2">
      <c r="A311" t="str">
        <f>'RESUMEN ORDENADO DICIEMBRE'!E311</f>
        <v>ALCANTARILLAS</v>
      </c>
      <c r="B311">
        <f>'RESUMEN ORDENADO DICIEMBRE'!G311</f>
        <v>0</v>
      </c>
      <c r="C311" t="str">
        <f>'RESUMEN ORDENADO DICIEMBRE'!A311</f>
        <v>ZONA 2</v>
      </c>
      <c r="D311" s="55" t="str">
        <f>'RESUMEN ORDENADO DICIEMBRE'!C311</f>
        <v>TENIENTE MAXIMILIANO</v>
      </c>
      <c r="E311" t="str">
        <f>'RESUMEN ORDENADO DICIEMBRE'!B311</f>
        <v>CELICA</v>
      </c>
      <c r="F311" t="str">
        <f>'RESUMEN ORDENADO DICIEMBRE'!D311</f>
        <v>MTOP</v>
      </c>
      <c r="G311" t="str">
        <f t="shared" si="106"/>
        <v>MTOP</v>
      </c>
      <c r="J311" s="54"/>
      <c r="K311" s="54"/>
      <c r="L311" s="54"/>
      <c r="M311" s="54">
        <f>'RESUMEN ORDENADO DICIEMBRE'!I311</f>
        <v>0</v>
      </c>
      <c r="N311" s="54"/>
      <c r="O311"/>
      <c r="P311" s="54"/>
      <c r="Q311" s="54"/>
      <c r="R311">
        <f>'RESUMEN ORDENADO DICIEMBRE'!S311</f>
        <v>0</v>
      </c>
      <c r="S311" s="45"/>
      <c r="W311" s="61"/>
      <c r="Z311" s="54">
        <v>4</v>
      </c>
    </row>
    <row r="312" spans="1:26" hidden="1" x14ac:dyDescent="0.2">
      <c r="A312" t="str">
        <f>'RESUMEN ORDENADO DICIEMBRE'!E312</f>
        <v>ALCANTARILLAS</v>
      </c>
      <c r="B312">
        <f>'RESUMEN ORDENADO DICIEMBRE'!G312</f>
        <v>0</v>
      </c>
      <c r="C312" t="str">
        <f>'RESUMEN ORDENADO DICIEMBRE'!A312</f>
        <v>ZONA 2</v>
      </c>
      <c r="D312" s="55" t="str">
        <f>'RESUMEN ORDENADO DICIEMBRE'!C312</f>
        <v>TENIENTE MAXIMILIANO</v>
      </c>
      <c r="E312" t="str">
        <f>'RESUMEN ORDENADO DICIEMBRE'!B312</f>
        <v>CELICA</v>
      </c>
      <c r="F312" t="str">
        <f>'RESUMEN ORDENADO DICIEMBRE'!D312</f>
        <v>MTOP</v>
      </c>
      <c r="G312" t="str">
        <f t="shared" si="106"/>
        <v>MTOP</v>
      </c>
      <c r="J312" s="54"/>
      <c r="K312" s="54"/>
      <c r="L312" s="54"/>
      <c r="M312" s="54">
        <f>'RESUMEN ORDENADO DICIEMBRE'!I312</f>
        <v>0</v>
      </c>
      <c r="N312" s="54"/>
      <c r="O312"/>
      <c r="P312" s="54"/>
      <c r="Q312" s="54"/>
      <c r="R312">
        <f>'RESUMEN ORDENADO DICIEMBRE'!S312</f>
        <v>0</v>
      </c>
      <c r="S312" s="45"/>
      <c r="Z312" s="54">
        <v>1</v>
      </c>
    </row>
    <row r="313" spans="1:26" x14ac:dyDescent="0.2">
      <c r="A313" t="str">
        <f>'RESUMEN ORDENADO DICIEMBRE'!E313</f>
        <v>MANTENIMIENTO</v>
      </c>
      <c r="B313" t="str">
        <f>'RESUMEN ORDENADO DICIEMBRE'!G313</f>
        <v>VÍAS DE PARROQUIA SABIANGO-GUASIMO (MACARA)</v>
      </c>
      <c r="C313" t="str">
        <f>'RESUMEN ORDENADO DICIEMBRE'!A313</f>
        <v>ZONA 2</v>
      </c>
      <c r="D313" s="55" t="str">
        <f>'RESUMEN ORDENADO DICIEMBRE'!C313</f>
        <v>SABIANGO</v>
      </c>
      <c r="E313" t="str">
        <f>'RESUMEN ORDENADO DICIEMBRE'!B313</f>
        <v>MACARA</v>
      </c>
      <c r="F313" t="str">
        <f>'RESUMEN ORDENADO DICIEMBRE'!D313</f>
        <v>AD. DIRECTA</v>
      </c>
      <c r="G313" t="str">
        <f t="shared" si="106"/>
        <v>VIALSUR</v>
      </c>
      <c r="H313">
        <f>'RESUMEN ORDENADO DICIEMBRE'!F313</f>
        <v>2013</v>
      </c>
      <c r="I313" s="53" t="str">
        <f t="shared" ref="I313:I314" si="119">IF(F313="AD. DIRECTA","X","")</f>
        <v>X</v>
      </c>
      <c r="J313" s="54">
        <f>IF(D313=0,"",VLOOKUP(D313,'2010-2001-1990'!$A$1:$C$105,3,"FALSO"))</f>
        <v>324</v>
      </c>
      <c r="K313" s="54">
        <f>IF(D313=0,"",VLOOKUP(D313,'2010-2001-1990'!$A$1:$C$105,2,"FALSO"))</f>
        <v>327</v>
      </c>
      <c r="L313" s="54">
        <f t="shared" ref="L313:L314" si="120">IF(J313="",IF(K313="","",J313+K313),J313+K313)</f>
        <v>651</v>
      </c>
      <c r="M313" s="54">
        <f>'RESUMEN ORDENADO DICIEMBRE'!I313</f>
        <v>4.8</v>
      </c>
      <c r="N313" s="54" t="str">
        <f t="shared" ref="N313:N314" si="121">IF(M313=0,"Mantenimiento",IF(A313="MANTENIMIENTO","Construcción de "&amp;M313&amp;" Km de vías mantenidas",IF(A313="ALCANTARILLAS","Construcción de "&amp;M313&amp;" alcantarillas",IF(A313="AMBIENTAL","Licenciamiento ambiental de vías en la provincia",IF(A313="ASFALTADO","Construcción de "&amp;M313&amp;" Km de vías asfaltadas",IF(A313="ESTUDIOS","Ejecución de "&amp;M313&amp;" Km de estudio vial",IF(A313="MEJORAMIENTO","Construcción de "&amp;M313&amp;" Km de vías mejoradas",IF(A313="OBRAS DE ARTE","Construcción de "&amp;M313&amp;" Km de obras de arte",IF(A313="PASARELAS","Construcción de "&amp;M313&amp;" m de pasarelas en convenio con Tony el Suizo",IF(A313="PUENTES","Construcción de "&amp;M313&amp;" m de puentes",))))))))))</f>
        <v>Construcción de 4.8 Km de vías mantenidas</v>
      </c>
      <c r="O313"/>
      <c r="P313" s="54"/>
      <c r="Q313" s="54"/>
      <c r="R313">
        <f>'RESUMEN ORDENADO DICIEMBRE'!S313</f>
        <v>2160</v>
      </c>
      <c r="S313" s="45"/>
      <c r="T313" s="49">
        <f t="shared" ref="T313:T314" si="122">IF(S313="",R313,S313)</f>
        <v>2160</v>
      </c>
      <c r="V313" t="str">
        <f t="shared" ref="V313:V314" si="123">IF(A313="ESTUDIOS","Ing. Patricio Barcenas",IF(A313="AMBIENTAL","Ing. Verónica Carrión",IF(C313="ZONA 1","Ing. Javier Ruíz",IF(C313="ZONA 2","Ing. Marco Cevallos",IF(C313="ZONA 3", "Ing. Alfonso González","Ing. Iván Villa")))))</f>
        <v>Ing. Marco Cevallos</v>
      </c>
      <c r="W313" s="61" t="str">
        <f t="shared" ref="W313:W314" si="124">IF(A313="ESTUDIOS","Informe del estudio o informe del diseño","Informe, planillas y actas")</f>
        <v>Informe, planillas y actas</v>
      </c>
      <c r="Z313" s="54"/>
    </row>
    <row r="314" spans="1:26" x14ac:dyDescent="0.2">
      <c r="A314" t="str">
        <f>'RESUMEN ORDENADO DICIEMBRE'!E314</f>
        <v>MEJORAMIENTO</v>
      </c>
      <c r="B314" t="str">
        <f>'RESUMEN ORDENADO DICIEMBRE'!G314</f>
        <v>VÍAS DE SABIANGO-ACHIMA, L= 8 KM (CANTÓN MACARA)</v>
      </c>
      <c r="C314" t="str">
        <f>'RESUMEN ORDENADO DICIEMBRE'!A314</f>
        <v>ZONA 2</v>
      </c>
      <c r="D314" s="55" t="str">
        <f>'RESUMEN ORDENADO DICIEMBRE'!C314</f>
        <v>SABIANGO</v>
      </c>
      <c r="E314" t="str">
        <f>'RESUMEN ORDENADO DICIEMBRE'!B314</f>
        <v>MACARA</v>
      </c>
      <c r="F314" t="str">
        <f>'RESUMEN ORDENADO DICIEMBRE'!D314</f>
        <v>AD. DIRECTA</v>
      </c>
      <c r="G314" t="str">
        <f t="shared" si="106"/>
        <v>VIALSUR</v>
      </c>
      <c r="H314">
        <f>'RESUMEN ORDENADO DICIEMBRE'!F314</f>
        <v>2013</v>
      </c>
      <c r="I314" s="53" t="str">
        <f t="shared" si="119"/>
        <v>X</v>
      </c>
      <c r="J314" s="54">
        <f>IF(D314=0,"",VLOOKUP(D314,'2010-2001-1990'!$A$1:$C$105,3,"FALSO"))</f>
        <v>324</v>
      </c>
      <c r="K314" s="54">
        <f>IF(D314=0,"",VLOOKUP(D314,'2010-2001-1990'!$A$1:$C$105,2,"FALSO"))</f>
        <v>327</v>
      </c>
      <c r="L314" s="54">
        <f t="shared" si="120"/>
        <v>651</v>
      </c>
      <c r="M314" s="54">
        <f>'RESUMEN ORDENADO DICIEMBRE'!I314</f>
        <v>8.8000000000000007</v>
      </c>
      <c r="N314" s="54" t="str">
        <f t="shared" si="121"/>
        <v>Construcción de 8.8 Km de vías mejoradas</v>
      </c>
      <c r="O314"/>
      <c r="P314" s="54"/>
      <c r="Q314" s="54"/>
      <c r="R314">
        <f>'RESUMEN ORDENADO DICIEMBRE'!S314</f>
        <v>1839.6</v>
      </c>
      <c r="S314" s="45">
        <f>SUM(R314:R318)</f>
        <v>45179.600000000006</v>
      </c>
      <c r="T314" s="49">
        <f t="shared" si="122"/>
        <v>45179.600000000006</v>
      </c>
      <c r="V314" t="str">
        <f t="shared" si="123"/>
        <v>Ing. Marco Cevallos</v>
      </c>
      <c r="W314" s="61" t="str">
        <f t="shared" si="124"/>
        <v>Informe, planillas y actas</v>
      </c>
      <c r="Z314" s="54"/>
    </row>
    <row r="315" spans="1:26" hidden="1" x14ac:dyDescent="0.2">
      <c r="A315" t="str">
        <f>'RESUMEN ORDENADO DICIEMBRE'!E315</f>
        <v>MEJORAMIENTO</v>
      </c>
      <c r="B315">
        <f>'RESUMEN ORDENADO DICIEMBRE'!G315</f>
        <v>0</v>
      </c>
      <c r="C315" t="str">
        <f>'RESUMEN ORDENADO DICIEMBRE'!A315</f>
        <v>ZONA 2</v>
      </c>
      <c r="D315" s="55" t="str">
        <f>'RESUMEN ORDENADO DICIEMBRE'!C315</f>
        <v>SABIANGO</v>
      </c>
      <c r="E315" t="str">
        <f>'RESUMEN ORDENADO DICIEMBRE'!B315</f>
        <v>MACARA</v>
      </c>
      <c r="F315" t="str">
        <f>'RESUMEN ORDENADO DICIEMBRE'!D315</f>
        <v>AD. DIRECTA</v>
      </c>
      <c r="G315" t="str">
        <f t="shared" si="106"/>
        <v>VIALSUR</v>
      </c>
      <c r="J315" s="54"/>
      <c r="K315" s="54"/>
      <c r="L315" s="54"/>
      <c r="M315" s="54">
        <f>'RESUMEN ORDENADO DICIEMBRE'!I315</f>
        <v>0</v>
      </c>
      <c r="N315" s="54"/>
      <c r="O315"/>
      <c r="P315" s="54"/>
      <c r="Q315" s="54"/>
      <c r="R315">
        <f>'RESUMEN ORDENADO DICIEMBRE'!S315</f>
        <v>10106.25</v>
      </c>
      <c r="S315" s="45"/>
      <c r="W315" s="61"/>
      <c r="Z315" s="54">
        <v>2</v>
      </c>
    </row>
    <row r="316" spans="1:26" hidden="1" x14ac:dyDescent="0.2">
      <c r="A316" t="str">
        <f>'RESUMEN ORDENADO DICIEMBRE'!E316</f>
        <v>MEJORAMIENTO</v>
      </c>
      <c r="B316">
        <f>'RESUMEN ORDENADO DICIEMBRE'!G316</f>
        <v>0</v>
      </c>
      <c r="C316" t="str">
        <f>'RESUMEN ORDENADO DICIEMBRE'!A316</f>
        <v>ZONA 2</v>
      </c>
      <c r="D316" s="55" t="str">
        <f>'RESUMEN ORDENADO DICIEMBRE'!C316</f>
        <v>SABIANGO</v>
      </c>
      <c r="E316" t="str">
        <f>'RESUMEN ORDENADO DICIEMBRE'!B316</f>
        <v>MACARA</v>
      </c>
      <c r="F316" t="str">
        <f>'RESUMEN ORDENADO DICIEMBRE'!D316</f>
        <v>AD. DIRECTA</v>
      </c>
      <c r="G316" t="str">
        <f t="shared" si="106"/>
        <v>VIALSUR</v>
      </c>
      <c r="J316" s="54"/>
      <c r="K316" s="54"/>
      <c r="L316" s="54"/>
      <c r="M316" s="54">
        <f>'RESUMEN ORDENADO DICIEMBRE'!I316</f>
        <v>0</v>
      </c>
      <c r="N316" s="54"/>
      <c r="O316"/>
      <c r="P316" s="54"/>
      <c r="Q316" s="54"/>
      <c r="R316">
        <f>'RESUMEN ORDENADO DICIEMBRE'!S316</f>
        <v>0</v>
      </c>
      <c r="S316" s="45"/>
      <c r="Z316" s="54">
        <v>2.1</v>
      </c>
    </row>
    <row r="317" spans="1:26" hidden="1" x14ac:dyDescent="0.2">
      <c r="A317" t="str">
        <f>'RESUMEN ORDENADO DICIEMBRE'!E317</f>
        <v>MEJORAMIENTO</v>
      </c>
      <c r="B317">
        <f>'RESUMEN ORDENADO DICIEMBRE'!G317</f>
        <v>0</v>
      </c>
      <c r="C317" t="str">
        <f>'RESUMEN ORDENADO DICIEMBRE'!A317</f>
        <v>ZONA 2</v>
      </c>
      <c r="D317" s="55" t="str">
        <f>'RESUMEN ORDENADO DICIEMBRE'!C317</f>
        <v>SABIANGO</v>
      </c>
      <c r="E317" t="str">
        <f>'RESUMEN ORDENADO DICIEMBRE'!B317</f>
        <v>MACARA</v>
      </c>
      <c r="F317" t="str">
        <f>'RESUMEN ORDENADO DICIEMBRE'!D317</f>
        <v>AD. DIRECTA</v>
      </c>
      <c r="G317" t="str">
        <f t="shared" si="106"/>
        <v>VIALSUR</v>
      </c>
      <c r="J317" s="54"/>
      <c r="K317" s="54"/>
      <c r="L317" s="54"/>
      <c r="M317" s="54">
        <f>'RESUMEN ORDENADO DICIEMBRE'!I317</f>
        <v>0</v>
      </c>
      <c r="N317" s="54"/>
      <c r="O317"/>
      <c r="P317" s="54"/>
      <c r="Q317" s="54"/>
      <c r="R317">
        <f>'RESUMEN ORDENADO DICIEMBRE'!S317</f>
        <v>14960.000000000002</v>
      </c>
      <c r="S317" s="45"/>
      <c r="Z317" s="54">
        <v>7.6</v>
      </c>
    </row>
    <row r="318" spans="1:26" hidden="1" x14ac:dyDescent="0.2">
      <c r="A318" t="str">
        <f>'RESUMEN ORDENADO DICIEMBRE'!E318</f>
        <v>MEJORAMIENTO</v>
      </c>
      <c r="B318">
        <f>'RESUMEN ORDENADO DICIEMBRE'!G318</f>
        <v>0</v>
      </c>
      <c r="C318" t="str">
        <f>'RESUMEN ORDENADO DICIEMBRE'!A318</f>
        <v>ZONA 2</v>
      </c>
      <c r="D318" s="55" t="str">
        <f>'RESUMEN ORDENADO DICIEMBRE'!C318</f>
        <v>SABIANGO</v>
      </c>
      <c r="E318" t="str">
        <f>'RESUMEN ORDENADO DICIEMBRE'!B318</f>
        <v>MACARA</v>
      </c>
      <c r="F318" t="str">
        <f>'RESUMEN ORDENADO DICIEMBRE'!D318</f>
        <v>AD. DIRECTA</v>
      </c>
      <c r="G318" t="str">
        <f t="shared" si="106"/>
        <v>VIALSUR</v>
      </c>
      <c r="J318" s="54"/>
      <c r="K318" s="54"/>
      <c r="L318" s="54"/>
      <c r="M318" s="54">
        <f>'RESUMEN ORDENADO DICIEMBRE'!I318</f>
        <v>0</v>
      </c>
      <c r="N318" s="54"/>
      <c r="O318"/>
      <c r="P318" s="54"/>
      <c r="Q318" s="54"/>
      <c r="R318">
        <f>'RESUMEN ORDENADO DICIEMBRE'!S318</f>
        <v>18273.75</v>
      </c>
      <c r="S318" s="45"/>
      <c r="Z318" s="54">
        <v>1</v>
      </c>
    </row>
    <row r="319" spans="1:26" x14ac:dyDescent="0.2">
      <c r="A319" t="str">
        <f>'RESUMEN ORDENADO DICIEMBRE'!E319</f>
        <v>MEJORAMIENTO</v>
      </c>
      <c r="B319" t="str">
        <f>'RESUMEN ORDENADO DICIEMBRE'!G319</f>
        <v>VÍAS DE LARAMA- CEMENTERIO ( CANTON MACARA)</v>
      </c>
      <c r="C319" t="str">
        <f>'RESUMEN ORDENADO DICIEMBRE'!A319</f>
        <v>ZONA 2</v>
      </c>
      <c r="D319" s="55" t="str">
        <f>'RESUMEN ORDENADO DICIEMBRE'!C319</f>
        <v>LARAMA</v>
      </c>
      <c r="E319" t="str">
        <f>'RESUMEN ORDENADO DICIEMBRE'!B319</f>
        <v>MACARA</v>
      </c>
      <c r="F319" t="str">
        <f>'RESUMEN ORDENADO DICIEMBRE'!D319</f>
        <v>AD. DIRECTA</v>
      </c>
      <c r="G319" t="str">
        <f t="shared" si="106"/>
        <v>VIALSUR</v>
      </c>
      <c r="H319">
        <f>'RESUMEN ORDENADO DICIEMBRE'!F319</f>
        <v>2013</v>
      </c>
      <c r="I319" s="53" t="str">
        <f>IF(F319="AD. DIRECTA","X","")</f>
        <v>X</v>
      </c>
      <c r="J319" s="54">
        <f>IF(D319=0,"",VLOOKUP(D319,'2010-2001-1990'!$A$1:$C$105,3,"FALSO"))</f>
        <v>516</v>
      </c>
      <c r="K319" s="54">
        <f>IF(D319=0,"",VLOOKUP(D319,'2010-2001-1990'!$A$1:$C$105,2,"FALSO"))</f>
        <v>564</v>
      </c>
      <c r="L319" s="54">
        <f>IF(J319="",IF(K319="","",J319+K319),J319+K319)</f>
        <v>1080</v>
      </c>
      <c r="M319" s="54">
        <f>'RESUMEN ORDENADO DICIEMBRE'!I319</f>
        <v>2.1</v>
      </c>
      <c r="N319" s="54" t="str">
        <f>IF(M319=0,"Mantenimiento",IF(A319="MANTENIMIENTO","Construcción de "&amp;M319&amp;" Km de vías mantenidas",IF(A319="ALCANTARILLAS","Construcción de "&amp;M319&amp;" alcantarillas",IF(A319="AMBIENTAL","Licenciamiento ambiental de vías en la provincia",IF(A319="ASFALTADO","Construcción de "&amp;M319&amp;" Km de vías asfaltadas",IF(A319="ESTUDIOS","Ejecución de "&amp;M319&amp;" Km de estudio vial",IF(A319="MEJORAMIENTO","Construcción de "&amp;M319&amp;" Km de vías mejoradas",IF(A319="OBRAS DE ARTE","Construcción de "&amp;M319&amp;" Km de obras de arte",IF(A319="PASARELAS","Construcción de "&amp;M319&amp;" m de pasarelas en convenio con Tony el Suizo",IF(A319="PUENTES","Construcción de "&amp;M319&amp;" m de puentes",))))))))))</f>
        <v>Construcción de 2.1 Km de vías mejoradas</v>
      </c>
      <c r="O319"/>
      <c r="P319" s="54"/>
      <c r="Q319" s="54"/>
      <c r="R319">
        <f>'RESUMEN ORDENADO DICIEMBRE'!S319</f>
        <v>655.20000000000005</v>
      </c>
      <c r="S319" s="45">
        <f>SUM(R319:R322)</f>
        <v>14229.7</v>
      </c>
      <c r="T319" s="49">
        <f>IF(S319="",R319,S319)</f>
        <v>14229.7</v>
      </c>
      <c r="V319" t="str">
        <f>IF(A319="ESTUDIOS","Ing. Patricio Barcenas",IF(A319="AMBIENTAL","Ing. Verónica Carrión",IF(C319="ZONA 1","Ing. Javier Ruíz",IF(C319="ZONA 2","Ing. Marco Cevallos",IF(C319="ZONA 3", "Ing. Alfonso González","Ing. Iván Villa")))))</f>
        <v>Ing. Marco Cevallos</v>
      </c>
      <c r="W319" s="61" t="str">
        <f>IF(A319="ESTUDIOS","Informe del estudio o informe del diseño","Informe, planillas y actas")</f>
        <v>Informe, planillas y actas</v>
      </c>
      <c r="Z319" s="54"/>
    </row>
    <row r="320" spans="1:26" hidden="1" x14ac:dyDescent="0.2">
      <c r="A320" t="str">
        <f>'RESUMEN ORDENADO DICIEMBRE'!E320</f>
        <v>MEJORAMIENTO</v>
      </c>
      <c r="B320">
        <f>'RESUMEN ORDENADO DICIEMBRE'!G320</f>
        <v>0</v>
      </c>
      <c r="C320" t="str">
        <f>'RESUMEN ORDENADO DICIEMBRE'!A320</f>
        <v>ZONA 2</v>
      </c>
      <c r="D320" s="55" t="str">
        <f>'RESUMEN ORDENADO DICIEMBRE'!C320</f>
        <v>LARAMA</v>
      </c>
      <c r="E320" t="str">
        <f>'RESUMEN ORDENADO DICIEMBRE'!B320</f>
        <v>MACARA</v>
      </c>
      <c r="F320" t="str">
        <f>'RESUMEN ORDENADO DICIEMBRE'!D320</f>
        <v>AD. DIRECTA</v>
      </c>
      <c r="G320" t="str">
        <f t="shared" si="106"/>
        <v>VIALSUR</v>
      </c>
      <c r="J320" s="54"/>
      <c r="K320" s="54"/>
      <c r="L320" s="54"/>
      <c r="M320" s="54">
        <f>'RESUMEN ORDENADO DICIEMBRE'!I320</f>
        <v>0</v>
      </c>
      <c r="N320" s="54"/>
      <c r="O320"/>
      <c r="P320" s="54"/>
      <c r="Q320" s="54"/>
      <c r="R320">
        <f>'RESUMEN ORDENADO DICIEMBRE'!S320</f>
        <v>3213</v>
      </c>
      <c r="S320" s="45"/>
      <c r="Z320" s="54">
        <v>10</v>
      </c>
    </row>
    <row r="321" spans="1:26" hidden="1" x14ac:dyDescent="0.2">
      <c r="A321" t="str">
        <f>'RESUMEN ORDENADO DICIEMBRE'!E321</f>
        <v>MEJORAMIENTO</v>
      </c>
      <c r="B321">
        <f>'RESUMEN ORDENADO DICIEMBRE'!G321</f>
        <v>0</v>
      </c>
      <c r="C321" t="str">
        <f>'RESUMEN ORDENADO DICIEMBRE'!A321</f>
        <v>ZONA 2</v>
      </c>
      <c r="D321" s="55" t="str">
        <f>'RESUMEN ORDENADO DICIEMBRE'!C321</f>
        <v>LARAMA</v>
      </c>
      <c r="E321" t="str">
        <f>'RESUMEN ORDENADO DICIEMBRE'!B321</f>
        <v>MACARA</v>
      </c>
      <c r="F321" t="str">
        <f>'RESUMEN ORDENADO DICIEMBRE'!D321</f>
        <v>AD. DIRECTA</v>
      </c>
      <c r="G321" t="str">
        <f t="shared" si="106"/>
        <v>VIALSUR</v>
      </c>
      <c r="J321" s="54"/>
      <c r="K321" s="54"/>
      <c r="L321" s="54"/>
      <c r="M321" s="54">
        <f>'RESUMEN ORDENADO DICIEMBRE'!I321</f>
        <v>0</v>
      </c>
      <c r="N321" s="54"/>
      <c r="O321"/>
      <c r="P321" s="54"/>
      <c r="Q321" s="54"/>
      <c r="R321">
        <f>'RESUMEN ORDENADO DICIEMBRE'!S321</f>
        <v>3583.6000000000004</v>
      </c>
      <c r="S321" s="45"/>
      <c r="Z321" s="54">
        <v>2</v>
      </c>
    </row>
    <row r="322" spans="1:26" hidden="1" x14ac:dyDescent="0.2">
      <c r="A322" t="str">
        <f>'RESUMEN ORDENADO DICIEMBRE'!E322</f>
        <v>MEJORAMIENTO</v>
      </c>
      <c r="B322">
        <f>'RESUMEN ORDENADO DICIEMBRE'!G322</f>
        <v>0</v>
      </c>
      <c r="C322" t="str">
        <f>'RESUMEN ORDENADO DICIEMBRE'!A322</f>
        <v>ZONA 2</v>
      </c>
      <c r="D322" s="55" t="str">
        <f>'RESUMEN ORDENADO DICIEMBRE'!C322</f>
        <v>LARAMA</v>
      </c>
      <c r="E322" t="str">
        <f>'RESUMEN ORDENADO DICIEMBRE'!B322</f>
        <v>MACARA</v>
      </c>
      <c r="F322" t="str">
        <f>'RESUMEN ORDENADO DICIEMBRE'!D322</f>
        <v>AD. DIRECTA</v>
      </c>
      <c r="G322" t="str">
        <f t="shared" si="106"/>
        <v>VIALSUR</v>
      </c>
      <c r="J322" s="54"/>
      <c r="K322" s="54"/>
      <c r="L322" s="54"/>
      <c r="M322" s="54">
        <f>'RESUMEN ORDENADO DICIEMBRE'!I322</f>
        <v>0</v>
      </c>
      <c r="N322" s="54"/>
      <c r="O322"/>
      <c r="P322" s="54"/>
      <c r="Q322" s="54"/>
      <c r="R322">
        <f>'RESUMEN ORDENADO DICIEMBRE'!S322</f>
        <v>6777.9</v>
      </c>
      <c r="S322" s="45"/>
      <c r="W322" s="61"/>
      <c r="Z322" s="54">
        <v>8</v>
      </c>
    </row>
    <row r="323" spans="1:26" x14ac:dyDescent="0.2">
      <c r="A323" t="str">
        <f>'RESUMEN ORDENADO DICIEMBRE'!E323</f>
        <v>MEJORAMIENTO</v>
      </c>
      <c r="B323" t="str">
        <f>'RESUMEN ORDENADO DICIEMBRE'!G323</f>
        <v>VÍA PANAMERICANA-CANGURACA-NARANJITO (CANTÓN MACARA)</v>
      </c>
      <c r="C323" t="str">
        <f>'RESUMEN ORDENADO DICIEMBRE'!A323</f>
        <v>ZONA 2</v>
      </c>
      <c r="D323" s="55" t="str">
        <f>'RESUMEN ORDENADO DICIEMBRE'!C323</f>
        <v>LARAMA</v>
      </c>
      <c r="E323" t="str">
        <f>'RESUMEN ORDENADO DICIEMBRE'!B323</f>
        <v>MACARA</v>
      </c>
      <c r="F323" t="str">
        <f>'RESUMEN ORDENADO DICIEMBRE'!D323</f>
        <v>AD. DIRECTA</v>
      </c>
      <c r="G323" t="str">
        <f t="shared" si="106"/>
        <v>VIALSUR</v>
      </c>
      <c r="H323">
        <f>'RESUMEN ORDENADO DICIEMBRE'!F323</f>
        <v>2013</v>
      </c>
      <c r="I323" s="53" t="str">
        <f>IF(F323="AD. DIRECTA","X","")</f>
        <v>X</v>
      </c>
      <c r="J323" s="54">
        <f>IF(D323=0,"",VLOOKUP(D323,'2010-2001-1990'!$A$1:$C$105,3,"FALSO"))</f>
        <v>516</v>
      </c>
      <c r="K323" s="54">
        <f>IF(D323=0,"",VLOOKUP(D323,'2010-2001-1990'!$A$1:$C$105,2,"FALSO"))</f>
        <v>564</v>
      </c>
      <c r="L323" s="54">
        <f>IF(J323="",IF(K323="","",J323+K323),J323+K323)</f>
        <v>1080</v>
      </c>
      <c r="M323" s="54">
        <f>'RESUMEN ORDENADO DICIEMBRE'!I323</f>
        <v>8.5</v>
      </c>
      <c r="N323" s="54" t="str">
        <f>IF(M323=0,"Mantenimiento",IF(A323="MANTENIMIENTO","Construcción de "&amp;M323&amp;" Km de vías mantenidas",IF(A323="ALCANTARILLAS","Construcción de "&amp;M323&amp;" alcantarillas",IF(A323="AMBIENTAL","Licenciamiento ambiental de vías en la provincia",IF(A323="ASFALTADO","Construcción de "&amp;M323&amp;" Km de vías asfaltadas",IF(A323="ESTUDIOS","Ejecución de "&amp;M323&amp;" Km de estudio vial",IF(A323="MEJORAMIENTO","Construcción de "&amp;M323&amp;" Km de vías mejoradas",IF(A323="OBRAS DE ARTE","Construcción de "&amp;M323&amp;" Km de obras de arte",IF(A323="PASARELAS","Construcción de "&amp;M323&amp;" m de pasarelas en convenio con Tony el Suizo",IF(A323="PUENTES","Construcción de "&amp;M323&amp;" m de puentes",))))))))))</f>
        <v>Construcción de 8.5 Km de vías mejoradas</v>
      </c>
      <c r="O323"/>
      <c r="P323" s="54"/>
      <c r="Q323" s="54"/>
      <c r="R323">
        <f>'RESUMEN ORDENADO DICIEMBRE'!S323</f>
        <v>1209.5999999999999</v>
      </c>
      <c r="S323" s="45">
        <f>SUM(R323:R326)</f>
        <v>30580.544999999998</v>
      </c>
      <c r="T323" s="49">
        <f>IF(S323="",R323,S323)</f>
        <v>30580.544999999998</v>
      </c>
      <c r="V323" t="str">
        <f>IF(A323="ESTUDIOS","Ing. Patricio Barcenas",IF(A323="AMBIENTAL","Ing. Verónica Carrión",IF(C323="ZONA 1","Ing. Javier Ruíz",IF(C323="ZONA 2","Ing. Marco Cevallos",IF(C323="ZONA 3", "Ing. Alfonso González","Ing. Iván Villa")))))</f>
        <v>Ing. Marco Cevallos</v>
      </c>
      <c r="W323" s="61" t="str">
        <f>IF(A323="ESTUDIOS","Informe del estudio o informe del diseño","Informe, planillas y actas")</f>
        <v>Informe, planillas y actas</v>
      </c>
      <c r="Z323" s="54"/>
    </row>
    <row r="324" spans="1:26" hidden="1" x14ac:dyDescent="0.2">
      <c r="A324" t="str">
        <f>'RESUMEN ORDENADO DICIEMBRE'!E324</f>
        <v>MEJORAMIENTO</v>
      </c>
      <c r="B324">
        <f>'RESUMEN ORDENADO DICIEMBRE'!G324</f>
        <v>0</v>
      </c>
      <c r="C324" t="str">
        <f>'RESUMEN ORDENADO DICIEMBRE'!A324</f>
        <v>ZONA 2</v>
      </c>
      <c r="D324" s="55" t="str">
        <f>'RESUMEN ORDENADO DICIEMBRE'!C324</f>
        <v>LARAMA</v>
      </c>
      <c r="E324" t="str">
        <f>'RESUMEN ORDENADO DICIEMBRE'!B324</f>
        <v>MACARA</v>
      </c>
      <c r="F324" t="str">
        <f>'RESUMEN ORDENADO DICIEMBRE'!D324</f>
        <v>AD. DIRECTA</v>
      </c>
      <c r="G324" t="str">
        <f t="shared" si="106"/>
        <v>VIALSUR</v>
      </c>
      <c r="J324" s="54"/>
      <c r="K324" s="54"/>
      <c r="L324" s="54"/>
      <c r="M324" s="54">
        <f>'RESUMEN ORDENADO DICIEMBRE'!I324</f>
        <v>0</v>
      </c>
      <c r="N324" s="54"/>
      <c r="O324"/>
      <c r="P324" s="54"/>
      <c r="Q324" s="54"/>
      <c r="R324">
        <f>'RESUMEN ORDENADO DICIEMBRE'!S324</f>
        <v>2345</v>
      </c>
      <c r="S324" s="45"/>
      <c r="Z324" s="54">
        <v>17.2</v>
      </c>
    </row>
    <row r="325" spans="1:26" hidden="1" x14ac:dyDescent="0.2">
      <c r="A325" t="str">
        <f>'RESUMEN ORDENADO DICIEMBRE'!E325</f>
        <v>MEJORAMIENTO</v>
      </c>
      <c r="B325">
        <f>'RESUMEN ORDENADO DICIEMBRE'!G325</f>
        <v>0</v>
      </c>
      <c r="C325" t="str">
        <f>'RESUMEN ORDENADO DICIEMBRE'!A325</f>
        <v>ZONA 2</v>
      </c>
      <c r="D325" s="55" t="str">
        <f>'RESUMEN ORDENADO DICIEMBRE'!C325</f>
        <v>LARAMA</v>
      </c>
      <c r="E325" t="str">
        <f>'RESUMEN ORDENADO DICIEMBRE'!B325</f>
        <v>MACARA</v>
      </c>
      <c r="F325" t="str">
        <f>'RESUMEN ORDENADO DICIEMBRE'!D325</f>
        <v>AD. DIRECTA</v>
      </c>
      <c r="G325" t="str">
        <f t="shared" si="106"/>
        <v>VIALSUR</v>
      </c>
      <c r="J325" s="54"/>
      <c r="K325" s="54"/>
      <c r="L325" s="54"/>
      <c r="M325" s="54">
        <f>'RESUMEN ORDENADO DICIEMBRE'!I325</f>
        <v>0</v>
      </c>
      <c r="N325" s="54"/>
      <c r="O325"/>
      <c r="P325" s="54"/>
      <c r="Q325" s="54"/>
      <c r="R325">
        <f>'RESUMEN ORDENADO DICIEMBRE'!S325</f>
        <v>15153.545000000002</v>
      </c>
      <c r="S325" s="45"/>
      <c r="Z325" s="54">
        <v>3.4</v>
      </c>
    </row>
    <row r="326" spans="1:26" hidden="1" x14ac:dyDescent="0.2">
      <c r="A326" t="str">
        <f>'RESUMEN ORDENADO DICIEMBRE'!E326</f>
        <v>MEJORAMIENTO</v>
      </c>
      <c r="B326">
        <f>'RESUMEN ORDENADO DICIEMBRE'!G326</f>
        <v>0</v>
      </c>
      <c r="C326" t="str">
        <f>'RESUMEN ORDENADO DICIEMBRE'!A326</f>
        <v>ZONA 2</v>
      </c>
      <c r="D326" s="55" t="str">
        <f>'RESUMEN ORDENADO DICIEMBRE'!C326</f>
        <v>LARAMA</v>
      </c>
      <c r="E326" t="str">
        <f>'RESUMEN ORDENADO DICIEMBRE'!B326</f>
        <v>MACARA</v>
      </c>
      <c r="F326" t="str">
        <f>'RESUMEN ORDENADO DICIEMBRE'!D326</f>
        <v>AD. DIRECTA</v>
      </c>
      <c r="G326" t="str">
        <f t="shared" si="106"/>
        <v>VIALSUR</v>
      </c>
      <c r="J326" s="54"/>
      <c r="K326" s="54"/>
      <c r="L326" s="54"/>
      <c r="M326" s="54">
        <f>'RESUMEN ORDENADO DICIEMBRE'!I326</f>
        <v>0</v>
      </c>
      <c r="N326" s="54"/>
      <c r="O326" s="54"/>
      <c r="P326" s="54"/>
      <c r="Q326" s="54"/>
      <c r="R326">
        <f>'RESUMEN ORDENADO DICIEMBRE'!S326</f>
        <v>11872.4</v>
      </c>
      <c r="S326" s="45"/>
      <c r="W326" s="61"/>
    </row>
    <row r="327" spans="1:26" x14ac:dyDescent="0.2">
      <c r="A327" t="str">
        <f>'RESUMEN ORDENADO DICIEMBRE'!E327</f>
        <v>MEJORAMIENTO</v>
      </c>
      <c r="B327" t="str">
        <f>'RESUMEN ORDENADO DICIEMBRE'!G327</f>
        <v>VÍA TACAMOROS - LA VICTORIA - LA BOCANA - EL LIMON; TRAMO EL LIMÓN - LA BOCANA -TABACAL ( CANTÓN MACARÁ) MTOP</v>
      </c>
      <c r="C327" t="str">
        <f>'RESUMEN ORDENADO DICIEMBRE'!A327</f>
        <v>ZONA 2</v>
      </c>
      <c r="D327" s="55" t="str">
        <f>'RESUMEN ORDENADO DICIEMBRE'!C327</f>
        <v>TACAMOROS-LA VICTORIA</v>
      </c>
      <c r="E327" t="str">
        <f>'RESUMEN ORDENADO DICIEMBRE'!B327</f>
        <v>MACARA</v>
      </c>
      <c r="F327" t="str">
        <f>'RESUMEN ORDENADO DICIEMBRE'!D327</f>
        <v>MTOP</v>
      </c>
      <c r="G327" t="str">
        <f t="shared" si="106"/>
        <v>MTOP</v>
      </c>
      <c r="H327">
        <f>'RESUMEN ORDENADO DICIEMBRE'!F327</f>
        <v>2013</v>
      </c>
      <c r="I327" s="53" t="str">
        <f>IF(F327="AD. DIRECTA","X","")</f>
        <v/>
      </c>
      <c r="J327" s="54">
        <f>IF(D327=0,"",VLOOKUP(D327,'2010-2001-1990'!$A$1:$C$105,3,"FALSO"))</f>
        <v>2204</v>
      </c>
      <c r="K327" s="54">
        <f>IF(D327=0,"",VLOOKUP(D327,'2010-2001-1990'!$A$1:$C$105,2,"FALSO"))</f>
        <v>2154</v>
      </c>
      <c r="L327" s="54">
        <f>IF(J327="",IF(K327="","",J327+K327),J327+K327)</f>
        <v>4358</v>
      </c>
      <c r="M327" s="54">
        <f>'RESUMEN ORDENADO DICIEMBRE'!I327</f>
        <v>30</v>
      </c>
      <c r="N327" s="54" t="str">
        <f>IF(M327=0,"Mantenimiento",IF(A327="MANTENIMIENTO","Construcción de "&amp;M327&amp;" Km de vías mantenidas",IF(A327="ALCANTARILLAS","Construcción de "&amp;M327&amp;" alcantarillas",IF(A327="AMBIENTAL","Licenciamiento ambiental de vías en la provincia",IF(A327="ASFALTADO","Construcción de "&amp;M327&amp;" Km de vías asfaltadas",IF(A327="ESTUDIOS","Ejecución de "&amp;M327&amp;" Km de estudio vial",IF(A327="MEJORAMIENTO","Construcción de "&amp;M327&amp;" Km de vías mejoradas",IF(A327="OBRAS DE ARTE","Construcción de "&amp;M327&amp;" Km de obras de arte",IF(A327="PASARELAS","Construcción de "&amp;M327&amp;" m de pasarelas en convenio con Tony el Suizo",IF(A327="PUENTES","Construcción de "&amp;M327&amp;" m de puentes",))))))))))</f>
        <v>Construcción de 30 Km de vías mejoradas</v>
      </c>
      <c r="O327"/>
      <c r="P327" s="54"/>
      <c r="Q327" s="54"/>
      <c r="R327">
        <f>'RESUMEN ORDENADO DICIEMBRE'!S327</f>
        <v>3083.4297000000001</v>
      </c>
      <c r="S327" s="45">
        <f>SUM(R327:R337)</f>
        <v>599200.10880000005</v>
      </c>
      <c r="T327" s="49">
        <f>IF(S327="",R327,S327)</f>
        <v>599200.10880000005</v>
      </c>
      <c r="V327" t="str">
        <f>IF(A327="ESTUDIOS","Ing. Patricio Barcenas",IF(A327="AMBIENTAL","Ing. Verónica Carrión",IF(C327="ZONA 1","Ing. Javier Ruíz",IF(C327="ZONA 2","Ing. Marco Cevallos",IF(C327="ZONA 3", "Ing. Alfonso González","Ing. Iván Villa")))))</f>
        <v>Ing. Marco Cevallos</v>
      </c>
      <c r="W327" s="61" t="str">
        <f>IF(A327="ESTUDIOS","Informe del estudio o informe del diseño","Informe, planillas y actas")</f>
        <v>Informe, planillas y actas</v>
      </c>
    </row>
    <row r="328" spans="1:26" hidden="1" x14ac:dyDescent="0.2">
      <c r="A328" t="str">
        <f>'RESUMEN ORDENADO DICIEMBRE'!E328</f>
        <v>MEJORAMIENTO</v>
      </c>
      <c r="B328">
        <f>'RESUMEN ORDENADO DICIEMBRE'!G328</f>
        <v>0</v>
      </c>
      <c r="C328" t="str">
        <f>'RESUMEN ORDENADO DICIEMBRE'!A328</f>
        <v>ZONA 2</v>
      </c>
      <c r="D328" s="55" t="str">
        <f>'RESUMEN ORDENADO DICIEMBRE'!C328</f>
        <v>TACAMOROS-LA VICTORIA</v>
      </c>
      <c r="E328" t="str">
        <f>'RESUMEN ORDENADO DICIEMBRE'!B328</f>
        <v>MACARA</v>
      </c>
      <c r="F328" t="str">
        <f>'RESUMEN ORDENADO DICIEMBRE'!D328</f>
        <v>MTOP</v>
      </c>
      <c r="G328" t="str">
        <f t="shared" si="106"/>
        <v>MTOP</v>
      </c>
      <c r="J328" s="54"/>
      <c r="K328" s="54"/>
      <c r="L328" s="54"/>
      <c r="M328" s="54">
        <f>'RESUMEN ORDENADO DICIEMBRE'!I328</f>
        <v>0</v>
      </c>
      <c r="N328" s="54"/>
      <c r="O328" s="54"/>
      <c r="P328" s="54"/>
      <c r="Q328" s="54"/>
      <c r="R328">
        <f>'RESUMEN ORDENADO DICIEMBRE'!S328</f>
        <v>31500</v>
      </c>
      <c r="S328" s="45"/>
    </row>
    <row r="329" spans="1:26" hidden="1" x14ac:dyDescent="0.2">
      <c r="A329" t="str">
        <f>'RESUMEN ORDENADO DICIEMBRE'!E329</f>
        <v>MEJORAMIENTO</v>
      </c>
      <c r="B329">
        <f>'RESUMEN ORDENADO DICIEMBRE'!G329</f>
        <v>0</v>
      </c>
      <c r="C329" t="str">
        <f>'RESUMEN ORDENADO DICIEMBRE'!A329</f>
        <v>ZONA 2</v>
      </c>
      <c r="D329" s="55" t="str">
        <f>'RESUMEN ORDENADO DICIEMBRE'!C329</f>
        <v>TACAMOROS-LA VICTORIA</v>
      </c>
      <c r="E329" t="str">
        <f>'RESUMEN ORDENADO DICIEMBRE'!B329</f>
        <v>MACARA</v>
      </c>
      <c r="F329" t="str">
        <f>'RESUMEN ORDENADO DICIEMBRE'!D329</f>
        <v>MTOP</v>
      </c>
      <c r="G329" t="str">
        <f t="shared" si="106"/>
        <v>MTOP</v>
      </c>
      <c r="J329" s="54"/>
      <c r="K329" s="54"/>
      <c r="L329" s="54"/>
      <c r="M329" s="54">
        <f>'RESUMEN ORDENADO DICIEMBRE'!I329</f>
        <v>0</v>
      </c>
      <c r="N329" s="54"/>
      <c r="O329" s="54"/>
      <c r="P329" s="54"/>
      <c r="Q329" s="54"/>
      <c r="R329">
        <f>'RESUMEN ORDENADO DICIEMBRE'!S329</f>
        <v>2793.3314</v>
      </c>
      <c r="S329" s="45"/>
    </row>
    <row r="330" spans="1:26" hidden="1" x14ac:dyDescent="0.2">
      <c r="A330" t="str">
        <f>'RESUMEN ORDENADO DICIEMBRE'!E330</f>
        <v>MEJORAMIENTO</v>
      </c>
      <c r="B330">
        <f>'RESUMEN ORDENADO DICIEMBRE'!G330</f>
        <v>0</v>
      </c>
      <c r="C330" t="str">
        <f>'RESUMEN ORDENADO DICIEMBRE'!A330</f>
        <v>ZONA 2</v>
      </c>
      <c r="D330" s="55" t="str">
        <f>'RESUMEN ORDENADO DICIEMBRE'!C330</f>
        <v>TACAMOROS-LA VICTORIA</v>
      </c>
      <c r="E330" t="str">
        <f>'RESUMEN ORDENADO DICIEMBRE'!B330</f>
        <v>MACARA</v>
      </c>
      <c r="F330" t="str">
        <f>'RESUMEN ORDENADO DICIEMBRE'!D330</f>
        <v>MTOP</v>
      </c>
      <c r="G330" t="str">
        <f t="shared" si="106"/>
        <v>MTOP</v>
      </c>
      <c r="J330" s="54"/>
      <c r="K330" s="54"/>
      <c r="L330" s="54"/>
      <c r="M330" s="54">
        <f>'RESUMEN ORDENADO DICIEMBRE'!I330</f>
        <v>0</v>
      </c>
      <c r="N330" s="54"/>
      <c r="O330" s="54"/>
      <c r="P330" s="54"/>
      <c r="Q330" s="54"/>
      <c r="R330">
        <f>'RESUMEN ORDENADO DICIEMBRE'!S330</f>
        <v>3473.9005000000002</v>
      </c>
      <c r="S330" s="45"/>
    </row>
    <row r="331" spans="1:26" hidden="1" x14ac:dyDescent="0.2">
      <c r="A331" t="str">
        <f>'RESUMEN ORDENADO DICIEMBRE'!E331</f>
        <v>MEJORAMIENTO</v>
      </c>
      <c r="B331">
        <f>'RESUMEN ORDENADO DICIEMBRE'!G331</f>
        <v>0</v>
      </c>
      <c r="C331" t="str">
        <f>'RESUMEN ORDENADO DICIEMBRE'!A331</f>
        <v>ZONA 2</v>
      </c>
      <c r="D331" s="55" t="str">
        <f>'RESUMEN ORDENADO DICIEMBRE'!C331</f>
        <v>TACAMOROS-LA VICTORIA</v>
      </c>
      <c r="E331" t="str">
        <f>'RESUMEN ORDENADO DICIEMBRE'!B331</f>
        <v>MACARA</v>
      </c>
      <c r="F331" t="str">
        <f>'RESUMEN ORDENADO DICIEMBRE'!D331</f>
        <v>MTOP</v>
      </c>
      <c r="G331" t="str">
        <f t="shared" si="106"/>
        <v>MTOP</v>
      </c>
      <c r="J331" s="54"/>
      <c r="K331" s="54"/>
      <c r="L331" s="54"/>
      <c r="M331" s="54">
        <f>'RESUMEN ORDENADO DICIEMBRE'!I331</f>
        <v>0</v>
      </c>
      <c r="N331" s="54"/>
      <c r="O331" s="54"/>
      <c r="P331" s="54"/>
      <c r="Q331" s="54"/>
      <c r="R331">
        <f>'RESUMEN ORDENADO DICIEMBRE'!S331</f>
        <v>2800</v>
      </c>
      <c r="S331" s="45"/>
      <c r="W331" s="61"/>
    </row>
    <row r="332" spans="1:26" hidden="1" x14ac:dyDescent="0.2">
      <c r="A332" t="str">
        <f>'RESUMEN ORDENADO DICIEMBRE'!E332</f>
        <v>MEJORAMIENTO</v>
      </c>
      <c r="B332">
        <f>'RESUMEN ORDENADO DICIEMBRE'!G332</f>
        <v>0</v>
      </c>
      <c r="C332" t="str">
        <f>'RESUMEN ORDENADO DICIEMBRE'!A332</f>
        <v>ZONA 2</v>
      </c>
      <c r="D332" s="55" t="str">
        <f>'RESUMEN ORDENADO DICIEMBRE'!C332</f>
        <v>TACAMOROS-LA VICTORIA</v>
      </c>
      <c r="E332" t="str">
        <f>'RESUMEN ORDENADO DICIEMBRE'!B332</f>
        <v>MACARA</v>
      </c>
      <c r="F332" t="str">
        <f>'RESUMEN ORDENADO DICIEMBRE'!D332</f>
        <v>MTOP</v>
      </c>
      <c r="G332" t="str">
        <f t="shared" si="106"/>
        <v>MTOP</v>
      </c>
      <c r="J332" s="54"/>
      <c r="K332" s="54"/>
      <c r="L332" s="54"/>
      <c r="M332" s="54">
        <f>'RESUMEN ORDENADO DICIEMBRE'!I332</f>
        <v>0</v>
      </c>
      <c r="N332" s="54"/>
      <c r="O332" s="54"/>
      <c r="P332" s="54"/>
      <c r="Q332" s="54"/>
      <c r="R332">
        <f>'RESUMEN ORDENADO DICIEMBRE'!S332</f>
        <v>173802.50999999998</v>
      </c>
      <c r="S332" s="45"/>
    </row>
    <row r="333" spans="1:26" hidden="1" x14ac:dyDescent="0.2">
      <c r="A333" t="str">
        <f>'RESUMEN ORDENADO DICIEMBRE'!E333</f>
        <v>MEJORAMIENTO</v>
      </c>
      <c r="B333">
        <f>'RESUMEN ORDENADO DICIEMBRE'!G333</f>
        <v>0</v>
      </c>
      <c r="C333" t="str">
        <f>'RESUMEN ORDENADO DICIEMBRE'!A333</f>
        <v>ZONA 2</v>
      </c>
      <c r="D333" s="55" t="str">
        <f>'RESUMEN ORDENADO DICIEMBRE'!C333</f>
        <v>TACAMOROS-LA VICTORIA</v>
      </c>
      <c r="E333" t="str">
        <f>'RESUMEN ORDENADO DICIEMBRE'!B333</f>
        <v>MACARA</v>
      </c>
      <c r="F333" t="str">
        <f>'RESUMEN ORDENADO DICIEMBRE'!D333</f>
        <v>MTOP</v>
      </c>
      <c r="G333" t="str">
        <f t="shared" ref="G333:G396" si="125">IF(F333="MTOP","MTOP",IF(F333="AD. DIRECTA","VIALSUR",IF(F333="CONV. TONY EL SUIZO","VIALSUR",IF(F333="CONVENIO","VIALSUR","VIALSUR"))))</f>
        <v>MTOP</v>
      </c>
      <c r="J333" s="54"/>
      <c r="K333" s="54"/>
      <c r="L333" s="54"/>
      <c r="M333" s="54">
        <f>'RESUMEN ORDENADO DICIEMBRE'!I333</f>
        <v>0</v>
      </c>
      <c r="N333" s="54"/>
      <c r="O333" s="54"/>
      <c r="P333" s="54"/>
      <c r="Q333" s="54"/>
      <c r="R333">
        <f>'RESUMEN ORDENADO DICIEMBRE'!S333</f>
        <v>32661.200000000001</v>
      </c>
      <c r="S333" s="45"/>
      <c r="W333" s="61"/>
    </row>
    <row r="334" spans="1:26" hidden="1" x14ac:dyDescent="0.2">
      <c r="A334" t="str">
        <f>'RESUMEN ORDENADO DICIEMBRE'!E334</f>
        <v>MEJORAMIENTO</v>
      </c>
      <c r="B334">
        <f>'RESUMEN ORDENADO DICIEMBRE'!G334</f>
        <v>0</v>
      </c>
      <c r="C334" t="str">
        <f>'RESUMEN ORDENADO DICIEMBRE'!A334</f>
        <v>ZONA 2</v>
      </c>
      <c r="D334" s="55" t="str">
        <f>'RESUMEN ORDENADO DICIEMBRE'!C334</f>
        <v>TACAMOROS-LA VICTORIA</v>
      </c>
      <c r="E334" t="str">
        <f>'RESUMEN ORDENADO DICIEMBRE'!B334</f>
        <v>MACARA</v>
      </c>
      <c r="F334" t="str">
        <f>'RESUMEN ORDENADO DICIEMBRE'!D334</f>
        <v>MTOP</v>
      </c>
      <c r="G334" t="str">
        <f t="shared" si="125"/>
        <v>MTOP</v>
      </c>
      <c r="J334" s="54"/>
      <c r="K334" s="54"/>
      <c r="L334" s="54"/>
      <c r="M334" s="54">
        <f>'RESUMEN ORDENADO DICIEMBRE'!I334</f>
        <v>0</v>
      </c>
      <c r="N334" s="54"/>
      <c r="O334" s="54"/>
      <c r="P334" s="54"/>
      <c r="Q334" s="54"/>
      <c r="R334">
        <f>'RESUMEN ORDENADO DICIEMBRE'!S334</f>
        <v>84015.122000000003</v>
      </c>
      <c r="S334" s="45"/>
    </row>
    <row r="335" spans="1:26" hidden="1" x14ac:dyDescent="0.2">
      <c r="A335" t="str">
        <f>'RESUMEN ORDENADO DICIEMBRE'!E335</f>
        <v>MEJORAMIENTO</v>
      </c>
      <c r="B335">
        <f>'RESUMEN ORDENADO DICIEMBRE'!G335</f>
        <v>0</v>
      </c>
      <c r="C335" t="str">
        <f>'RESUMEN ORDENADO DICIEMBRE'!A335</f>
        <v>ZONA 2</v>
      </c>
      <c r="D335" s="55" t="str">
        <f>'RESUMEN ORDENADO DICIEMBRE'!C335</f>
        <v>TACAMOROS-LA VICTORIA</v>
      </c>
      <c r="E335" t="str">
        <f>'RESUMEN ORDENADO DICIEMBRE'!B335</f>
        <v>MACARA</v>
      </c>
      <c r="F335" t="str">
        <f>'RESUMEN ORDENADO DICIEMBRE'!D335</f>
        <v>MTOP</v>
      </c>
      <c r="G335" t="str">
        <f t="shared" si="125"/>
        <v>MTOP</v>
      </c>
      <c r="J335" s="54"/>
      <c r="K335" s="54"/>
      <c r="L335" s="54"/>
      <c r="M335" s="54">
        <f>'RESUMEN ORDENADO DICIEMBRE'!I335</f>
        <v>0</v>
      </c>
      <c r="N335" s="54"/>
      <c r="O335" s="54"/>
      <c r="P335" s="54"/>
      <c r="Q335" s="54"/>
      <c r="R335">
        <f>'RESUMEN ORDENADO DICIEMBRE'!S335</f>
        <v>95008.615199999971</v>
      </c>
      <c r="S335" s="45"/>
      <c r="W335" s="61"/>
    </row>
    <row r="336" spans="1:26" hidden="1" x14ac:dyDescent="0.2">
      <c r="A336" t="str">
        <f>'RESUMEN ORDENADO DICIEMBRE'!E336</f>
        <v>MEJORAMIENTO</v>
      </c>
      <c r="B336">
        <f>'RESUMEN ORDENADO DICIEMBRE'!G336</f>
        <v>0</v>
      </c>
      <c r="C336" t="str">
        <f>'RESUMEN ORDENADO DICIEMBRE'!A336</f>
        <v>ZONA 2</v>
      </c>
      <c r="D336" s="55" t="str">
        <f>'RESUMEN ORDENADO DICIEMBRE'!C336</f>
        <v>TACAMOROS-LA VICTORIA</v>
      </c>
      <c r="E336" t="str">
        <f>'RESUMEN ORDENADO DICIEMBRE'!B336</f>
        <v>MACARA</v>
      </c>
      <c r="F336" t="str">
        <f>'RESUMEN ORDENADO DICIEMBRE'!D336</f>
        <v>MTOP</v>
      </c>
      <c r="G336" t="str">
        <f t="shared" si="125"/>
        <v>MTOP</v>
      </c>
      <c r="J336" s="54"/>
      <c r="K336" s="54"/>
      <c r="L336" s="54"/>
      <c r="M336" s="54">
        <f>'RESUMEN ORDENADO DICIEMBRE'!I336</f>
        <v>0</v>
      </c>
      <c r="N336" s="54"/>
      <c r="O336" s="54"/>
      <c r="P336" s="54"/>
      <c r="Q336" s="54"/>
      <c r="R336">
        <f>'RESUMEN ORDENADO DICIEMBRE'!S336</f>
        <v>127348</v>
      </c>
      <c r="S336" s="45"/>
    </row>
    <row r="337" spans="1:23" hidden="1" x14ac:dyDescent="0.2">
      <c r="A337" t="str">
        <f>'RESUMEN ORDENADO DICIEMBRE'!E337</f>
        <v>MEJORAMIENTO</v>
      </c>
      <c r="B337">
        <f>'RESUMEN ORDENADO DICIEMBRE'!G337</f>
        <v>0</v>
      </c>
      <c r="C337" t="str">
        <f>'RESUMEN ORDENADO DICIEMBRE'!A337</f>
        <v>ZONA 2</v>
      </c>
      <c r="D337" s="55" t="str">
        <f>'RESUMEN ORDENADO DICIEMBRE'!C337</f>
        <v>TACAMOROS-LA VICTORIA</v>
      </c>
      <c r="E337" t="str">
        <f>'RESUMEN ORDENADO DICIEMBRE'!B337</f>
        <v>MACARA</v>
      </c>
      <c r="F337" t="str">
        <f>'RESUMEN ORDENADO DICIEMBRE'!D337</f>
        <v>MTOP</v>
      </c>
      <c r="G337" t="str">
        <f t="shared" si="125"/>
        <v>MTOP</v>
      </c>
      <c r="J337" s="54"/>
      <c r="K337" s="54"/>
      <c r="L337" s="54"/>
      <c r="M337" s="54">
        <f>'RESUMEN ORDENADO DICIEMBRE'!I337</f>
        <v>0</v>
      </c>
      <c r="N337" s="54"/>
      <c r="O337" s="54"/>
      <c r="P337" s="54"/>
      <c r="Q337" s="54"/>
      <c r="R337">
        <f>'RESUMEN ORDENADO DICIEMBRE'!S337</f>
        <v>42714</v>
      </c>
      <c r="S337" s="45"/>
      <c r="W337" s="61"/>
    </row>
    <row r="338" spans="1:23" x14ac:dyDescent="0.2">
      <c r="A338" t="str">
        <f>'RESUMEN ORDENADO DICIEMBRE'!E338</f>
        <v>MEJORAMIENTO</v>
      </c>
      <c r="B338" t="str">
        <f>'RESUMEN ORDENADO DICIEMBRE'!G338</f>
        <v>VÍA TACAMOROS - LA VICTORIA - LA BOCANA - EL LIMON; TRAMO EL LIMÓN - LA BOCANA -TABACAL</v>
      </c>
      <c r="C338" t="str">
        <f>'RESUMEN ORDENADO DICIEMBRE'!A338</f>
        <v>ZONA 2</v>
      </c>
      <c r="D338" s="55" t="str">
        <f>'RESUMEN ORDENADO DICIEMBRE'!C338</f>
        <v>TACAMOROS-LA VICTORIA</v>
      </c>
      <c r="E338" t="str">
        <f>'RESUMEN ORDENADO DICIEMBRE'!B338</f>
        <v>MACARA</v>
      </c>
      <c r="F338" t="str">
        <f>'RESUMEN ORDENADO DICIEMBRE'!D338</f>
        <v>AD. DIRECTA</v>
      </c>
      <c r="G338" t="str">
        <f t="shared" si="125"/>
        <v>VIALSUR</v>
      </c>
      <c r="H338">
        <f>'RESUMEN ORDENADO DICIEMBRE'!F338</f>
        <v>2013</v>
      </c>
      <c r="I338" s="53" t="str">
        <f t="shared" ref="I338:I339" si="126">IF(F338="AD. DIRECTA","X","")</f>
        <v>X</v>
      </c>
      <c r="J338" s="54">
        <f>IF(D338=0,"",VLOOKUP(D338,'2010-2001-1990'!$A$1:$C$105,3,"FALSO"))</f>
        <v>2204</v>
      </c>
      <c r="K338" s="54">
        <f>IF(D338=0,"",VLOOKUP(D338,'2010-2001-1990'!$A$1:$C$105,2,"FALSO"))</f>
        <v>2154</v>
      </c>
      <c r="L338" s="54">
        <f t="shared" ref="L338:L339" si="127">IF(J338="",IF(K338="","",J338+K338),J338+K338)</f>
        <v>4358</v>
      </c>
      <c r="M338" s="54">
        <f>'RESUMEN ORDENADO DICIEMBRE'!I338</f>
        <v>30</v>
      </c>
      <c r="N338" s="54" t="str">
        <f t="shared" ref="N338:N339" si="128">IF(M338=0,"Mantenimiento",IF(A338="MANTENIMIENTO","Construcción de "&amp;M338&amp;" Km de vías mantenidas",IF(A338="ALCANTARILLAS","Construcción de "&amp;M338&amp;" alcantarillas",IF(A338="AMBIENTAL","Licenciamiento ambiental de vías en la provincia",IF(A338="ASFALTADO","Construcción de "&amp;M338&amp;" Km de vías asfaltadas",IF(A338="ESTUDIOS","Ejecución de "&amp;M338&amp;" Km de estudio vial",IF(A338="MEJORAMIENTO","Construcción de "&amp;M338&amp;" Km de vías mejoradas",IF(A338="OBRAS DE ARTE","Construcción de "&amp;M338&amp;" Km de obras de arte",IF(A338="PASARELAS","Construcción de "&amp;M338&amp;" m de pasarelas en convenio con Tony el Suizo",IF(A338="PUENTES","Construcción de "&amp;M338&amp;" m de puentes",))))))))))</f>
        <v>Construcción de 30 Km de vías mejoradas</v>
      </c>
      <c r="O338"/>
      <c r="P338" s="54"/>
      <c r="Q338" s="54"/>
      <c r="R338">
        <f>'RESUMEN ORDENADO DICIEMBRE'!S338</f>
        <v>5702.6686</v>
      </c>
      <c r="S338" s="45"/>
      <c r="T338" s="49">
        <f t="shared" ref="T338:T339" si="129">IF(S338="",R338,S338)</f>
        <v>5702.6686</v>
      </c>
      <c r="V338" t="str">
        <f t="shared" ref="V338:V339" si="130">IF(A338="ESTUDIOS","Ing. Patricio Barcenas",IF(A338="AMBIENTAL","Ing. Verónica Carrión",IF(C338="ZONA 1","Ing. Javier Ruíz",IF(C338="ZONA 2","Ing. Marco Cevallos",IF(C338="ZONA 3", "Ing. Alfonso González","Ing. Iván Villa")))))</f>
        <v>Ing. Marco Cevallos</v>
      </c>
      <c r="W338" s="61" t="str">
        <f t="shared" ref="W338:W339" si="131">IF(A338="ESTUDIOS","Informe del estudio o informe del diseño","Informe, planillas y actas")</f>
        <v>Informe, planillas y actas</v>
      </c>
    </row>
    <row r="339" spans="1:23" x14ac:dyDescent="0.2">
      <c r="A339" t="str">
        <f>'RESUMEN ORDENADO DICIEMBRE'!E339</f>
        <v>ALCANTARILLAS</v>
      </c>
      <c r="B339" t="str">
        <f>'RESUMEN ORDENADO DICIEMBRE'!G339</f>
        <v>ALCANTARILLAS DE LA VÍA TACAMOROS - LA VICTORIA - LA BOCANA - EL LIMON; TRAMO EL LIMÓN - LA BOCANA -TABACAL ( CANTÓN MACARÁ)</v>
      </c>
      <c r="C339" t="str">
        <f>'RESUMEN ORDENADO DICIEMBRE'!A339</f>
        <v>ZONA 2</v>
      </c>
      <c r="D339" s="55" t="str">
        <f>'RESUMEN ORDENADO DICIEMBRE'!C339</f>
        <v>TACAMOROS-LA VICTORIA</v>
      </c>
      <c r="E339" t="str">
        <f>'RESUMEN ORDENADO DICIEMBRE'!B339</f>
        <v>MACARA</v>
      </c>
      <c r="F339" t="str">
        <f>'RESUMEN ORDENADO DICIEMBRE'!D339</f>
        <v>MTOP</v>
      </c>
      <c r="G339" t="str">
        <f t="shared" si="125"/>
        <v>MTOP</v>
      </c>
      <c r="H339">
        <f>'RESUMEN ORDENADO DICIEMBRE'!F339</f>
        <v>2013</v>
      </c>
      <c r="I339" s="53" t="str">
        <f t="shared" si="126"/>
        <v/>
      </c>
      <c r="J339" s="54">
        <f>IF(D339=0,"",VLOOKUP(D339,'2010-2001-1990'!$A$1:$C$105,3,"FALSO"))</f>
        <v>2204</v>
      </c>
      <c r="K339" s="54">
        <f>IF(D339=0,"",VLOOKUP(D339,'2010-2001-1990'!$A$1:$C$105,2,"FALSO"))</f>
        <v>2154</v>
      </c>
      <c r="L339" s="54">
        <f t="shared" si="127"/>
        <v>4358</v>
      </c>
      <c r="M339" s="54">
        <f>'RESUMEN ORDENADO DICIEMBRE'!I339</f>
        <v>10</v>
      </c>
      <c r="N339" s="54" t="str">
        <f t="shared" si="128"/>
        <v>Construcción de 10 alcantarillas</v>
      </c>
      <c r="O339"/>
      <c r="P339" s="54"/>
      <c r="Q339" s="54"/>
      <c r="R339">
        <f>'RESUMEN ORDENADO DICIEMBRE'!S339</f>
        <v>2448.4932000000003</v>
      </c>
      <c r="S339" s="45">
        <f>SUM(R339:R343)</f>
        <v>22577.777300000005</v>
      </c>
      <c r="T339" s="49">
        <f t="shared" si="129"/>
        <v>22577.777300000005</v>
      </c>
      <c r="V339" t="str">
        <f t="shared" si="130"/>
        <v>Ing. Marco Cevallos</v>
      </c>
      <c r="W339" s="61" t="str">
        <f t="shared" si="131"/>
        <v>Informe, planillas y actas</v>
      </c>
    </row>
    <row r="340" spans="1:23" hidden="1" x14ac:dyDescent="0.2">
      <c r="A340" t="str">
        <f>'RESUMEN ORDENADO DICIEMBRE'!E340</f>
        <v>ALCANTARILLAS</v>
      </c>
      <c r="B340">
        <f>'RESUMEN ORDENADO DICIEMBRE'!G340</f>
        <v>0</v>
      </c>
      <c r="C340" t="str">
        <f>'RESUMEN ORDENADO DICIEMBRE'!A340</f>
        <v>ZONA 2</v>
      </c>
      <c r="D340" s="55" t="str">
        <f>'RESUMEN ORDENADO DICIEMBRE'!C340</f>
        <v>TACAMOROS-LA VICTORIA</v>
      </c>
      <c r="E340" t="str">
        <f>'RESUMEN ORDENADO DICIEMBRE'!B340</f>
        <v>MACARA</v>
      </c>
      <c r="F340" t="str">
        <f>'RESUMEN ORDENADO DICIEMBRE'!D340</f>
        <v>MTOP</v>
      </c>
      <c r="G340" t="str">
        <f t="shared" si="125"/>
        <v>MTOP</v>
      </c>
      <c r="J340" s="54"/>
      <c r="K340" s="54"/>
      <c r="L340" s="54"/>
      <c r="M340" s="54">
        <f>'RESUMEN ORDENADO DICIEMBRE'!I340</f>
        <v>0</v>
      </c>
      <c r="N340" s="54"/>
      <c r="O340" s="54"/>
      <c r="P340" s="54"/>
      <c r="Q340" s="54"/>
      <c r="R340">
        <f>'RESUMEN ORDENADO DICIEMBRE'!S340</f>
        <v>612.44370000000004</v>
      </c>
      <c r="S340" s="45"/>
    </row>
    <row r="341" spans="1:23" hidden="1" x14ac:dyDescent="0.2">
      <c r="A341" t="str">
        <f>'RESUMEN ORDENADO DICIEMBRE'!E341</f>
        <v>ALCANTARILLAS</v>
      </c>
      <c r="B341">
        <f>'RESUMEN ORDENADO DICIEMBRE'!G341</f>
        <v>0</v>
      </c>
      <c r="C341" t="str">
        <f>'RESUMEN ORDENADO DICIEMBRE'!A341</f>
        <v>ZONA 2</v>
      </c>
      <c r="D341" s="55" t="str">
        <f>'RESUMEN ORDENADO DICIEMBRE'!C341</f>
        <v>TACAMOROS-LA VICTORIA</v>
      </c>
      <c r="E341" t="str">
        <f>'RESUMEN ORDENADO DICIEMBRE'!B341</f>
        <v>MACARA</v>
      </c>
      <c r="F341" t="str">
        <f>'RESUMEN ORDENADO DICIEMBRE'!D341</f>
        <v>MTOP</v>
      </c>
      <c r="G341" t="str">
        <f t="shared" si="125"/>
        <v>MTOP</v>
      </c>
      <c r="J341" s="54"/>
      <c r="K341" s="54"/>
      <c r="L341" s="54"/>
      <c r="M341" s="54">
        <f>'RESUMEN ORDENADO DICIEMBRE'!I341</f>
        <v>0</v>
      </c>
      <c r="N341" s="54"/>
      <c r="O341" s="54"/>
      <c r="P341" s="54"/>
      <c r="Q341" s="54"/>
      <c r="R341">
        <f>'RESUMEN ORDENADO DICIEMBRE'!S341</f>
        <v>14676.270000000002</v>
      </c>
      <c r="S341" s="45"/>
      <c r="W341" s="61"/>
    </row>
    <row r="342" spans="1:23" hidden="1" x14ac:dyDescent="0.2">
      <c r="A342" t="str">
        <f>'RESUMEN ORDENADO DICIEMBRE'!E342</f>
        <v>ALCANTARILLAS</v>
      </c>
      <c r="B342">
        <f>'RESUMEN ORDENADO DICIEMBRE'!G342</f>
        <v>0</v>
      </c>
      <c r="C342" t="str">
        <f>'RESUMEN ORDENADO DICIEMBRE'!A342</f>
        <v>ZONA 2</v>
      </c>
      <c r="D342" s="55" t="str">
        <f>'RESUMEN ORDENADO DICIEMBRE'!C342</f>
        <v>TACAMOROS-LA VICTORIA</v>
      </c>
      <c r="E342" t="str">
        <f>'RESUMEN ORDENADO DICIEMBRE'!B342</f>
        <v>MACARA</v>
      </c>
      <c r="F342" t="str">
        <f>'RESUMEN ORDENADO DICIEMBRE'!D342</f>
        <v>MTOP</v>
      </c>
      <c r="G342" t="str">
        <f t="shared" si="125"/>
        <v>MTOP</v>
      </c>
      <c r="J342" s="54"/>
      <c r="K342" s="54"/>
      <c r="L342" s="54"/>
      <c r="M342" s="54">
        <f>'RESUMEN ORDENADO DICIEMBRE'!I342</f>
        <v>0</v>
      </c>
      <c r="N342" s="54"/>
      <c r="O342" s="54"/>
      <c r="P342" s="54"/>
      <c r="Q342" s="54"/>
      <c r="R342">
        <f>'RESUMEN ORDENADO DICIEMBRE'!S342</f>
        <v>2783.7000000000003</v>
      </c>
      <c r="S342" s="45"/>
    </row>
    <row r="343" spans="1:23" hidden="1" x14ac:dyDescent="0.2">
      <c r="A343" t="str">
        <f>'RESUMEN ORDENADO DICIEMBRE'!E343</f>
        <v>ALCANTARILLAS</v>
      </c>
      <c r="B343">
        <f>'RESUMEN ORDENADO DICIEMBRE'!G343</f>
        <v>0</v>
      </c>
      <c r="C343" t="str">
        <f>'RESUMEN ORDENADO DICIEMBRE'!A343</f>
        <v>ZONA 2</v>
      </c>
      <c r="D343" s="55" t="str">
        <f>'RESUMEN ORDENADO DICIEMBRE'!C343</f>
        <v>TACAMOROS-LA VICTORIA</v>
      </c>
      <c r="E343" t="str">
        <f>'RESUMEN ORDENADO DICIEMBRE'!B343</f>
        <v>MACARA</v>
      </c>
      <c r="F343" t="str">
        <f>'RESUMEN ORDENADO DICIEMBRE'!D343</f>
        <v>MTOP</v>
      </c>
      <c r="G343" t="str">
        <f t="shared" si="125"/>
        <v>MTOP</v>
      </c>
      <c r="J343" s="54"/>
      <c r="K343" s="54"/>
      <c r="L343" s="54"/>
      <c r="M343" s="54">
        <f>'RESUMEN ORDENADO DICIEMBRE'!I343</f>
        <v>0</v>
      </c>
      <c r="N343" s="54"/>
      <c r="O343" s="54"/>
      <c r="P343" s="54"/>
      <c r="Q343" s="54"/>
      <c r="R343">
        <f>'RESUMEN ORDENADO DICIEMBRE'!S343</f>
        <v>2056.8704000000002</v>
      </c>
      <c r="S343" s="45"/>
    </row>
    <row r="344" spans="1:23" x14ac:dyDescent="0.2">
      <c r="A344" t="str">
        <f>'RESUMEN ORDENADO DICIEMBRE'!E344</f>
        <v>MANTENIMIENTO</v>
      </c>
      <c r="B344" t="str">
        <f>'RESUMEN ORDENADO DICIEMBRE'!G344</f>
        <v>BACHEO VÍA MACARA-SAUCILLO Y YE DE CELICA-PINDAL</v>
      </c>
      <c r="C344" t="str">
        <f>'RESUMEN ORDENADO DICIEMBRE'!A344</f>
        <v>ZONA 2</v>
      </c>
      <c r="D344" s="55" t="str">
        <f>'RESUMEN ORDENADO DICIEMBRE'!C344</f>
        <v>MACARA</v>
      </c>
      <c r="E344" t="str">
        <f>'RESUMEN ORDENADO DICIEMBRE'!B344</f>
        <v>MACARA</v>
      </c>
      <c r="F344" t="str">
        <f>'RESUMEN ORDENADO DICIEMBRE'!D344</f>
        <v>AD. DIRECTA</v>
      </c>
      <c r="G344" t="str">
        <f t="shared" si="125"/>
        <v>VIALSUR</v>
      </c>
      <c r="H344">
        <f>'RESUMEN ORDENADO DICIEMBRE'!F344</f>
        <v>2013</v>
      </c>
      <c r="I344" s="53" t="str">
        <f>IF(F344="AD. DIRECTA","X","")</f>
        <v>X</v>
      </c>
      <c r="J344" s="54">
        <f>IF(D344=0,"",VLOOKUP(D344,'2010-2001-1990'!$A$1:$C$105,3,"FALSO"))</f>
        <v>7771</v>
      </c>
      <c r="K344" s="54">
        <f>IF(D344=0,"",VLOOKUP(D344,'2010-2001-1990'!$A$1:$C$105,2,"FALSO"))</f>
        <v>7959</v>
      </c>
      <c r="L344" s="54">
        <f>IF(J344="",IF(K344="","",J344+K344),J344+K344)</f>
        <v>15730</v>
      </c>
      <c r="M344" s="54">
        <f>'RESUMEN ORDENADO DICIEMBRE'!I344</f>
        <v>68.7</v>
      </c>
      <c r="N344" s="54" t="str">
        <f>IF(M344=0,"Mantenimiento",IF(A344="MANTENIMIENTO","Construcción de "&amp;M344&amp;" Km de vías mantenidas",IF(A344="ALCANTARILLAS","Construcción de "&amp;M344&amp;" alcantarillas",IF(A344="AMBIENTAL","Licenciamiento ambiental de vías en la provincia",IF(A344="ASFALTADO","Construcción de "&amp;M344&amp;" Km de vías asfaltadas",IF(A344="ESTUDIOS","Ejecución de "&amp;M344&amp;" Km de estudio vial",IF(A344="MEJORAMIENTO","Construcción de "&amp;M344&amp;" Km de vías mejoradas",IF(A344="OBRAS DE ARTE","Construcción de "&amp;M344&amp;" Km de obras de arte",IF(A344="PASARELAS","Construcción de "&amp;M344&amp;" m de pasarelas en convenio con Tony el Suizo",IF(A344="PUENTES","Construcción de "&amp;M344&amp;" m de puentes",))))))))))</f>
        <v>Construcción de 68.7 Km de vías mantenidas</v>
      </c>
      <c r="O344"/>
      <c r="P344" s="54"/>
      <c r="Q344" s="54"/>
      <c r="R344">
        <f>'RESUMEN ORDENADO DICIEMBRE'!S344</f>
        <v>7389.7868000000008</v>
      </c>
      <c r="S344" s="45">
        <f>SUM(R344:R349)</f>
        <v>192853.38250000001</v>
      </c>
      <c r="T344" s="49">
        <f>IF(S344="",R344,S344)</f>
        <v>192853.38250000001</v>
      </c>
      <c r="V344" t="str">
        <f>IF(A344="ESTUDIOS","Ing. Patricio Barcenas",IF(A344="AMBIENTAL","Ing. Verónica Carrión",IF(C344="ZONA 1","Ing. Javier Ruíz",IF(C344="ZONA 2","Ing. Marco Cevallos",IF(C344="ZONA 3", "Ing. Alfonso González","Ing. Iván Villa")))))</f>
        <v>Ing. Marco Cevallos</v>
      </c>
      <c r="W344" s="61" t="str">
        <f>IF(A344="ESTUDIOS","Informe del estudio o informe del diseño","Informe, planillas y actas")</f>
        <v>Informe, planillas y actas</v>
      </c>
    </row>
    <row r="345" spans="1:23" hidden="1" x14ac:dyDescent="0.2">
      <c r="A345" t="str">
        <f>'RESUMEN ORDENADO DICIEMBRE'!E345</f>
        <v>MANTENIMIENTO</v>
      </c>
      <c r="B345">
        <f>'RESUMEN ORDENADO DICIEMBRE'!G345</f>
        <v>0</v>
      </c>
      <c r="C345" t="str">
        <f>'RESUMEN ORDENADO DICIEMBRE'!A345</f>
        <v>ZONA 2</v>
      </c>
      <c r="D345" s="55" t="str">
        <f>'RESUMEN ORDENADO DICIEMBRE'!C345</f>
        <v>MACARA</v>
      </c>
      <c r="E345" t="str">
        <f>'RESUMEN ORDENADO DICIEMBRE'!B345</f>
        <v>MACARA</v>
      </c>
      <c r="F345" t="str">
        <f>'RESUMEN ORDENADO DICIEMBRE'!D345</f>
        <v>AD. DIRECTA</v>
      </c>
      <c r="G345" t="str">
        <f t="shared" si="125"/>
        <v>VIALSUR</v>
      </c>
      <c r="J345" s="54"/>
      <c r="K345" s="54"/>
      <c r="L345" s="54"/>
      <c r="M345" s="54">
        <f>'RESUMEN ORDENADO DICIEMBRE'!I345</f>
        <v>0</v>
      </c>
      <c r="N345" s="54"/>
      <c r="O345" s="54"/>
      <c r="P345" s="54"/>
      <c r="Q345" s="54"/>
      <c r="R345">
        <f>'RESUMEN ORDENADO DICIEMBRE'!S345</f>
        <v>42176.862000000001</v>
      </c>
      <c r="S345" s="45"/>
    </row>
    <row r="346" spans="1:23" hidden="1" x14ac:dyDescent="0.2">
      <c r="A346" t="str">
        <f>'RESUMEN ORDENADO DICIEMBRE'!E346</f>
        <v>MANTENIMIENTO</v>
      </c>
      <c r="B346">
        <f>'RESUMEN ORDENADO DICIEMBRE'!G346</f>
        <v>0</v>
      </c>
      <c r="C346" t="str">
        <f>'RESUMEN ORDENADO DICIEMBRE'!A346</f>
        <v>ZONA 2</v>
      </c>
      <c r="D346" s="55" t="str">
        <f>'RESUMEN ORDENADO DICIEMBRE'!C346</f>
        <v>MACARA</v>
      </c>
      <c r="E346" t="str">
        <f>'RESUMEN ORDENADO DICIEMBRE'!B346</f>
        <v>MACARA</v>
      </c>
      <c r="F346" t="str">
        <f>'RESUMEN ORDENADO DICIEMBRE'!D346</f>
        <v>AD. DIRECTA</v>
      </c>
      <c r="G346" t="str">
        <f t="shared" si="125"/>
        <v>VIALSUR</v>
      </c>
      <c r="J346" s="54"/>
      <c r="K346" s="54"/>
      <c r="L346" s="54"/>
      <c r="M346" s="54">
        <f>'RESUMEN ORDENADO DICIEMBRE'!I346</f>
        <v>0</v>
      </c>
      <c r="N346" s="54"/>
      <c r="O346" s="54"/>
      <c r="P346" s="54"/>
      <c r="Q346" s="54"/>
      <c r="R346">
        <f>'RESUMEN ORDENADO DICIEMBRE'!S346</f>
        <v>15449.384700000001</v>
      </c>
      <c r="S346" s="45"/>
    </row>
    <row r="347" spans="1:23" hidden="1" x14ac:dyDescent="0.2">
      <c r="A347" t="str">
        <f>'RESUMEN ORDENADO DICIEMBRE'!E347</f>
        <v>MANTENIMIENTO</v>
      </c>
      <c r="B347">
        <f>'RESUMEN ORDENADO DICIEMBRE'!G347</f>
        <v>0</v>
      </c>
      <c r="C347" t="str">
        <f>'RESUMEN ORDENADO DICIEMBRE'!A347</f>
        <v>ZONA 2</v>
      </c>
      <c r="D347" s="55" t="str">
        <f>'RESUMEN ORDENADO DICIEMBRE'!C347</f>
        <v>MACARA</v>
      </c>
      <c r="E347" t="str">
        <f>'RESUMEN ORDENADO DICIEMBRE'!B347</f>
        <v>MACARA</v>
      </c>
      <c r="F347" t="str">
        <f>'RESUMEN ORDENADO DICIEMBRE'!D347</f>
        <v>AD. DIRECTA</v>
      </c>
      <c r="G347" t="str">
        <f t="shared" si="125"/>
        <v>VIALSUR</v>
      </c>
      <c r="J347" s="54"/>
      <c r="K347" s="54"/>
      <c r="L347" s="54"/>
      <c r="M347" s="54">
        <f>'RESUMEN ORDENADO DICIEMBRE'!I347</f>
        <v>0</v>
      </c>
      <c r="N347" s="54"/>
      <c r="O347" s="54"/>
      <c r="P347" s="54"/>
      <c r="Q347" s="54"/>
      <c r="R347">
        <f>'RESUMEN ORDENADO DICIEMBRE'!S347</f>
        <v>84280.651100000003</v>
      </c>
      <c r="S347" s="45"/>
    </row>
    <row r="348" spans="1:23" hidden="1" x14ac:dyDescent="0.2">
      <c r="A348" t="str">
        <f>'RESUMEN ORDENADO DICIEMBRE'!E348</f>
        <v>MANTENIMIENTO</v>
      </c>
      <c r="B348">
        <f>'RESUMEN ORDENADO DICIEMBRE'!G348</f>
        <v>0</v>
      </c>
      <c r="C348" t="str">
        <f>'RESUMEN ORDENADO DICIEMBRE'!A348</f>
        <v>ZONA 2</v>
      </c>
      <c r="D348" s="55" t="str">
        <f>'RESUMEN ORDENADO DICIEMBRE'!C348</f>
        <v>MACARA</v>
      </c>
      <c r="E348" t="str">
        <f>'RESUMEN ORDENADO DICIEMBRE'!B348</f>
        <v>MACARA</v>
      </c>
      <c r="F348" t="str">
        <f>'RESUMEN ORDENADO DICIEMBRE'!D348</f>
        <v>AD. DIRECTA</v>
      </c>
      <c r="G348" t="str">
        <f t="shared" si="125"/>
        <v>VIALSUR</v>
      </c>
      <c r="J348" s="54"/>
      <c r="K348" s="54"/>
      <c r="L348" s="54"/>
      <c r="M348" s="54">
        <f>'RESUMEN ORDENADO DICIEMBRE'!I348</f>
        <v>0</v>
      </c>
      <c r="N348" s="54"/>
      <c r="O348" s="54"/>
      <c r="P348" s="54"/>
      <c r="Q348" s="54"/>
      <c r="R348">
        <f>'RESUMEN ORDENADO DICIEMBRE'!S348</f>
        <v>40539.396000000001</v>
      </c>
      <c r="S348" s="45"/>
      <c r="W348" s="61"/>
    </row>
    <row r="349" spans="1:23" hidden="1" x14ac:dyDescent="0.2">
      <c r="A349" t="str">
        <f>'RESUMEN ORDENADO DICIEMBRE'!E349</f>
        <v>MANTENIMIENTO</v>
      </c>
      <c r="B349">
        <f>'RESUMEN ORDENADO DICIEMBRE'!G349</f>
        <v>0</v>
      </c>
      <c r="C349" t="str">
        <f>'RESUMEN ORDENADO DICIEMBRE'!A349</f>
        <v>ZONA 2</v>
      </c>
      <c r="D349" s="55" t="str">
        <f>'RESUMEN ORDENADO DICIEMBRE'!C349</f>
        <v>MACARA</v>
      </c>
      <c r="E349" t="str">
        <f>'RESUMEN ORDENADO DICIEMBRE'!B349</f>
        <v>MACARA</v>
      </c>
      <c r="F349" t="str">
        <f>'RESUMEN ORDENADO DICIEMBRE'!D349</f>
        <v>AD. DIRECTA</v>
      </c>
      <c r="G349" t="str">
        <f t="shared" si="125"/>
        <v>VIALSUR</v>
      </c>
      <c r="J349" s="54"/>
      <c r="K349" s="54"/>
      <c r="L349" s="54"/>
      <c r="M349" s="54">
        <f>'RESUMEN ORDENADO DICIEMBRE'!I349</f>
        <v>0</v>
      </c>
      <c r="N349" s="54"/>
      <c r="O349" s="54"/>
      <c r="P349" s="54"/>
      <c r="Q349" s="54"/>
      <c r="R349">
        <f>'RESUMEN ORDENADO DICIEMBRE'!S349</f>
        <v>3017.3018999999999</v>
      </c>
      <c r="S349" s="45"/>
      <c r="W349" s="61"/>
    </row>
    <row r="350" spans="1:23" x14ac:dyDescent="0.2">
      <c r="A350" t="str">
        <f>'RESUMEN ORDENADO DICIEMBRE'!E350</f>
        <v>MANTENIMIENTO</v>
      </c>
      <c r="B350" t="str">
        <f>'RESUMEN ORDENADO DICIEMBRE'!G350</f>
        <v>VÍAS DE PARROQUIA 12  DE DICIEMBRE (CANTÓN PINDAL)</v>
      </c>
      <c r="C350" t="str">
        <f>'RESUMEN ORDENADO DICIEMBRE'!A350</f>
        <v>ZONA 2</v>
      </c>
      <c r="D350" s="55" t="str">
        <f>'RESUMEN ORDENADO DICIEMBRE'!C350</f>
        <v>12 DE DICIEMBRE</v>
      </c>
      <c r="E350" t="str">
        <f>'RESUMEN ORDENADO DICIEMBRE'!B350</f>
        <v>PINDAL</v>
      </c>
      <c r="F350" t="str">
        <f>'RESUMEN ORDENADO DICIEMBRE'!D350</f>
        <v>AD. DIRECTA</v>
      </c>
      <c r="G350" t="str">
        <f t="shared" si="125"/>
        <v>VIALSUR</v>
      </c>
      <c r="H350">
        <f>'RESUMEN ORDENADO DICIEMBRE'!F350</f>
        <v>2013</v>
      </c>
      <c r="I350" s="53" t="str">
        <f>IF(F350="AD. DIRECTA","X","")</f>
        <v>X</v>
      </c>
      <c r="J350" s="54">
        <f>IF(D350=0,"",VLOOKUP(D350,'2010-2001-1990'!$A$1:$C$105,3,"FALSO"))</f>
        <v>902</v>
      </c>
      <c r="K350" s="54">
        <f>IF(D350=0,"",VLOOKUP(D350,'2010-2001-1990'!$A$1:$C$105,2,"FALSO"))</f>
        <v>989</v>
      </c>
      <c r="L350" s="54">
        <f>IF(J350="",IF(K350="","",J350+K350),J350+K350)</f>
        <v>1891</v>
      </c>
      <c r="M350" s="54">
        <f>'RESUMEN ORDENADO DICIEMBRE'!I350</f>
        <v>7.46</v>
      </c>
      <c r="N350" s="54" t="str">
        <f>IF(M350=0,"Mantenimiento",IF(A350="MANTENIMIENTO","Construcción de "&amp;M350&amp;" Km de vías mantenidas",IF(A350="ALCANTARILLAS","Construcción de "&amp;M350&amp;" alcantarillas",IF(A350="AMBIENTAL","Licenciamiento ambiental de vías en la provincia",IF(A350="ASFALTADO","Construcción de "&amp;M350&amp;" Km de vías asfaltadas",IF(A350="ESTUDIOS","Ejecución de "&amp;M350&amp;" Km de estudio vial",IF(A350="MEJORAMIENTO","Construcción de "&amp;M350&amp;" Km de vías mejoradas",IF(A350="OBRAS DE ARTE","Construcción de "&amp;M350&amp;" Km de obras de arte",IF(A350="PASARELAS","Construcción de "&amp;M350&amp;" m de pasarelas en convenio con Tony el Suizo",IF(A350="PUENTES","Construcción de "&amp;M350&amp;" m de puentes",))))))))))</f>
        <v>Construcción de 7.46 Km de vías mantenidas</v>
      </c>
      <c r="O350"/>
      <c r="P350" s="54"/>
      <c r="Q350" s="54"/>
      <c r="R350">
        <f>'RESUMEN ORDENADO DICIEMBRE'!S350</f>
        <v>2998.8</v>
      </c>
      <c r="S350" s="45">
        <f>SUM(R350:R351)</f>
        <v>10458.799999999999</v>
      </c>
      <c r="T350" s="49">
        <f>IF(S350="",R350,S350)</f>
        <v>10458.799999999999</v>
      </c>
      <c r="V350" t="str">
        <f>IF(A350="ESTUDIOS","Ing. Patricio Barcenas",IF(A350="AMBIENTAL","Ing. Verónica Carrión",IF(C350="ZONA 1","Ing. Javier Ruíz",IF(C350="ZONA 2","Ing. Marco Cevallos",IF(C350="ZONA 3", "Ing. Alfonso González","Ing. Iván Villa")))))</f>
        <v>Ing. Marco Cevallos</v>
      </c>
      <c r="W350" s="61" t="str">
        <f>IF(A350="ESTUDIOS","Informe del estudio o informe del diseño","Informe, planillas y actas")</f>
        <v>Informe, planillas y actas</v>
      </c>
    </row>
    <row r="351" spans="1:23" hidden="1" x14ac:dyDescent="0.2">
      <c r="A351" t="str">
        <f>'RESUMEN ORDENADO DICIEMBRE'!E351</f>
        <v>MANTENIMIENTO</v>
      </c>
      <c r="B351">
        <f>'RESUMEN ORDENADO DICIEMBRE'!G351</f>
        <v>0</v>
      </c>
      <c r="C351" t="str">
        <f>'RESUMEN ORDENADO DICIEMBRE'!A351</f>
        <v>ZONA 2</v>
      </c>
      <c r="D351" s="55" t="str">
        <f>'RESUMEN ORDENADO DICIEMBRE'!C351</f>
        <v>12 DE DICIEMBRE</v>
      </c>
      <c r="E351" t="str">
        <f>'RESUMEN ORDENADO DICIEMBRE'!B351</f>
        <v>PINDAL</v>
      </c>
      <c r="F351" t="str">
        <f>'RESUMEN ORDENADO DICIEMBRE'!D351</f>
        <v>AD. DIRECTA</v>
      </c>
      <c r="G351" t="str">
        <f t="shared" si="125"/>
        <v>VIALSUR</v>
      </c>
      <c r="J351" s="54"/>
      <c r="K351" s="54"/>
      <c r="L351" s="54"/>
      <c r="M351" s="54">
        <f>'RESUMEN ORDENADO DICIEMBRE'!I351</f>
        <v>0</v>
      </c>
      <c r="N351" s="54"/>
      <c r="O351" s="54"/>
      <c r="P351" s="54"/>
      <c r="Q351" s="54"/>
      <c r="R351">
        <f>'RESUMEN ORDENADO DICIEMBRE'!S351</f>
        <v>7460</v>
      </c>
      <c r="S351" s="45"/>
      <c r="W351" s="61"/>
    </row>
    <row r="352" spans="1:23" x14ac:dyDescent="0.2">
      <c r="A352" t="str">
        <f>'RESUMEN ORDENADO DICIEMBRE'!E352</f>
        <v>MANTENIMIENTO</v>
      </c>
      <c r="B352" t="str">
        <f>'RESUMEN ORDENADO DICIEMBRE'!G352</f>
        <v>VÍAS DE PARROQUIA MILAGROS (CANTÓN PINDAL)</v>
      </c>
      <c r="C352" t="str">
        <f>'RESUMEN ORDENADO DICIEMBRE'!A352</f>
        <v>ZONA 2</v>
      </c>
      <c r="D352" s="55" t="str">
        <f>'RESUMEN ORDENADO DICIEMBRE'!C352</f>
        <v>PINDAL</v>
      </c>
      <c r="E352" t="str">
        <f>'RESUMEN ORDENADO DICIEMBRE'!B352</f>
        <v>PINDAL</v>
      </c>
      <c r="F352" t="str">
        <f>'RESUMEN ORDENADO DICIEMBRE'!D352</f>
        <v>AD. DIRECTA</v>
      </c>
      <c r="G352" t="str">
        <f t="shared" si="125"/>
        <v>VIALSUR</v>
      </c>
      <c r="H352">
        <f>'RESUMEN ORDENADO DICIEMBRE'!F352</f>
        <v>2013</v>
      </c>
      <c r="I352" s="53" t="str">
        <f>IF(F352="AD. DIRECTA","X","")</f>
        <v>X</v>
      </c>
      <c r="J352" s="54">
        <f>IF(D352=0,"",VLOOKUP(D352,'2010-2001-1990'!$A$1:$C$105,3,"FALSO"))</f>
        <v>2735</v>
      </c>
      <c r="K352" s="54">
        <f>IF(D352=0,"",VLOOKUP(D352,'2010-2001-1990'!$A$1:$C$105,2,"FALSO"))</f>
        <v>2930</v>
      </c>
      <c r="L352" s="54">
        <f>IF(J352="",IF(K352="","",J352+K352),J352+K352)</f>
        <v>5665</v>
      </c>
      <c r="M352" s="54">
        <f>'RESUMEN ORDENADO DICIEMBRE'!I352</f>
        <v>28.8</v>
      </c>
      <c r="N352" s="54" t="str">
        <f>IF(M352=0,"Mantenimiento",IF(A352="MANTENIMIENTO","Construcción de "&amp;M352&amp;" Km de vías mantenidas",IF(A352="ALCANTARILLAS","Construcción de "&amp;M352&amp;" alcantarillas",IF(A352="AMBIENTAL","Licenciamiento ambiental de vías en la provincia",IF(A352="ASFALTADO","Construcción de "&amp;M352&amp;" Km de vías asfaltadas",IF(A352="ESTUDIOS","Ejecución de "&amp;M352&amp;" Km de estudio vial",IF(A352="MEJORAMIENTO","Construcción de "&amp;M352&amp;" Km de vías mejoradas",IF(A352="OBRAS DE ARTE","Construcción de "&amp;M352&amp;" Km de obras de arte",IF(A352="PASARELAS","Construcción de "&amp;M352&amp;" m de pasarelas en convenio con Tony el Suizo",IF(A352="PUENTES","Construcción de "&amp;M352&amp;" m de puentes",))))))))))</f>
        <v>Construcción de 28.8 Km de vías mantenidas</v>
      </c>
      <c r="O352"/>
      <c r="P352" s="54"/>
      <c r="Q352" s="54"/>
      <c r="R352">
        <f>'RESUMEN ORDENADO DICIEMBRE'!S352</f>
        <v>11340</v>
      </c>
      <c r="S352" s="45">
        <f>SUM(R352:R353)</f>
        <v>31880</v>
      </c>
      <c r="T352" s="49">
        <f>IF(S352="",R352,S352)</f>
        <v>31880</v>
      </c>
      <c r="V352" t="str">
        <f>IF(A352="ESTUDIOS","Ing. Patricio Barcenas",IF(A352="AMBIENTAL","Ing. Verónica Carrión",IF(C352="ZONA 1","Ing. Javier Ruíz",IF(C352="ZONA 2","Ing. Marco Cevallos",IF(C352="ZONA 3", "Ing. Alfonso González","Ing. Iván Villa")))))</f>
        <v>Ing. Marco Cevallos</v>
      </c>
      <c r="W352" s="61" t="str">
        <f>IF(A352="ESTUDIOS","Informe del estudio o informe del diseño","Informe, planillas y actas")</f>
        <v>Informe, planillas y actas</v>
      </c>
    </row>
    <row r="353" spans="1:23" hidden="1" x14ac:dyDescent="0.2">
      <c r="A353" t="str">
        <f>'RESUMEN ORDENADO DICIEMBRE'!E353</f>
        <v>MANTENIMIENTO</v>
      </c>
      <c r="B353">
        <f>'RESUMEN ORDENADO DICIEMBRE'!G353</f>
        <v>0</v>
      </c>
      <c r="C353" t="str">
        <f>'RESUMEN ORDENADO DICIEMBRE'!A353</f>
        <v>ZONA 2</v>
      </c>
      <c r="D353" s="55" t="str">
        <f>'RESUMEN ORDENADO DICIEMBRE'!C353</f>
        <v>PINDAL</v>
      </c>
      <c r="E353" t="str">
        <f>'RESUMEN ORDENADO DICIEMBRE'!B353</f>
        <v>PINDAL</v>
      </c>
      <c r="F353" t="str">
        <f>'RESUMEN ORDENADO DICIEMBRE'!D353</f>
        <v>AD. DIRECTA</v>
      </c>
      <c r="G353" t="str">
        <f t="shared" si="125"/>
        <v>VIALSUR</v>
      </c>
      <c r="J353" s="54"/>
      <c r="K353" s="54"/>
      <c r="L353" s="54"/>
      <c r="M353" s="54">
        <f>'RESUMEN ORDENADO DICIEMBRE'!I353</f>
        <v>0</v>
      </c>
      <c r="N353" s="54"/>
      <c r="O353" s="54"/>
      <c r="P353" s="54"/>
      <c r="Q353" s="54"/>
      <c r="R353">
        <f>'RESUMEN ORDENADO DICIEMBRE'!S353</f>
        <v>20540</v>
      </c>
      <c r="S353" s="45"/>
      <c r="W353" s="61"/>
    </row>
    <row r="354" spans="1:23" x14ac:dyDescent="0.2">
      <c r="A354" t="str">
        <f>'RESUMEN ORDENADO DICIEMBRE'!E354</f>
        <v>MEJORAMIENTO</v>
      </c>
      <c r="B354" t="str">
        <f>'RESUMEN ORDENADO DICIEMBRE'!G354</f>
        <v>VÍA CHAQUINAL-MATALANGA-MAQUIR-PALMITA-MAQUINUMA</v>
      </c>
      <c r="C354" t="str">
        <f>'RESUMEN ORDENADO DICIEMBRE'!A354</f>
        <v>ZONA 2</v>
      </c>
      <c r="D354" s="55" t="str">
        <f>'RESUMEN ORDENADO DICIEMBRE'!C354</f>
        <v>CHAQUINAL</v>
      </c>
      <c r="E354" t="str">
        <f>'RESUMEN ORDENADO DICIEMBRE'!B354</f>
        <v>PINDAL</v>
      </c>
      <c r="F354" t="str">
        <f>'RESUMEN ORDENADO DICIEMBRE'!D354</f>
        <v>MTOP</v>
      </c>
      <c r="G354" t="str">
        <f t="shared" si="125"/>
        <v>MTOP</v>
      </c>
      <c r="H354">
        <f>'RESUMEN ORDENADO DICIEMBRE'!F354</f>
        <v>2013</v>
      </c>
      <c r="I354" s="53" t="str">
        <f>IF(F354="AD. DIRECTA","X","")</f>
        <v/>
      </c>
      <c r="J354" s="54">
        <f>IF(D354=0,"",VLOOKUP(D354,'2010-2001-1990'!$A$1:$C$105,3,"FALSO"))</f>
        <v>506</v>
      </c>
      <c r="K354" s="54">
        <f>IF(D354=0,"",VLOOKUP(D354,'2010-2001-1990'!$A$1:$C$105,2,"FALSO"))</f>
        <v>583</v>
      </c>
      <c r="L354" s="54">
        <f>IF(J354="",IF(K354="","",J354+K354),J354+K354)</f>
        <v>1089</v>
      </c>
      <c r="M354" s="54">
        <f>'RESUMEN ORDENADO DICIEMBRE'!I354</f>
        <v>12</v>
      </c>
      <c r="N354" s="54" t="str">
        <f>IF(M354=0,"Mantenimiento",IF(A354="MANTENIMIENTO","Construcción de "&amp;M354&amp;" Km de vías mantenidas",IF(A354="ALCANTARILLAS","Construcción de "&amp;M354&amp;" alcantarillas",IF(A354="AMBIENTAL","Licenciamiento ambiental de vías en la provincia",IF(A354="ASFALTADO","Construcción de "&amp;M354&amp;" Km de vías asfaltadas",IF(A354="ESTUDIOS","Ejecución de "&amp;M354&amp;" Km de estudio vial",IF(A354="MEJORAMIENTO","Construcción de "&amp;M354&amp;" Km de vías mejoradas",IF(A354="OBRAS DE ARTE","Construcción de "&amp;M354&amp;" Km de obras de arte",IF(A354="PASARELAS","Construcción de "&amp;M354&amp;" m de pasarelas en convenio con Tony el Suizo",IF(A354="PUENTES","Construcción de "&amp;M354&amp;" m de puentes",))))))))))</f>
        <v>Construcción de 12 Km de vías mejoradas</v>
      </c>
      <c r="O354"/>
      <c r="P354" s="54"/>
      <c r="Q354" s="54"/>
      <c r="R354">
        <f>'RESUMEN ORDENADO DICIEMBRE'!S354</f>
        <v>0</v>
      </c>
      <c r="S354" s="45">
        <f>SUM(R354:R360)</f>
        <v>65488.033900000002</v>
      </c>
      <c r="T354" s="49">
        <f>IF(S354="",R354,S354)</f>
        <v>65488.033900000002</v>
      </c>
      <c r="V354" t="str">
        <f>IF(A354="ESTUDIOS","Ing. Patricio Barcenas",IF(A354="AMBIENTAL","Ing. Verónica Carrión",IF(C354="ZONA 1","Ing. Javier Ruíz",IF(C354="ZONA 2","Ing. Marco Cevallos",IF(C354="ZONA 3", "Ing. Alfonso González","Ing. Iván Villa")))))</f>
        <v>Ing. Marco Cevallos</v>
      </c>
      <c r="W354" s="61" t="str">
        <f>IF(A354="ESTUDIOS","Informe del estudio o informe del diseño","Informe, planillas y actas")</f>
        <v>Informe, planillas y actas</v>
      </c>
    </row>
    <row r="355" spans="1:23" hidden="1" x14ac:dyDescent="0.2">
      <c r="A355" t="str">
        <f>'RESUMEN ORDENADO DICIEMBRE'!E355</f>
        <v>MEJORAMIENTO</v>
      </c>
      <c r="B355">
        <f>'RESUMEN ORDENADO DICIEMBRE'!G355</f>
        <v>0</v>
      </c>
      <c r="C355" t="str">
        <f>'RESUMEN ORDENADO DICIEMBRE'!A355</f>
        <v>ZONA 2</v>
      </c>
      <c r="D355" s="55" t="str">
        <f>'RESUMEN ORDENADO DICIEMBRE'!C355</f>
        <v>CHAQUINAL</v>
      </c>
      <c r="E355" t="str">
        <f>'RESUMEN ORDENADO DICIEMBRE'!B355</f>
        <v>PINDAL</v>
      </c>
      <c r="F355" t="str">
        <f>'RESUMEN ORDENADO DICIEMBRE'!D355</f>
        <v>MTOP</v>
      </c>
      <c r="G355" t="str">
        <f t="shared" si="125"/>
        <v>MTOP</v>
      </c>
      <c r="J355" s="54"/>
      <c r="K355" s="54"/>
      <c r="L355" s="54"/>
      <c r="M355" s="54">
        <f>'RESUMEN ORDENADO DICIEMBRE'!I355</f>
        <v>0</v>
      </c>
      <c r="N355" s="54"/>
      <c r="O355" s="54"/>
      <c r="P355" s="54"/>
      <c r="Q355" s="54"/>
      <c r="R355">
        <f>'RESUMEN ORDENADO DICIEMBRE'!S355</f>
        <v>1616.2378000000001</v>
      </c>
      <c r="S355" s="45"/>
      <c r="W355" s="61"/>
    </row>
    <row r="356" spans="1:23" hidden="1" x14ac:dyDescent="0.2">
      <c r="A356" t="str">
        <f>'RESUMEN ORDENADO DICIEMBRE'!E356</f>
        <v>MEJORAMIENTO</v>
      </c>
      <c r="B356">
        <f>'RESUMEN ORDENADO DICIEMBRE'!G356</f>
        <v>0</v>
      </c>
      <c r="C356" t="str">
        <f>'RESUMEN ORDENADO DICIEMBRE'!A356</f>
        <v>ZONA 2</v>
      </c>
      <c r="D356" s="55" t="str">
        <f>'RESUMEN ORDENADO DICIEMBRE'!C356</f>
        <v>CHAQUINAL</v>
      </c>
      <c r="E356" t="str">
        <f>'RESUMEN ORDENADO DICIEMBRE'!B356</f>
        <v>PINDAL</v>
      </c>
      <c r="F356" t="str">
        <f>'RESUMEN ORDENADO DICIEMBRE'!D356</f>
        <v>MTOP</v>
      </c>
      <c r="G356" t="str">
        <f t="shared" si="125"/>
        <v>MTOP</v>
      </c>
      <c r="J356" s="54"/>
      <c r="K356" s="54"/>
      <c r="L356" s="54"/>
      <c r="M356" s="54">
        <f>'RESUMEN ORDENADO DICIEMBRE'!I356</f>
        <v>0</v>
      </c>
      <c r="N356" s="54"/>
      <c r="O356" s="54"/>
      <c r="P356" s="54"/>
      <c r="Q356" s="54"/>
      <c r="R356">
        <f>'RESUMEN ORDENADO DICIEMBRE'!S356</f>
        <v>7615.2479999999996</v>
      </c>
      <c r="S356" s="45"/>
      <c r="W356" s="61"/>
    </row>
    <row r="357" spans="1:23" hidden="1" x14ac:dyDescent="0.2">
      <c r="A357" t="str">
        <f>'RESUMEN ORDENADO DICIEMBRE'!E357</f>
        <v>MEJORAMIENTO</v>
      </c>
      <c r="B357">
        <f>'RESUMEN ORDENADO DICIEMBRE'!G357</f>
        <v>0</v>
      </c>
      <c r="C357" t="str">
        <f>'RESUMEN ORDENADO DICIEMBRE'!A357</f>
        <v>ZONA 2</v>
      </c>
      <c r="D357" s="55" t="str">
        <f>'RESUMEN ORDENADO DICIEMBRE'!C357</f>
        <v>CHAQUINAL</v>
      </c>
      <c r="E357" t="str">
        <f>'RESUMEN ORDENADO DICIEMBRE'!B357</f>
        <v>PINDAL</v>
      </c>
      <c r="F357" t="str">
        <f>'RESUMEN ORDENADO DICIEMBRE'!D357</f>
        <v>MTOP</v>
      </c>
      <c r="G357" t="str">
        <f t="shared" si="125"/>
        <v>MTOP</v>
      </c>
      <c r="J357" s="54"/>
      <c r="K357" s="54"/>
      <c r="L357" s="54"/>
      <c r="M357" s="54">
        <f>'RESUMEN ORDENADO DICIEMBRE'!I357</f>
        <v>0</v>
      </c>
      <c r="N357" s="54"/>
      <c r="O357" s="54"/>
      <c r="P357" s="54"/>
      <c r="Q357" s="54"/>
      <c r="R357">
        <f>'RESUMEN ORDENADO DICIEMBRE'!S357</f>
        <v>4055.3554999999997</v>
      </c>
      <c r="S357" s="45"/>
    </row>
    <row r="358" spans="1:23" hidden="1" x14ac:dyDescent="0.2">
      <c r="A358" t="str">
        <f>'RESUMEN ORDENADO DICIEMBRE'!E358</f>
        <v>MEJORAMIENTO</v>
      </c>
      <c r="B358">
        <f>'RESUMEN ORDENADO DICIEMBRE'!G358</f>
        <v>0</v>
      </c>
      <c r="C358" t="str">
        <f>'RESUMEN ORDENADO DICIEMBRE'!A358</f>
        <v>ZONA 2</v>
      </c>
      <c r="D358" s="55" t="str">
        <f>'RESUMEN ORDENADO DICIEMBRE'!C358</f>
        <v>CHAQUINAL</v>
      </c>
      <c r="E358" t="str">
        <f>'RESUMEN ORDENADO DICIEMBRE'!B358</f>
        <v>PINDAL</v>
      </c>
      <c r="F358" t="str">
        <f>'RESUMEN ORDENADO DICIEMBRE'!D358</f>
        <v>MTOP</v>
      </c>
      <c r="G358" t="str">
        <f t="shared" si="125"/>
        <v>MTOP</v>
      </c>
      <c r="J358" s="54"/>
      <c r="K358" s="54"/>
      <c r="L358" s="54"/>
      <c r="M358" s="54">
        <f>'RESUMEN ORDENADO DICIEMBRE'!I358</f>
        <v>0</v>
      </c>
      <c r="N358" s="54"/>
      <c r="O358" s="54"/>
      <c r="P358" s="54"/>
      <c r="Q358" s="54"/>
      <c r="R358">
        <f>'RESUMEN ORDENADO DICIEMBRE'!S358</f>
        <v>25586.139000000003</v>
      </c>
      <c r="S358" s="45"/>
    </row>
    <row r="359" spans="1:23" hidden="1" x14ac:dyDescent="0.2">
      <c r="A359" t="str">
        <f>'RESUMEN ORDENADO DICIEMBRE'!E359</f>
        <v>MEJORAMIENTO</v>
      </c>
      <c r="B359">
        <f>'RESUMEN ORDENADO DICIEMBRE'!G359</f>
        <v>0</v>
      </c>
      <c r="C359" t="str">
        <f>'RESUMEN ORDENADO DICIEMBRE'!A359</f>
        <v>ZONA 2</v>
      </c>
      <c r="D359" s="55" t="str">
        <f>'RESUMEN ORDENADO DICIEMBRE'!C359</f>
        <v>CHAQUINAL</v>
      </c>
      <c r="E359" t="str">
        <f>'RESUMEN ORDENADO DICIEMBRE'!B359</f>
        <v>PINDAL</v>
      </c>
      <c r="F359" t="str">
        <f>'RESUMEN ORDENADO DICIEMBRE'!D359</f>
        <v>MTOP</v>
      </c>
      <c r="G359" t="str">
        <f t="shared" si="125"/>
        <v>MTOP</v>
      </c>
      <c r="J359" s="54"/>
      <c r="K359" s="54"/>
      <c r="L359" s="54"/>
      <c r="M359" s="54">
        <f>'RESUMEN ORDENADO DICIEMBRE'!I359</f>
        <v>0</v>
      </c>
      <c r="N359" s="54"/>
      <c r="O359" s="54"/>
      <c r="P359" s="54"/>
      <c r="Q359" s="54"/>
      <c r="R359">
        <f>'RESUMEN ORDENADO DICIEMBRE'!S359</f>
        <v>20712.996599999999</v>
      </c>
      <c r="S359" s="45"/>
      <c r="W359" s="61"/>
    </row>
    <row r="360" spans="1:23" hidden="1" x14ac:dyDescent="0.2">
      <c r="A360" t="str">
        <f>'RESUMEN ORDENADO DICIEMBRE'!E360</f>
        <v>MEJORAMIENTO</v>
      </c>
      <c r="B360">
        <f>'RESUMEN ORDENADO DICIEMBRE'!G360</f>
        <v>0</v>
      </c>
      <c r="C360" t="str">
        <f>'RESUMEN ORDENADO DICIEMBRE'!A360</f>
        <v>ZONA 2</v>
      </c>
      <c r="D360" s="55" t="str">
        <f>'RESUMEN ORDENADO DICIEMBRE'!C360</f>
        <v>CHAQUINAL</v>
      </c>
      <c r="E360" t="str">
        <f>'RESUMEN ORDENADO DICIEMBRE'!B360</f>
        <v>PINDAL</v>
      </c>
      <c r="F360" t="str">
        <f>'RESUMEN ORDENADO DICIEMBRE'!D360</f>
        <v>MTOP</v>
      </c>
      <c r="G360" t="str">
        <f t="shared" si="125"/>
        <v>MTOP</v>
      </c>
      <c r="J360" s="54"/>
      <c r="K360" s="54"/>
      <c r="L360" s="54"/>
      <c r="M360" s="54">
        <f>'RESUMEN ORDENADO DICIEMBRE'!I360</f>
        <v>0</v>
      </c>
      <c r="N360" s="54"/>
      <c r="O360" s="54"/>
      <c r="P360" s="54"/>
      <c r="Q360" s="54"/>
      <c r="R360">
        <f>'RESUMEN ORDENADO DICIEMBRE'!S360</f>
        <v>5902.0569999999998</v>
      </c>
      <c r="S360" s="45"/>
    </row>
    <row r="361" spans="1:23" x14ac:dyDescent="0.2">
      <c r="A361" t="str">
        <f>'RESUMEN ORDENADO DICIEMBRE'!E361</f>
        <v>ALCANTARILLAS</v>
      </c>
      <c r="B361" t="str">
        <f>'RESUMEN ORDENADO DICIEMBRE'!G361</f>
        <v>ALCANTARILLAS DE LA VÍA CHAQUINAL-MATALANGA-MAQUIR-PALMITA-MAQUINUMA</v>
      </c>
      <c r="C361" t="str">
        <f>'RESUMEN ORDENADO DICIEMBRE'!A361</f>
        <v>ZONA 2</v>
      </c>
      <c r="D361" s="55" t="str">
        <f>'RESUMEN ORDENADO DICIEMBRE'!C361</f>
        <v>CHAQUINAL</v>
      </c>
      <c r="E361" t="str">
        <f>'RESUMEN ORDENADO DICIEMBRE'!B361</f>
        <v>PINDAL</v>
      </c>
      <c r="F361" t="str">
        <f>'RESUMEN ORDENADO DICIEMBRE'!D361</f>
        <v>MTOP</v>
      </c>
      <c r="G361" t="str">
        <f t="shared" si="125"/>
        <v>MTOP</v>
      </c>
      <c r="H361">
        <f>'RESUMEN ORDENADO DICIEMBRE'!F361</f>
        <v>2013</v>
      </c>
      <c r="I361" s="53" t="str">
        <f>IF(F361="AD. DIRECTA","X","")</f>
        <v/>
      </c>
      <c r="J361" s="54">
        <f>IF(D361=0,"",VLOOKUP(D361,'2010-2001-1990'!$A$1:$C$105,3,"FALSO"))</f>
        <v>506</v>
      </c>
      <c r="K361" s="54">
        <f>IF(D361=0,"",VLOOKUP(D361,'2010-2001-1990'!$A$1:$C$105,2,"FALSO"))</f>
        <v>583</v>
      </c>
      <c r="L361" s="54">
        <f>IF(J361="",IF(K361="","",J361+K361),J361+K361)</f>
        <v>1089</v>
      </c>
      <c r="M361" s="54">
        <f>'RESUMEN ORDENADO DICIEMBRE'!I361</f>
        <v>6</v>
      </c>
      <c r="N361" s="54" t="str">
        <f>IF(M361=0,"Mantenimiento",IF(A361="MANTENIMIENTO","Construcción de "&amp;M361&amp;" Km de vías mantenidas",IF(A361="ALCANTARILLAS","Construcción de "&amp;M361&amp;" alcantarillas",IF(A361="AMBIENTAL","Licenciamiento ambiental de vías en la provincia",IF(A361="ASFALTADO","Construcción de "&amp;M361&amp;" Km de vías asfaltadas",IF(A361="ESTUDIOS","Ejecución de "&amp;M361&amp;" Km de estudio vial",IF(A361="MEJORAMIENTO","Construcción de "&amp;M361&amp;" Km de vías mejoradas",IF(A361="OBRAS DE ARTE","Construcción de "&amp;M361&amp;" Km de obras de arte",IF(A361="PASARELAS","Construcción de "&amp;M361&amp;" m de pasarelas en convenio con Tony el Suizo",IF(A361="PUENTES","Construcción de "&amp;M361&amp;" m de puentes",))))))))))</f>
        <v>Construcción de 6 alcantarillas</v>
      </c>
      <c r="O361"/>
      <c r="P361" s="54"/>
      <c r="Q361" s="54"/>
      <c r="R361">
        <f>'RESUMEN ORDENADO DICIEMBRE'!S361</f>
        <v>1929.1340000000002</v>
      </c>
      <c r="S361" s="45">
        <f>SUM(R361:R365)</f>
        <v>15750.923600000002</v>
      </c>
      <c r="T361" s="49">
        <f>IF(S361="",R361,S361)</f>
        <v>15750.923600000002</v>
      </c>
      <c r="V361" t="str">
        <f>IF(A361="ESTUDIOS","Ing. Patricio Barcenas",IF(A361="AMBIENTAL","Ing. Verónica Carrión",IF(C361="ZONA 1","Ing. Javier Ruíz",IF(C361="ZONA 2","Ing. Marco Cevallos",IF(C361="ZONA 3", "Ing. Alfonso González","Ing. Iván Villa")))))</f>
        <v>Ing. Marco Cevallos</v>
      </c>
      <c r="W361" s="61" t="str">
        <f>IF(A361="ESTUDIOS","Informe del estudio o informe del diseño","Informe, planillas y actas")</f>
        <v>Informe, planillas y actas</v>
      </c>
    </row>
    <row r="362" spans="1:23" hidden="1" x14ac:dyDescent="0.2">
      <c r="A362" t="str">
        <f>'RESUMEN ORDENADO DICIEMBRE'!E362</f>
        <v>ALCANTARILLAS</v>
      </c>
      <c r="B362">
        <f>'RESUMEN ORDENADO DICIEMBRE'!G362</f>
        <v>0</v>
      </c>
      <c r="C362" t="str">
        <f>'RESUMEN ORDENADO DICIEMBRE'!A362</f>
        <v>ZONA 2</v>
      </c>
      <c r="D362" s="55" t="str">
        <f>'RESUMEN ORDENADO DICIEMBRE'!C362</f>
        <v>CHAQUINAL</v>
      </c>
      <c r="E362" t="str">
        <f>'RESUMEN ORDENADO DICIEMBRE'!B362</f>
        <v>PINDAL</v>
      </c>
      <c r="F362" t="str">
        <f>'RESUMEN ORDENADO DICIEMBRE'!D362</f>
        <v>MTOP</v>
      </c>
      <c r="G362" t="str">
        <f t="shared" si="125"/>
        <v>MTOP</v>
      </c>
      <c r="J362" s="54"/>
      <c r="K362" s="54"/>
      <c r="L362" s="54"/>
      <c r="M362" s="54">
        <f>'RESUMEN ORDENADO DICIEMBRE'!I362</f>
        <v>0</v>
      </c>
      <c r="N362" s="54"/>
      <c r="O362" s="54"/>
      <c r="P362" s="54"/>
      <c r="Q362" s="54"/>
      <c r="R362">
        <f>'RESUMEN ORDENADO DICIEMBRE'!S362</f>
        <v>409.63010000000003</v>
      </c>
      <c r="S362" s="45"/>
    </row>
    <row r="363" spans="1:23" hidden="1" x14ac:dyDescent="0.2">
      <c r="A363" t="str">
        <f>'RESUMEN ORDENADO DICIEMBRE'!E363</f>
        <v>ALCANTARILLAS</v>
      </c>
      <c r="B363">
        <f>'RESUMEN ORDENADO DICIEMBRE'!G363</f>
        <v>0</v>
      </c>
      <c r="C363" t="str">
        <f>'RESUMEN ORDENADO DICIEMBRE'!A363</f>
        <v>ZONA 2</v>
      </c>
      <c r="D363" s="55" t="str">
        <f>'RESUMEN ORDENADO DICIEMBRE'!C363</f>
        <v>CHAQUINAL</v>
      </c>
      <c r="E363" t="str">
        <f>'RESUMEN ORDENADO DICIEMBRE'!B363</f>
        <v>PINDAL</v>
      </c>
      <c r="F363" t="str">
        <f>'RESUMEN ORDENADO DICIEMBRE'!D363</f>
        <v>MTOP</v>
      </c>
      <c r="G363" t="str">
        <f t="shared" si="125"/>
        <v>MTOP</v>
      </c>
      <c r="J363" s="54"/>
      <c r="K363" s="54"/>
      <c r="L363" s="54"/>
      <c r="M363" s="54">
        <f>'RESUMEN ORDENADO DICIEMBRE'!I363</f>
        <v>0</v>
      </c>
      <c r="N363" s="54"/>
      <c r="O363" s="54"/>
      <c r="P363" s="54"/>
      <c r="Q363" s="54"/>
      <c r="R363">
        <f>'RESUMEN ORDENADO DICIEMBRE'!S363</f>
        <v>8805.7620000000006</v>
      </c>
      <c r="S363" s="45"/>
    </row>
    <row r="364" spans="1:23" hidden="1" x14ac:dyDescent="0.2">
      <c r="A364" t="str">
        <f>'RESUMEN ORDENADO DICIEMBRE'!E364</f>
        <v>ALCANTARILLAS</v>
      </c>
      <c r="B364">
        <f>'RESUMEN ORDENADO DICIEMBRE'!G364</f>
        <v>0</v>
      </c>
      <c r="C364" t="str">
        <f>'RESUMEN ORDENADO DICIEMBRE'!A364</f>
        <v>ZONA 2</v>
      </c>
      <c r="D364" s="55" t="str">
        <f>'RESUMEN ORDENADO DICIEMBRE'!C364</f>
        <v>CHAQUINAL</v>
      </c>
      <c r="E364" t="str">
        <f>'RESUMEN ORDENADO DICIEMBRE'!B364</f>
        <v>PINDAL</v>
      </c>
      <c r="F364" t="str">
        <f>'RESUMEN ORDENADO DICIEMBRE'!D364</f>
        <v>MTOP</v>
      </c>
      <c r="G364" t="str">
        <f t="shared" si="125"/>
        <v>MTOP</v>
      </c>
      <c r="J364" s="54"/>
      <c r="K364" s="54"/>
      <c r="L364" s="54"/>
      <c r="M364" s="54">
        <f>'RESUMEN ORDENADO DICIEMBRE'!I364</f>
        <v>0</v>
      </c>
      <c r="N364" s="54"/>
      <c r="O364" s="54"/>
      <c r="P364" s="54"/>
      <c r="Q364" s="54"/>
      <c r="R364">
        <f>'RESUMEN ORDENADO DICIEMBRE'!S364</f>
        <v>2165.1</v>
      </c>
      <c r="S364" s="45"/>
    </row>
    <row r="365" spans="1:23" hidden="1" x14ac:dyDescent="0.2">
      <c r="A365" t="str">
        <f>'RESUMEN ORDENADO DICIEMBRE'!E365</f>
        <v>ALCANTARILLAS</v>
      </c>
      <c r="B365">
        <f>'RESUMEN ORDENADO DICIEMBRE'!G365</f>
        <v>0</v>
      </c>
      <c r="C365" t="str">
        <f>'RESUMEN ORDENADO DICIEMBRE'!A365</f>
        <v>ZONA 2</v>
      </c>
      <c r="D365" s="55" t="str">
        <f>'RESUMEN ORDENADO DICIEMBRE'!C365</f>
        <v>CHAQUINAL</v>
      </c>
      <c r="E365" t="str">
        <f>'RESUMEN ORDENADO DICIEMBRE'!B365</f>
        <v>PINDAL</v>
      </c>
      <c r="F365" t="str">
        <f>'RESUMEN ORDENADO DICIEMBRE'!D365</f>
        <v>MTOP</v>
      </c>
      <c r="G365" t="str">
        <f t="shared" si="125"/>
        <v>MTOP</v>
      </c>
      <c r="J365" s="54"/>
      <c r="K365" s="54"/>
      <c r="L365" s="54"/>
      <c r="M365" s="54">
        <f>'RESUMEN ORDENADO DICIEMBRE'!I365</f>
        <v>0</v>
      </c>
      <c r="N365" s="54"/>
      <c r="O365" s="54"/>
      <c r="P365" s="54"/>
      <c r="Q365" s="54"/>
      <c r="R365">
        <f>'RESUMEN ORDENADO DICIEMBRE'!S365</f>
        <v>2441.2975000000001</v>
      </c>
      <c r="S365" s="45"/>
      <c r="W365" s="61"/>
    </row>
    <row r="366" spans="1:23" x14ac:dyDescent="0.2">
      <c r="A366" t="str">
        <f>'RESUMEN ORDENADO DICIEMBRE'!E366</f>
        <v>PUENTES</v>
      </c>
      <c r="B366" t="str">
        <f>'RESUMEN ORDENADO DICIEMBRE'!G366</f>
        <v>CONSTRUCCIÓN DE UN PUENTE METÁLICO MODULAR DE BALSONES-NARANJAL-GUARARAS, CANTÓN PUYANGO.</v>
      </c>
      <c r="C366" t="str">
        <f>'RESUMEN ORDENADO DICIEMBRE'!A366</f>
        <v>ZONA 2</v>
      </c>
      <c r="D366" s="55" t="str">
        <f>'RESUMEN ORDENADO DICIEMBRE'!C366</f>
        <v>ALAMOR</v>
      </c>
      <c r="E366" t="str">
        <f>'RESUMEN ORDENADO DICIEMBRE'!B366</f>
        <v>PUYANGO</v>
      </c>
      <c r="F366" t="str">
        <f>'RESUMEN ORDENADO DICIEMBRE'!D366</f>
        <v>CONTRATO</v>
      </c>
      <c r="G366" t="str">
        <f t="shared" si="125"/>
        <v>VIALSUR</v>
      </c>
      <c r="H366">
        <f>'RESUMEN ORDENADO DICIEMBRE'!F366</f>
        <v>2012</v>
      </c>
      <c r="I366" s="53" t="str">
        <f t="shared" ref="I366:I369" si="132">IF(F366="AD. DIRECTA","X","")</f>
        <v/>
      </c>
      <c r="J366" s="54">
        <f>IF(D366=0,"",VLOOKUP(D366,'2010-2001-1990'!$A$1:$C$105,3,"FALSO"))</f>
        <v>4177</v>
      </c>
      <c r="K366" s="54">
        <f>IF(D366=0,"",VLOOKUP(D366,'2010-2001-1990'!$A$1:$C$105,2,"FALSO"))</f>
        <v>4119</v>
      </c>
      <c r="L366" s="54">
        <f t="shared" ref="L366:L369" si="133">IF(J366="",IF(K366="","",J366+K366),J366+K366)</f>
        <v>8296</v>
      </c>
      <c r="M366" s="54">
        <f>'RESUMEN ORDENADO DICIEMBRE'!I366</f>
        <v>20</v>
      </c>
      <c r="N366" s="54" t="str">
        <f t="shared" ref="N366:N369" si="134">IF(M366=0,"Mantenimiento",IF(A366="MANTENIMIENTO","Construcción de "&amp;M366&amp;" Km de vías mantenidas",IF(A366="ALCANTARILLAS","Construcción de "&amp;M366&amp;" alcantarillas",IF(A366="AMBIENTAL","Licenciamiento ambiental de vías en la provincia",IF(A366="ASFALTADO","Construcción de "&amp;M366&amp;" Km de vías asfaltadas",IF(A366="ESTUDIOS","Ejecución de "&amp;M366&amp;" Km de estudio vial",IF(A366="MEJORAMIENTO","Construcción de "&amp;M366&amp;" Km de vías mejoradas",IF(A366="OBRAS DE ARTE","Construcción de "&amp;M366&amp;" Km de obras de arte",IF(A366="PASARELAS","Construcción de "&amp;M366&amp;" m de pasarelas en convenio con Tony el Suizo",IF(A366="PUENTES","Construcción de "&amp;M366&amp;" m de puentes",))))))))))</f>
        <v>Construcción de 20 m de puentes</v>
      </c>
      <c r="O366"/>
      <c r="P366" s="54"/>
      <c r="Q366" s="54"/>
      <c r="R366">
        <f>'RESUMEN ORDENADO DICIEMBRE'!S366</f>
        <v>59287.152000000002</v>
      </c>
      <c r="S366" s="45"/>
      <c r="T366" s="49">
        <f t="shared" ref="T366:T369" si="135">IF(S366="",R366,S366)</f>
        <v>59287.152000000002</v>
      </c>
      <c r="V366" t="str">
        <f t="shared" ref="V366:V369" si="136">IF(A366="ESTUDIOS","Ing. Patricio Barcenas",IF(A366="AMBIENTAL","Ing. Verónica Carrión",IF(C366="ZONA 1","Ing. Javier Ruíz",IF(C366="ZONA 2","Ing. Marco Cevallos",IF(C366="ZONA 3", "Ing. Alfonso González","Ing. Iván Villa")))))</f>
        <v>Ing. Marco Cevallos</v>
      </c>
      <c r="W366" s="61" t="str">
        <f t="shared" ref="W366:W369" si="137">IF(A366="ESTUDIOS","Informe del estudio o informe del diseño","Informe, planillas y actas")</f>
        <v>Informe, planillas y actas</v>
      </c>
    </row>
    <row r="367" spans="1:23" x14ac:dyDescent="0.2">
      <c r="A367" t="str">
        <f>'RESUMEN ORDENADO DICIEMBRE'!E367</f>
        <v>PUENTES</v>
      </c>
      <c r="B367" t="str">
        <f>'RESUMEN ORDENADO DICIEMBRE'!G367</f>
        <v xml:space="preserve">CONST. PUENTES METÁLICOS VEHICULARES MODULARES SOBRE LA QUEBRADA SANTA ANA, PARROQUIAS , EL ARENAL </v>
      </c>
      <c r="C367" t="str">
        <f>'RESUMEN ORDENADO DICIEMBRE'!A367</f>
        <v>ZONA 2</v>
      </c>
      <c r="D367" s="55" t="str">
        <f>'RESUMEN ORDENADO DICIEMBRE'!C367</f>
        <v>ARENAL</v>
      </c>
      <c r="E367" t="str">
        <f>'RESUMEN ORDENADO DICIEMBRE'!B367</f>
        <v>PUYANGO</v>
      </c>
      <c r="F367" t="str">
        <f>'RESUMEN ORDENADO DICIEMBRE'!D367</f>
        <v>CONTRATO</v>
      </c>
      <c r="G367" t="str">
        <f t="shared" si="125"/>
        <v>VIALSUR</v>
      </c>
      <c r="H367">
        <f>'RESUMEN ORDENADO DICIEMBRE'!F367</f>
        <v>2012</v>
      </c>
      <c r="I367" s="53" t="str">
        <f t="shared" si="132"/>
        <v/>
      </c>
      <c r="J367" s="54">
        <f>IF(D367=0,"",VLOOKUP(D367,'2010-2001-1990'!$A$1:$C$105,3,"FALSO"))</f>
        <v>470</v>
      </c>
      <c r="K367" s="54">
        <f>IF(D367=0,"",VLOOKUP(D367,'2010-2001-1990'!$A$1:$C$105,2,"FALSO"))</f>
        <v>511</v>
      </c>
      <c r="L367" s="54">
        <f t="shared" si="133"/>
        <v>981</v>
      </c>
      <c r="M367" s="54">
        <f>'RESUMEN ORDENADO DICIEMBRE'!I367</f>
        <v>15</v>
      </c>
      <c r="N367" s="54" t="str">
        <f t="shared" si="134"/>
        <v>Construcción de 15 m de puentes</v>
      </c>
      <c r="O367"/>
      <c r="P367" s="54"/>
      <c r="Q367" s="54"/>
      <c r="R367">
        <f>'RESUMEN ORDENADO DICIEMBRE'!S367</f>
        <v>44465.364000000001</v>
      </c>
      <c r="S367" s="45"/>
      <c r="T367" s="49">
        <f t="shared" si="135"/>
        <v>44465.364000000001</v>
      </c>
      <c r="V367" t="str">
        <f t="shared" si="136"/>
        <v>Ing. Marco Cevallos</v>
      </c>
      <c r="W367" s="61" t="str">
        <f t="shared" si="137"/>
        <v>Informe, planillas y actas</v>
      </c>
    </row>
    <row r="368" spans="1:23" x14ac:dyDescent="0.2">
      <c r="A368" t="str">
        <f>'RESUMEN ORDENADO DICIEMBRE'!E368</f>
        <v>PUENTES</v>
      </c>
      <c r="B368" t="str">
        <f>'RESUMEN ORDENADO DICIEMBRE'!G368</f>
        <v xml:space="preserve">CONST. PUENTES METÁLICOS VEHICULARES MODULARES SOBRE LA QUEBRADA, GUASIMO,  EL ARENAL </v>
      </c>
      <c r="C368" t="str">
        <f>'RESUMEN ORDENADO DICIEMBRE'!A368</f>
        <v>ZONA 2</v>
      </c>
      <c r="D368" s="55" t="str">
        <f>'RESUMEN ORDENADO DICIEMBRE'!C368</f>
        <v>ARENAL</v>
      </c>
      <c r="E368" t="str">
        <f>'RESUMEN ORDENADO DICIEMBRE'!B368</f>
        <v>PUYANGO</v>
      </c>
      <c r="F368" t="str">
        <f>'RESUMEN ORDENADO DICIEMBRE'!D368</f>
        <v>CONTRATO</v>
      </c>
      <c r="G368" t="str">
        <f t="shared" si="125"/>
        <v>VIALSUR</v>
      </c>
      <c r="H368">
        <f>'RESUMEN ORDENADO DICIEMBRE'!F368</f>
        <v>2012</v>
      </c>
      <c r="I368" s="53" t="str">
        <f t="shared" si="132"/>
        <v/>
      </c>
      <c r="J368" s="54">
        <f>IF(D368=0,"",VLOOKUP(D368,'2010-2001-1990'!$A$1:$C$105,3,"FALSO"))</f>
        <v>470</v>
      </c>
      <c r="K368" s="54">
        <f>IF(D368=0,"",VLOOKUP(D368,'2010-2001-1990'!$A$1:$C$105,2,"FALSO"))</f>
        <v>511</v>
      </c>
      <c r="L368" s="54">
        <f t="shared" si="133"/>
        <v>981</v>
      </c>
      <c r="M368" s="54">
        <f>'RESUMEN ORDENADO DICIEMBRE'!I368</f>
        <v>15</v>
      </c>
      <c r="N368" s="54" t="str">
        <f t="shared" si="134"/>
        <v>Construcción de 15 m de puentes</v>
      </c>
      <c r="O368"/>
      <c r="P368" s="54"/>
      <c r="Q368" s="54"/>
      <c r="R368">
        <f>'RESUMEN ORDENADO DICIEMBRE'!S368</f>
        <v>44465.364000000001</v>
      </c>
      <c r="S368" s="45"/>
      <c r="T368" s="49">
        <f t="shared" si="135"/>
        <v>44465.364000000001</v>
      </c>
      <c r="V368" t="str">
        <f t="shared" si="136"/>
        <v>Ing. Marco Cevallos</v>
      </c>
      <c r="W368" s="61" t="str">
        <f t="shared" si="137"/>
        <v>Informe, planillas y actas</v>
      </c>
    </row>
    <row r="369" spans="1:23" x14ac:dyDescent="0.2">
      <c r="A369" t="str">
        <f>'RESUMEN ORDENADO DICIEMBRE'!E369</f>
        <v>MEJORAMIENTO</v>
      </c>
      <c r="B369" t="str">
        <f>'RESUMEN ORDENADO DICIEMBRE'!G369</f>
        <v>VÍA MERCADILLO - CHITOQUE</v>
      </c>
      <c r="C369" t="str">
        <f>'RESUMEN ORDENADO DICIEMBRE'!A369</f>
        <v>ZONA 2</v>
      </c>
      <c r="D369" s="55" t="str">
        <f>'RESUMEN ORDENADO DICIEMBRE'!C369</f>
        <v>MERCADILLO</v>
      </c>
      <c r="E369" t="str">
        <f>'RESUMEN ORDENADO DICIEMBRE'!B369</f>
        <v>PUYANGO</v>
      </c>
      <c r="F369" t="str">
        <f>'RESUMEN ORDENADO DICIEMBRE'!D369</f>
        <v>AD. DIRECTA</v>
      </c>
      <c r="G369" t="str">
        <f t="shared" si="125"/>
        <v>VIALSUR</v>
      </c>
      <c r="H369">
        <f>'RESUMEN ORDENADO DICIEMBRE'!F369</f>
        <v>2013</v>
      </c>
      <c r="I369" s="53" t="str">
        <f t="shared" si="132"/>
        <v>X</v>
      </c>
      <c r="J369" s="54">
        <f>IF(D369=0,"",VLOOKUP(D369,'2010-2001-1990'!$A$1:$C$105,3,"FALSO"))</f>
        <v>575</v>
      </c>
      <c r="K369" s="54">
        <f>IF(D369=0,"",VLOOKUP(D369,'2010-2001-1990'!$A$1:$C$105,2,"FALSO"))</f>
        <v>599</v>
      </c>
      <c r="L369" s="54">
        <f t="shared" si="133"/>
        <v>1174</v>
      </c>
      <c r="M369" s="54">
        <f>'RESUMEN ORDENADO DICIEMBRE'!I369</f>
        <v>8</v>
      </c>
      <c r="N369" s="54" t="str">
        <f t="shared" si="134"/>
        <v>Construcción de 8 Km de vías mejoradas</v>
      </c>
      <c r="O369"/>
      <c r="P369" s="54"/>
      <c r="Q369" s="54"/>
      <c r="R369">
        <f>'RESUMEN ORDENADO DICIEMBRE'!S369</f>
        <v>478.8</v>
      </c>
      <c r="S369" s="45">
        <f>SUM(R369:R372)</f>
        <v>12175.8</v>
      </c>
      <c r="T369" s="49">
        <f t="shared" si="135"/>
        <v>12175.8</v>
      </c>
      <c r="V369" t="str">
        <f t="shared" si="136"/>
        <v>Ing. Marco Cevallos</v>
      </c>
      <c r="W369" s="61" t="str">
        <f t="shared" si="137"/>
        <v>Informe, planillas y actas</v>
      </c>
    </row>
    <row r="370" spans="1:23" hidden="1" x14ac:dyDescent="0.2">
      <c r="A370" t="str">
        <f>'RESUMEN ORDENADO DICIEMBRE'!E370</f>
        <v>MEJORAMIENTO</v>
      </c>
      <c r="B370">
        <f>'RESUMEN ORDENADO DICIEMBRE'!G370</f>
        <v>0</v>
      </c>
      <c r="C370" t="str">
        <f>'RESUMEN ORDENADO DICIEMBRE'!A370</f>
        <v>ZONA 2</v>
      </c>
      <c r="D370" s="55" t="str">
        <f>'RESUMEN ORDENADO DICIEMBRE'!C370</f>
        <v>MERCADILLO</v>
      </c>
      <c r="E370" t="str">
        <f>'RESUMEN ORDENADO DICIEMBRE'!B370</f>
        <v>PUYANGO</v>
      </c>
      <c r="F370" t="str">
        <f>'RESUMEN ORDENADO DICIEMBRE'!D370</f>
        <v>AD. DIRECTA</v>
      </c>
      <c r="G370" t="str">
        <f t="shared" si="125"/>
        <v>VIALSUR</v>
      </c>
      <c r="J370" s="54"/>
      <c r="K370" s="54"/>
      <c r="L370" s="54"/>
      <c r="M370" s="54">
        <f>'RESUMEN ORDENADO DICIEMBRE'!I370</f>
        <v>0</v>
      </c>
      <c r="N370" s="54"/>
      <c r="O370" s="54"/>
      <c r="P370" s="54"/>
      <c r="Q370" s="54"/>
      <c r="R370">
        <f>'RESUMEN ORDENADO DICIEMBRE'!S370</f>
        <v>1137.5</v>
      </c>
      <c r="S370" s="45"/>
      <c r="W370" s="61"/>
    </row>
    <row r="371" spans="1:23" hidden="1" x14ac:dyDescent="0.2">
      <c r="A371" t="str">
        <f>'RESUMEN ORDENADO DICIEMBRE'!E371</f>
        <v>MEJORAMIENTO</v>
      </c>
      <c r="B371">
        <f>'RESUMEN ORDENADO DICIEMBRE'!G371</f>
        <v>0</v>
      </c>
      <c r="C371" t="str">
        <f>'RESUMEN ORDENADO DICIEMBRE'!A371</f>
        <v>ZONA 2</v>
      </c>
      <c r="D371" s="55" t="str">
        <f>'RESUMEN ORDENADO DICIEMBRE'!C371</f>
        <v>MERCADILLO</v>
      </c>
      <c r="E371" t="str">
        <f>'RESUMEN ORDENADO DICIEMBRE'!B371</f>
        <v>PUYANGO</v>
      </c>
      <c r="F371" t="str">
        <f>'RESUMEN ORDENADO DICIEMBRE'!D371</f>
        <v>AD. DIRECTA</v>
      </c>
      <c r="G371" t="str">
        <f t="shared" si="125"/>
        <v>VIALSUR</v>
      </c>
      <c r="J371" s="54"/>
      <c r="K371" s="54"/>
      <c r="L371" s="54"/>
      <c r="M371" s="54">
        <f>'RESUMEN ORDENADO DICIEMBRE'!I371</f>
        <v>0</v>
      </c>
      <c r="N371" s="54"/>
      <c r="O371" s="54"/>
      <c r="P371" s="54"/>
      <c r="Q371" s="54"/>
      <c r="R371">
        <f>'RESUMEN ORDENADO DICIEMBRE'!S371</f>
        <v>7680</v>
      </c>
      <c r="S371" s="45"/>
    </row>
    <row r="372" spans="1:23" hidden="1" x14ac:dyDescent="0.2">
      <c r="A372" t="str">
        <f>'RESUMEN ORDENADO DICIEMBRE'!E372</f>
        <v>MEJORAMIENTO</v>
      </c>
      <c r="B372">
        <f>'RESUMEN ORDENADO DICIEMBRE'!G372</f>
        <v>0</v>
      </c>
      <c r="C372" t="str">
        <f>'RESUMEN ORDENADO DICIEMBRE'!A372</f>
        <v>ZONA 2</v>
      </c>
      <c r="D372" s="55" t="str">
        <f>'RESUMEN ORDENADO DICIEMBRE'!C372</f>
        <v>MERCADILLO</v>
      </c>
      <c r="E372" t="str">
        <f>'RESUMEN ORDENADO DICIEMBRE'!B372</f>
        <v>PUYANGO</v>
      </c>
      <c r="F372" t="str">
        <f>'RESUMEN ORDENADO DICIEMBRE'!D372</f>
        <v>AD. DIRECTA</v>
      </c>
      <c r="G372" t="str">
        <f t="shared" si="125"/>
        <v>VIALSUR</v>
      </c>
      <c r="J372" s="54"/>
      <c r="K372" s="54"/>
      <c r="L372" s="54"/>
      <c r="M372" s="54">
        <f>'RESUMEN ORDENADO DICIEMBRE'!I372</f>
        <v>0</v>
      </c>
      <c r="N372" s="54"/>
      <c r="O372" s="54"/>
      <c r="P372" s="54"/>
      <c r="Q372" s="54"/>
      <c r="R372">
        <f>'RESUMEN ORDENADO DICIEMBRE'!S372</f>
        <v>2879.5</v>
      </c>
      <c r="S372" s="45"/>
    </row>
    <row r="373" spans="1:23" x14ac:dyDescent="0.2">
      <c r="A373" t="str">
        <f>'RESUMEN ORDENADO DICIEMBRE'!E373</f>
        <v>MEJORAMIENTO</v>
      </c>
      <c r="B373" t="str">
        <f>'RESUMEN ORDENADO DICIEMBRE'!G373</f>
        <v>VÍA GUAYACAN - PALTAPAMBA</v>
      </c>
      <c r="C373" t="str">
        <f>'RESUMEN ORDENADO DICIEMBRE'!A373</f>
        <v>ZONA 2</v>
      </c>
      <c r="D373" s="55" t="str">
        <f>'RESUMEN ORDENADO DICIEMBRE'!C373</f>
        <v>CIANO</v>
      </c>
      <c r="E373" t="str">
        <f>'RESUMEN ORDENADO DICIEMBRE'!B373</f>
        <v>PUYANGO</v>
      </c>
      <c r="F373" t="str">
        <f>'RESUMEN ORDENADO DICIEMBRE'!D373</f>
        <v>AD. DIRECTA</v>
      </c>
      <c r="G373" t="str">
        <f t="shared" si="125"/>
        <v>VIALSUR</v>
      </c>
      <c r="H373">
        <f>'RESUMEN ORDENADO DICIEMBRE'!F373</f>
        <v>2013</v>
      </c>
      <c r="I373" s="53" t="str">
        <f>IF(F373="AD. DIRECTA","X","")</f>
        <v>X</v>
      </c>
      <c r="J373" s="54">
        <f>IF(D373=0,"",VLOOKUP(D373,'2010-2001-1990'!$A$1:$C$105,3,"FALSO"))</f>
        <v>705</v>
      </c>
      <c r="K373" s="54">
        <f>IF(D373=0,"",VLOOKUP(D373,'2010-2001-1990'!$A$1:$C$105,2,"FALSO"))</f>
        <v>721</v>
      </c>
      <c r="L373" s="54">
        <f>IF(J373="",IF(K373="","",J373+K373),J373+K373)</f>
        <v>1426</v>
      </c>
      <c r="M373" s="54">
        <f>'RESUMEN ORDENADO DICIEMBRE'!I373</f>
        <v>6</v>
      </c>
      <c r="N373" s="54" t="str">
        <f>IF(M373=0,"Mantenimiento",IF(A373="MANTENIMIENTO","Construcción de "&amp;M373&amp;" Km de vías mantenidas",IF(A373="ALCANTARILLAS","Construcción de "&amp;M373&amp;" alcantarillas",IF(A373="AMBIENTAL","Licenciamiento ambiental de vías en la provincia",IF(A373="ASFALTADO","Construcción de "&amp;M373&amp;" Km de vías asfaltadas",IF(A373="ESTUDIOS","Ejecución de "&amp;M373&amp;" Km de estudio vial",IF(A373="MEJORAMIENTO","Construcción de "&amp;M373&amp;" Km de vías mejoradas",IF(A373="OBRAS DE ARTE","Construcción de "&amp;M373&amp;" Km de obras de arte",IF(A373="PASARELAS","Construcción de "&amp;M373&amp;" m de pasarelas en convenio con Tony el Suizo",IF(A373="PUENTES","Construcción de "&amp;M373&amp;" m de puentes",))))))))))</f>
        <v>Construcción de 6 Km de vías mejoradas</v>
      </c>
      <c r="O373"/>
      <c r="P373" s="54"/>
      <c r="Q373" s="54"/>
      <c r="R373">
        <f>'RESUMEN ORDENADO DICIEMBRE'!S373</f>
        <v>907.2</v>
      </c>
      <c r="S373" s="45">
        <f>SUM(R373:R376)</f>
        <v>48048.36</v>
      </c>
      <c r="T373" s="49">
        <f>IF(S373="",R373,S373)</f>
        <v>48048.36</v>
      </c>
      <c r="V373" t="str">
        <f>IF(A373="ESTUDIOS","Ing. Patricio Barcenas",IF(A373="AMBIENTAL","Ing. Verónica Carrión",IF(C373="ZONA 1","Ing. Javier Ruíz",IF(C373="ZONA 2","Ing. Marco Cevallos",IF(C373="ZONA 3", "Ing. Alfonso González","Ing. Iván Villa")))))</f>
        <v>Ing. Marco Cevallos</v>
      </c>
      <c r="W373" s="61" t="str">
        <f>IF(A373="ESTUDIOS","Informe del estudio o informe del diseño","Informe, planillas y actas")</f>
        <v>Informe, planillas y actas</v>
      </c>
    </row>
    <row r="374" spans="1:23" hidden="1" x14ac:dyDescent="0.2">
      <c r="A374" t="str">
        <f>'RESUMEN ORDENADO DICIEMBRE'!E374</f>
        <v>MEJORAMIENTO</v>
      </c>
      <c r="B374">
        <f>'RESUMEN ORDENADO DICIEMBRE'!G374</f>
        <v>0</v>
      </c>
      <c r="C374" t="str">
        <f>'RESUMEN ORDENADO DICIEMBRE'!A374</f>
        <v>ZONA 2</v>
      </c>
      <c r="D374" s="55" t="str">
        <f>'RESUMEN ORDENADO DICIEMBRE'!C374</f>
        <v>CIANO</v>
      </c>
      <c r="E374" t="str">
        <f>'RESUMEN ORDENADO DICIEMBRE'!B374</f>
        <v>PUYANGO</v>
      </c>
      <c r="F374" t="str">
        <f>'RESUMEN ORDENADO DICIEMBRE'!D374</f>
        <v>AD. DIRECTA</v>
      </c>
      <c r="G374" t="str">
        <f t="shared" si="125"/>
        <v>VIALSUR</v>
      </c>
      <c r="J374" s="54"/>
      <c r="K374" s="54"/>
      <c r="L374" s="54"/>
      <c r="M374" s="54">
        <f>'RESUMEN ORDENADO DICIEMBRE'!I374</f>
        <v>0</v>
      </c>
      <c r="N374" s="54"/>
      <c r="O374" s="54"/>
      <c r="P374" s="54"/>
      <c r="Q374" s="54"/>
      <c r="R374">
        <f>'RESUMEN ORDENADO DICIEMBRE'!S374</f>
        <v>26657.399999999998</v>
      </c>
      <c r="S374" s="45"/>
      <c r="W374" s="61"/>
    </row>
    <row r="375" spans="1:23" hidden="1" x14ac:dyDescent="0.2">
      <c r="A375" t="str">
        <f>'RESUMEN ORDENADO DICIEMBRE'!E375</f>
        <v>MEJORAMIENTO</v>
      </c>
      <c r="B375">
        <f>'RESUMEN ORDENADO DICIEMBRE'!G375</f>
        <v>0</v>
      </c>
      <c r="C375" t="str">
        <f>'RESUMEN ORDENADO DICIEMBRE'!A375</f>
        <v>ZONA 2</v>
      </c>
      <c r="D375" s="55" t="str">
        <f>'RESUMEN ORDENADO DICIEMBRE'!C375</f>
        <v>CIANO</v>
      </c>
      <c r="E375" t="str">
        <f>'RESUMEN ORDENADO DICIEMBRE'!B375</f>
        <v>PUYANGO</v>
      </c>
      <c r="F375" t="str">
        <f>'RESUMEN ORDENADO DICIEMBRE'!D375</f>
        <v>AD. DIRECTA</v>
      </c>
      <c r="G375" t="str">
        <f t="shared" si="125"/>
        <v>VIALSUR</v>
      </c>
      <c r="J375" s="54"/>
      <c r="K375" s="54"/>
      <c r="L375" s="54"/>
      <c r="M375" s="54">
        <f>'RESUMEN ORDENADO DICIEMBRE'!I375</f>
        <v>0</v>
      </c>
      <c r="N375" s="54"/>
      <c r="O375" s="54"/>
      <c r="P375" s="54"/>
      <c r="Q375" s="54"/>
      <c r="R375">
        <f>'RESUMEN ORDENADO DICIEMBRE'!S375</f>
        <v>5280</v>
      </c>
      <c r="S375" s="45"/>
    </row>
    <row r="376" spans="1:23" hidden="1" x14ac:dyDescent="0.2">
      <c r="A376" t="str">
        <f>'RESUMEN ORDENADO DICIEMBRE'!E376</f>
        <v>MEJORAMIENTO</v>
      </c>
      <c r="B376">
        <f>'RESUMEN ORDENADO DICIEMBRE'!G376</f>
        <v>0</v>
      </c>
      <c r="C376" t="str">
        <f>'RESUMEN ORDENADO DICIEMBRE'!A376</f>
        <v>ZONA 2</v>
      </c>
      <c r="D376" s="55" t="str">
        <f>'RESUMEN ORDENADO DICIEMBRE'!C376</f>
        <v>CIANO</v>
      </c>
      <c r="E376" t="str">
        <f>'RESUMEN ORDENADO DICIEMBRE'!B376</f>
        <v>PUYANGO</v>
      </c>
      <c r="F376" t="str">
        <f>'RESUMEN ORDENADO DICIEMBRE'!D376</f>
        <v>AD. DIRECTA</v>
      </c>
      <c r="G376" t="str">
        <f t="shared" si="125"/>
        <v>VIALSUR</v>
      </c>
      <c r="J376" s="54"/>
      <c r="K376" s="54"/>
      <c r="L376" s="54"/>
      <c r="M376" s="54">
        <f>'RESUMEN ORDENADO DICIEMBRE'!I376</f>
        <v>0</v>
      </c>
      <c r="N376" s="54"/>
      <c r="O376" s="54"/>
      <c r="P376" s="54"/>
      <c r="Q376" s="54"/>
      <c r="R376">
        <f>'RESUMEN ORDENADO DICIEMBRE'!S376</f>
        <v>15203.759999999998</v>
      </c>
      <c r="S376" s="45"/>
      <c r="W376" s="61"/>
    </row>
    <row r="377" spans="1:23" x14ac:dyDescent="0.2">
      <c r="A377" t="str">
        <f>'RESUMEN ORDENADO DICIEMBRE'!E377</f>
        <v>MANTENIMIENTO</v>
      </c>
      <c r="B377" t="str">
        <f>'RESUMEN ORDENADO DICIEMBRE'!G377</f>
        <v>VÍA LA HOYADA - EL LIMO</v>
      </c>
      <c r="C377" t="str">
        <f>'RESUMEN ORDENADO DICIEMBRE'!A377</f>
        <v>ZONA 2</v>
      </c>
      <c r="D377" s="55" t="str">
        <f>'RESUMEN ORDENADO DICIEMBRE'!C377</f>
        <v>EL LIMO</v>
      </c>
      <c r="E377" t="str">
        <f>'RESUMEN ORDENADO DICIEMBRE'!B377</f>
        <v>PUYANGO</v>
      </c>
      <c r="F377" t="str">
        <f>'RESUMEN ORDENADO DICIEMBRE'!D377</f>
        <v>AD. DIRECTA</v>
      </c>
      <c r="G377" t="str">
        <f t="shared" si="125"/>
        <v>VIALSUR</v>
      </c>
      <c r="H377">
        <f>'RESUMEN ORDENADO DICIEMBRE'!F377</f>
        <v>2013</v>
      </c>
      <c r="I377" s="53" t="str">
        <f t="shared" ref="I377:I379" si="138">IF(F377="AD. DIRECTA","X","")</f>
        <v>X</v>
      </c>
      <c r="J377" s="54">
        <f>IF(D377=0,"",VLOOKUP(D377,'2010-2001-1990'!$A$1:$C$105,3,"FALSO"))</f>
        <v>1080</v>
      </c>
      <c r="K377" s="54">
        <f>IF(D377=0,"",VLOOKUP(D377,'2010-2001-1990'!$A$1:$C$105,2,"FALSO"))</f>
        <v>1290</v>
      </c>
      <c r="L377" s="54">
        <f t="shared" ref="L377:L379" si="139">IF(J377="",IF(K377="","",J377+K377),J377+K377)</f>
        <v>2370</v>
      </c>
      <c r="M377" s="54">
        <f>'RESUMEN ORDENADO DICIEMBRE'!I377</f>
        <v>6.2</v>
      </c>
      <c r="N377" s="54" t="str">
        <f t="shared" ref="N377:N379" si="140">IF(M377=0,"Mantenimiento",IF(A377="MANTENIMIENTO","Construcción de "&amp;M377&amp;" Km de vías mantenidas",IF(A377="ALCANTARILLAS","Construcción de "&amp;M377&amp;" alcantarillas",IF(A377="AMBIENTAL","Licenciamiento ambiental de vías en la provincia",IF(A377="ASFALTADO","Construcción de "&amp;M377&amp;" Km de vías asfaltadas",IF(A377="ESTUDIOS","Ejecución de "&amp;M377&amp;" Km de estudio vial",IF(A377="MEJORAMIENTO","Construcción de "&amp;M377&amp;" Km de vías mejoradas",IF(A377="OBRAS DE ARTE","Construcción de "&amp;M377&amp;" Km de obras de arte",IF(A377="PASARELAS","Construcción de "&amp;M377&amp;" m de pasarelas en convenio con Tony el Suizo",IF(A377="PUENTES","Construcción de "&amp;M377&amp;" m de puentes",))))))))))</f>
        <v>Construcción de 6.2 Km de vías mantenidas</v>
      </c>
      <c r="O377"/>
      <c r="P377" s="54"/>
      <c r="Q377" s="54"/>
      <c r="R377">
        <f>'RESUMEN ORDENADO DICIEMBRE'!S377</f>
        <v>10540</v>
      </c>
      <c r="S377" s="45"/>
      <c r="T377" s="49">
        <f t="shared" ref="T377:T379" si="141">IF(S377="",R377,S377)</f>
        <v>10540</v>
      </c>
      <c r="V377" t="str">
        <f t="shared" ref="V377:V379" si="142">IF(A377="ESTUDIOS","Ing. Patricio Barcenas",IF(A377="AMBIENTAL","Ing. Verónica Carrión",IF(C377="ZONA 1","Ing. Javier Ruíz",IF(C377="ZONA 2","Ing. Marco Cevallos",IF(C377="ZONA 3", "Ing. Alfonso González","Ing. Iván Villa")))))</f>
        <v>Ing. Marco Cevallos</v>
      </c>
      <c r="W377" s="61" t="str">
        <f t="shared" ref="W377:W379" si="143">IF(A377="ESTUDIOS","Informe del estudio o informe del diseño","Informe, planillas y actas")</f>
        <v>Informe, planillas y actas</v>
      </c>
    </row>
    <row r="378" spans="1:23" x14ac:dyDescent="0.2">
      <c r="A378" t="str">
        <f>'RESUMEN ORDENADO DICIEMBRE'!E378</f>
        <v>MANTENIMIENTO</v>
      </c>
      <c r="B378" t="str">
        <f>'RESUMEN ORDENADO DICIEMBRE'!G378</f>
        <v>VÍA TACAMOROS - LA VICTORIA</v>
      </c>
      <c r="C378" t="str">
        <f>'RESUMEN ORDENADO DICIEMBRE'!A378</f>
        <v>ZONA 2</v>
      </c>
      <c r="D378" s="55" t="str">
        <f>'RESUMEN ORDENADO DICIEMBRE'!C378</f>
        <v xml:space="preserve">TACAMOROS </v>
      </c>
      <c r="E378" t="str">
        <f>'RESUMEN ORDENADO DICIEMBRE'!B378</f>
        <v>MACARA</v>
      </c>
      <c r="F378" t="str">
        <f>'RESUMEN ORDENADO DICIEMBRE'!D378</f>
        <v>AD. DIRECTA</v>
      </c>
      <c r="G378" t="str">
        <f t="shared" si="125"/>
        <v>VIALSUR</v>
      </c>
      <c r="H378">
        <f>'RESUMEN ORDENADO DICIEMBRE'!F378</f>
        <v>2013</v>
      </c>
      <c r="I378" s="53" t="str">
        <f t="shared" si="138"/>
        <v>X</v>
      </c>
      <c r="J378" s="54">
        <f>IF(D378=0,"",VLOOKUP(D378,'2010-2001-1990'!$A$1:$C$105,3,"FALSO"))</f>
        <v>1446</v>
      </c>
      <c r="K378" s="54">
        <f>IF(D378=0,"",VLOOKUP(D378,'2010-2001-1990'!$A$1:$C$105,2,"FALSO"))</f>
        <v>1355</v>
      </c>
      <c r="L378" s="54">
        <f t="shared" si="139"/>
        <v>2801</v>
      </c>
      <c r="M378" s="54">
        <f>'RESUMEN ORDENADO DICIEMBRE'!I378</f>
        <v>4.7</v>
      </c>
      <c r="N378" s="54" t="str">
        <f t="shared" si="140"/>
        <v>Construcción de 4.7 Km de vías mantenidas</v>
      </c>
      <c r="O378"/>
      <c r="P378" s="54"/>
      <c r="Q378" s="54"/>
      <c r="R378">
        <f>'RESUMEN ORDENADO DICIEMBRE'!S378</f>
        <v>7956.0000000000009</v>
      </c>
      <c r="S378" s="45"/>
      <c r="T378" s="49">
        <f t="shared" si="141"/>
        <v>7956.0000000000009</v>
      </c>
      <c r="V378" t="str">
        <f t="shared" si="142"/>
        <v>Ing. Marco Cevallos</v>
      </c>
      <c r="W378" s="61" t="str">
        <f t="shared" si="143"/>
        <v>Informe, planillas y actas</v>
      </c>
    </row>
    <row r="379" spans="1:23" x14ac:dyDescent="0.2">
      <c r="A379" t="str">
        <f>'RESUMEN ORDENADO DICIEMBRE'!E379</f>
        <v>MEJORAMIENTO</v>
      </c>
      <c r="B379" t="str">
        <f>'RESUMEN ORDENADO DICIEMBRE'!G379</f>
        <v>VÍA PORTACHUELO - NUMBIARANGA</v>
      </c>
      <c r="C379" t="str">
        <f>'RESUMEN ORDENADO DICIEMBRE'!A379</f>
        <v>ZONA 2</v>
      </c>
      <c r="D379" s="55" t="str">
        <f>'RESUMEN ORDENADO DICIEMBRE'!C379</f>
        <v>LARAMA</v>
      </c>
      <c r="E379" t="str">
        <f>'RESUMEN ORDENADO DICIEMBRE'!B379</f>
        <v>MACARA</v>
      </c>
      <c r="F379" t="str">
        <f>'RESUMEN ORDENADO DICIEMBRE'!D379</f>
        <v>AD. DIRECTA</v>
      </c>
      <c r="G379" t="str">
        <f t="shared" si="125"/>
        <v>VIALSUR</v>
      </c>
      <c r="H379">
        <f>'RESUMEN ORDENADO DICIEMBRE'!F379</f>
        <v>2013</v>
      </c>
      <c r="I379" s="53" t="str">
        <f t="shared" si="138"/>
        <v>X</v>
      </c>
      <c r="J379" s="54">
        <f>IF(D379=0,"",VLOOKUP(D379,'2010-2001-1990'!$A$1:$C$105,3,"FALSO"))</f>
        <v>516</v>
      </c>
      <c r="K379" s="54">
        <f>IF(D379=0,"",VLOOKUP(D379,'2010-2001-1990'!$A$1:$C$105,2,"FALSO"))</f>
        <v>564</v>
      </c>
      <c r="L379" s="54">
        <f t="shared" si="139"/>
        <v>1080</v>
      </c>
      <c r="M379" s="54">
        <f>'RESUMEN ORDENADO DICIEMBRE'!I379</f>
        <v>10</v>
      </c>
      <c r="N379" s="54" t="str">
        <f t="shared" si="140"/>
        <v>Construcción de 10 Km de vías mejoradas</v>
      </c>
      <c r="O379"/>
      <c r="P379" s="54"/>
      <c r="Q379" s="54"/>
      <c r="R379">
        <f>'RESUMEN ORDENADO DICIEMBRE'!S379</f>
        <v>1701</v>
      </c>
      <c r="S379" s="45">
        <f>SUM(R379:R383)</f>
        <v>49591.81</v>
      </c>
      <c r="T379" s="49">
        <f t="shared" si="141"/>
        <v>49591.81</v>
      </c>
      <c r="V379" t="str">
        <f t="shared" si="142"/>
        <v>Ing. Marco Cevallos</v>
      </c>
      <c r="W379" s="61" t="str">
        <f t="shared" si="143"/>
        <v>Informe, planillas y actas</v>
      </c>
    </row>
    <row r="380" spans="1:23" hidden="1" x14ac:dyDescent="0.2">
      <c r="A380" t="str">
        <f>'RESUMEN ORDENADO DICIEMBRE'!E380</f>
        <v>MEJORAMIENTO</v>
      </c>
      <c r="B380">
        <f>'RESUMEN ORDENADO DICIEMBRE'!G380</f>
        <v>0</v>
      </c>
      <c r="C380" t="str">
        <f>'RESUMEN ORDENADO DICIEMBRE'!A380</f>
        <v>ZONA 2</v>
      </c>
      <c r="D380" s="55" t="str">
        <f>'RESUMEN ORDENADO DICIEMBRE'!C380</f>
        <v>LARAMA</v>
      </c>
      <c r="E380" t="str">
        <f>'RESUMEN ORDENADO DICIEMBRE'!B380</f>
        <v>MACARA</v>
      </c>
      <c r="F380" t="str">
        <f>'RESUMEN ORDENADO DICIEMBRE'!D380</f>
        <v>AD. DIRECTA</v>
      </c>
      <c r="G380" t="str">
        <f t="shared" si="125"/>
        <v>VIALSUR</v>
      </c>
      <c r="J380" s="54"/>
      <c r="K380" s="54"/>
      <c r="L380" s="54"/>
      <c r="M380" s="54">
        <f>'RESUMEN ORDENADO DICIEMBRE'!I380</f>
        <v>0</v>
      </c>
      <c r="N380" s="54"/>
      <c r="O380" s="54"/>
      <c r="P380" s="54"/>
      <c r="Q380" s="54"/>
      <c r="R380">
        <f>'RESUMEN ORDENADO DICIEMBRE'!S380</f>
        <v>10491.599999999999</v>
      </c>
      <c r="S380" s="45"/>
      <c r="W380" s="61"/>
    </row>
    <row r="381" spans="1:23" hidden="1" x14ac:dyDescent="0.2">
      <c r="A381" t="str">
        <f>'RESUMEN ORDENADO DICIEMBRE'!E381</f>
        <v>MEJORAMIENTO</v>
      </c>
      <c r="B381">
        <f>'RESUMEN ORDENADO DICIEMBRE'!G381</f>
        <v>0</v>
      </c>
      <c r="C381" t="str">
        <f>'RESUMEN ORDENADO DICIEMBRE'!A381</f>
        <v>ZONA 2</v>
      </c>
      <c r="D381" s="55" t="str">
        <f>'RESUMEN ORDENADO DICIEMBRE'!C381</f>
        <v>LARAMA</v>
      </c>
      <c r="E381" t="str">
        <f>'RESUMEN ORDENADO DICIEMBRE'!B381</f>
        <v>MACARA</v>
      </c>
      <c r="F381" t="str">
        <f>'RESUMEN ORDENADO DICIEMBRE'!D381</f>
        <v>AD. DIRECTA</v>
      </c>
      <c r="G381" t="str">
        <f t="shared" si="125"/>
        <v>VIALSUR</v>
      </c>
      <c r="J381" s="54"/>
      <c r="K381" s="54"/>
      <c r="L381" s="54"/>
      <c r="M381" s="54">
        <f>'RESUMEN ORDENADO DICIEMBRE'!I381</f>
        <v>0</v>
      </c>
      <c r="N381" s="54"/>
      <c r="O381" s="54"/>
      <c r="P381" s="54"/>
      <c r="Q381" s="54"/>
      <c r="R381">
        <f>'RESUMEN ORDENADO DICIEMBRE'!S381</f>
        <v>3120</v>
      </c>
      <c r="S381" s="45"/>
    </row>
    <row r="382" spans="1:23" hidden="1" x14ac:dyDescent="0.2">
      <c r="A382" t="str">
        <f>'RESUMEN ORDENADO DICIEMBRE'!E382</f>
        <v>MEJORAMIENTO</v>
      </c>
      <c r="B382">
        <f>'RESUMEN ORDENADO DICIEMBRE'!G382</f>
        <v>0</v>
      </c>
      <c r="C382" t="str">
        <f>'RESUMEN ORDENADO DICIEMBRE'!A382</f>
        <v>ZONA 2</v>
      </c>
      <c r="D382" s="55" t="str">
        <f>'RESUMEN ORDENADO DICIEMBRE'!C382</f>
        <v>LARAMA</v>
      </c>
      <c r="E382" t="str">
        <f>'RESUMEN ORDENADO DICIEMBRE'!B382</f>
        <v>MACARA</v>
      </c>
      <c r="F382" t="str">
        <f>'RESUMEN ORDENADO DICIEMBRE'!D382</f>
        <v>AD. DIRECTA</v>
      </c>
      <c r="G382" t="str">
        <f t="shared" si="125"/>
        <v>VIALSUR</v>
      </c>
      <c r="J382" s="54"/>
      <c r="K382" s="54"/>
      <c r="L382" s="54"/>
      <c r="M382" s="54">
        <f>'RESUMEN ORDENADO DICIEMBRE'!I382</f>
        <v>0</v>
      </c>
      <c r="N382" s="54"/>
      <c r="O382" s="54"/>
      <c r="P382" s="54"/>
      <c r="Q382" s="54"/>
      <c r="R382">
        <f>'RESUMEN ORDENADO DICIEMBRE'!S382</f>
        <v>17680</v>
      </c>
      <c r="S382" s="45"/>
      <c r="W382" s="61"/>
    </row>
    <row r="383" spans="1:23" hidden="1" x14ac:dyDescent="0.2">
      <c r="A383" t="str">
        <f>'RESUMEN ORDENADO DICIEMBRE'!E383</f>
        <v>MEJORAMIENTO</v>
      </c>
      <c r="B383">
        <f>'RESUMEN ORDENADO DICIEMBRE'!G383</f>
        <v>0</v>
      </c>
      <c r="C383" t="str">
        <f>'RESUMEN ORDENADO DICIEMBRE'!A383</f>
        <v>ZONA 2</v>
      </c>
      <c r="D383" s="55" t="str">
        <f>'RESUMEN ORDENADO DICIEMBRE'!C383</f>
        <v>LARAMA</v>
      </c>
      <c r="E383" t="str">
        <f>'RESUMEN ORDENADO DICIEMBRE'!B383</f>
        <v>MACARA</v>
      </c>
      <c r="F383" t="str">
        <f>'RESUMEN ORDENADO DICIEMBRE'!D383</f>
        <v>AD. DIRECTA</v>
      </c>
      <c r="G383" t="str">
        <f t="shared" si="125"/>
        <v>VIALSUR</v>
      </c>
      <c r="J383" s="54"/>
      <c r="K383" s="54"/>
      <c r="L383" s="54"/>
      <c r="M383" s="54">
        <f>'RESUMEN ORDENADO DICIEMBRE'!I383</f>
        <v>0</v>
      </c>
      <c r="N383" s="54"/>
      <c r="O383" s="54"/>
      <c r="P383" s="54"/>
      <c r="Q383" s="54"/>
      <c r="R383">
        <f>'RESUMEN ORDENADO DICIEMBRE'!S383</f>
        <v>16599.21</v>
      </c>
      <c r="S383" s="45"/>
    </row>
    <row r="384" spans="1:23" x14ac:dyDescent="0.2">
      <c r="A384" t="str">
        <f>'RESUMEN ORDENADO DICIEMBRE'!E384</f>
        <v>MEJORAMIENTO</v>
      </c>
      <c r="B384" t="str">
        <f>'RESUMEN ORDENADO DICIEMBRE'!G384</f>
        <v>VÍA Y DE GUASIMO - ARENAL - CIANO - Y DE VICENTINO; TRAMO Y DE GUASIMO - CIANO (CANTÓN PUYANGO)</v>
      </c>
      <c r="C384" t="str">
        <f>'RESUMEN ORDENADO DICIEMBRE'!A384</f>
        <v>ZONA 2</v>
      </c>
      <c r="D384" s="55" t="str">
        <f>'RESUMEN ORDENADO DICIEMBRE'!C384</f>
        <v>GUASIMO- ARENALCIANO-VICENTINO</v>
      </c>
      <c r="E384" t="str">
        <f>'RESUMEN ORDENADO DICIEMBRE'!B384</f>
        <v>PUYANGO</v>
      </c>
      <c r="F384" t="str">
        <f>'RESUMEN ORDENADO DICIEMBRE'!D384</f>
        <v>AD. DIRECTA</v>
      </c>
      <c r="G384" t="str">
        <f t="shared" si="125"/>
        <v>VIALSUR</v>
      </c>
      <c r="H384">
        <f>'RESUMEN ORDENADO DICIEMBRE'!F384</f>
        <v>2013</v>
      </c>
      <c r="I384" s="53" t="str">
        <f>IF(F384="AD. DIRECTA","X","")</f>
        <v>X</v>
      </c>
      <c r="J384" s="54">
        <f>IF(D384=0,"",VLOOKUP(D384,'2010-2001-1990'!$A$1:$C$105,3,"FALSO"))</f>
        <v>1795</v>
      </c>
      <c r="K384" s="54">
        <f>IF(D384=0,"",VLOOKUP(D384,'2010-2001-1990'!$A$1:$C$105,2,"FALSO"))</f>
        <v>1878</v>
      </c>
      <c r="L384" s="54">
        <f>IF(J384="",IF(K384="","",J384+K384),J384+K384)</f>
        <v>3673</v>
      </c>
      <c r="M384" s="54">
        <f>'RESUMEN ORDENADO DICIEMBRE'!I384</f>
        <v>15</v>
      </c>
      <c r="N384" s="54" t="str">
        <f>IF(M384=0,"Mantenimiento",IF(A384="MANTENIMIENTO","Construcción de "&amp;M384&amp;" Km de vías mantenidas",IF(A384="ALCANTARILLAS","Construcción de "&amp;M384&amp;" alcantarillas",IF(A384="AMBIENTAL","Licenciamiento ambiental de vías en la provincia",IF(A384="ASFALTADO","Construcción de "&amp;M384&amp;" Km de vías asfaltadas",IF(A384="ESTUDIOS","Ejecución de "&amp;M384&amp;" Km de estudio vial",IF(A384="MEJORAMIENTO","Construcción de "&amp;M384&amp;" Km de vías mejoradas",IF(A384="OBRAS DE ARTE","Construcción de "&amp;M384&amp;" Km de obras de arte",IF(A384="PASARELAS","Construcción de "&amp;M384&amp;" m de pasarelas en convenio con Tony el Suizo",IF(A384="PUENTES","Construcción de "&amp;M384&amp;" m de puentes",))))))))))</f>
        <v>Construcción de 15 Km de vías mejoradas</v>
      </c>
      <c r="O384"/>
      <c r="P384" s="54"/>
      <c r="Q384" s="54"/>
      <c r="R384">
        <f>'RESUMEN ORDENADO DICIEMBRE'!S384</f>
        <v>960</v>
      </c>
      <c r="S384" s="45">
        <f>SUM(R384:R392)</f>
        <v>246140</v>
      </c>
      <c r="T384" s="49">
        <f>IF(S384="",R384,S384)</f>
        <v>246140</v>
      </c>
      <c r="V384" t="str">
        <f>IF(A384="ESTUDIOS","Ing. Patricio Barcenas",IF(A384="AMBIENTAL","Ing. Verónica Carrión",IF(C384="ZONA 1","Ing. Javier Ruíz",IF(C384="ZONA 2","Ing. Marco Cevallos",IF(C384="ZONA 3", "Ing. Alfonso González","Ing. Iván Villa")))))</f>
        <v>Ing. Marco Cevallos</v>
      </c>
      <c r="W384" s="61" t="str">
        <f>IF(A384="ESTUDIOS","Informe del estudio o informe del diseño","Informe, planillas y actas")</f>
        <v>Informe, planillas y actas</v>
      </c>
    </row>
    <row r="385" spans="1:23" hidden="1" x14ac:dyDescent="0.2">
      <c r="A385" t="str">
        <f>'RESUMEN ORDENADO DICIEMBRE'!E385</f>
        <v>MEJORAMIENTO</v>
      </c>
      <c r="B385">
        <f>'RESUMEN ORDENADO DICIEMBRE'!G385</f>
        <v>0</v>
      </c>
      <c r="C385" t="str">
        <f>'RESUMEN ORDENADO DICIEMBRE'!A385</f>
        <v>ZONA 2</v>
      </c>
      <c r="D385" s="55" t="str">
        <f>'RESUMEN ORDENADO DICIEMBRE'!C385</f>
        <v>GUASIMO- ARENALCIANO-VICENTINO</v>
      </c>
      <c r="E385" t="str">
        <f>'RESUMEN ORDENADO DICIEMBRE'!B385</f>
        <v>PUYANGO</v>
      </c>
      <c r="F385" t="str">
        <f>'RESUMEN ORDENADO DICIEMBRE'!D385</f>
        <v>AD. DIRECTA</v>
      </c>
      <c r="G385" t="str">
        <f t="shared" si="125"/>
        <v>VIALSUR</v>
      </c>
      <c r="J385" s="54"/>
      <c r="K385" s="54"/>
      <c r="L385" s="54"/>
      <c r="M385" s="54">
        <f>'RESUMEN ORDENADO DICIEMBRE'!I385</f>
        <v>0</v>
      </c>
      <c r="N385" s="54"/>
      <c r="O385" s="54"/>
      <c r="P385" s="54"/>
      <c r="Q385" s="54"/>
      <c r="R385">
        <f>'RESUMEN ORDENADO DICIEMBRE'!S385</f>
        <v>16254</v>
      </c>
      <c r="S385" s="45"/>
    </row>
    <row r="386" spans="1:23" hidden="1" x14ac:dyDescent="0.2">
      <c r="A386" t="str">
        <f>'RESUMEN ORDENADO DICIEMBRE'!E386</f>
        <v>MEJORAMIENTO</v>
      </c>
      <c r="B386">
        <f>'RESUMEN ORDENADO DICIEMBRE'!G386</f>
        <v>0</v>
      </c>
      <c r="C386" t="str">
        <f>'RESUMEN ORDENADO DICIEMBRE'!A386</f>
        <v>ZONA 2</v>
      </c>
      <c r="D386" s="55" t="str">
        <f>'RESUMEN ORDENADO DICIEMBRE'!C386</f>
        <v>GUASIMO- ARENALCIANO-VICENTINO</v>
      </c>
      <c r="E386" t="str">
        <f>'RESUMEN ORDENADO DICIEMBRE'!B386</f>
        <v>PUYANGO</v>
      </c>
      <c r="F386" t="str">
        <f>'RESUMEN ORDENADO DICIEMBRE'!D386</f>
        <v>AD. DIRECTA</v>
      </c>
      <c r="G386" t="str">
        <f t="shared" si="125"/>
        <v>VIALSUR</v>
      </c>
      <c r="J386" s="54"/>
      <c r="K386" s="54"/>
      <c r="L386" s="54"/>
      <c r="M386" s="54">
        <f>'RESUMEN ORDENADO DICIEMBRE'!I386</f>
        <v>0</v>
      </c>
      <c r="N386" s="54"/>
      <c r="O386" s="54"/>
      <c r="P386" s="54"/>
      <c r="Q386" s="54"/>
      <c r="R386">
        <f>'RESUMEN ORDENADO DICIEMBRE'!S386</f>
        <v>20286</v>
      </c>
      <c r="S386" s="45"/>
    </row>
    <row r="387" spans="1:23" hidden="1" x14ac:dyDescent="0.2">
      <c r="A387" t="str">
        <f>'RESUMEN ORDENADO DICIEMBRE'!E387</f>
        <v>MEJORAMIENTO</v>
      </c>
      <c r="B387">
        <f>'RESUMEN ORDENADO DICIEMBRE'!G387</f>
        <v>0</v>
      </c>
      <c r="C387" t="str">
        <f>'RESUMEN ORDENADO DICIEMBRE'!A387</f>
        <v>ZONA 2</v>
      </c>
      <c r="D387" s="55" t="str">
        <f>'RESUMEN ORDENADO DICIEMBRE'!C387</f>
        <v>GUASIMO- ARENALCIANO-VICENTINO</v>
      </c>
      <c r="E387" t="str">
        <f>'RESUMEN ORDENADO DICIEMBRE'!B387</f>
        <v>PUYANGO</v>
      </c>
      <c r="F387" t="str">
        <f>'RESUMEN ORDENADO DICIEMBRE'!D387</f>
        <v>AD. DIRECTA</v>
      </c>
      <c r="G387" t="str">
        <f t="shared" si="125"/>
        <v>VIALSUR</v>
      </c>
      <c r="J387" s="54"/>
      <c r="K387" s="54"/>
      <c r="L387" s="54"/>
      <c r="M387" s="54">
        <f>'RESUMEN ORDENADO DICIEMBRE'!I387</f>
        <v>0</v>
      </c>
      <c r="N387" s="54"/>
      <c r="O387" s="54"/>
      <c r="P387" s="54"/>
      <c r="Q387" s="54"/>
      <c r="R387">
        <f>'RESUMEN ORDENADO DICIEMBRE'!S387</f>
        <v>504</v>
      </c>
      <c r="S387" s="45"/>
      <c r="W387" s="61"/>
    </row>
    <row r="388" spans="1:23" hidden="1" x14ac:dyDescent="0.2">
      <c r="A388" t="str">
        <f>'RESUMEN ORDENADO DICIEMBRE'!E388</f>
        <v>MEJORAMIENTO</v>
      </c>
      <c r="B388">
        <f>'RESUMEN ORDENADO DICIEMBRE'!G388</f>
        <v>0</v>
      </c>
      <c r="C388" t="str">
        <f>'RESUMEN ORDENADO DICIEMBRE'!A388</f>
        <v>ZONA 2</v>
      </c>
      <c r="D388" s="55" t="str">
        <f>'RESUMEN ORDENADO DICIEMBRE'!C388</f>
        <v>GUASIMO- ARENALCIANO-VICENTINO</v>
      </c>
      <c r="E388" t="str">
        <f>'RESUMEN ORDENADO DICIEMBRE'!B388</f>
        <v>PUYANGO</v>
      </c>
      <c r="F388" t="str">
        <f>'RESUMEN ORDENADO DICIEMBRE'!D388</f>
        <v>AD. DIRECTA</v>
      </c>
      <c r="G388" t="str">
        <f t="shared" si="125"/>
        <v>VIALSUR</v>
      </c>
      <c r="J388" s="54"/>
      <c r="K388" s="54"/>
      <c r="L388" s="54"/>
      <c r="M388" s="54">
        <f>'RESUMEN ORDENADO DICIEMBRE'!I388</f>
        <v>0</v>
      </c>
      <c r="N388" s="54"/>
      <c r="O388" s="54"/>
      <c r="P388" s="54"/>
      <c r="Q388" s="54"/>
      <c r="R388">
        <f>'RESUMEN ORDENADO DICIEMBRE'!S388</f>
        <v>8841</v>
      </c>
      <c r="S388" s="45"/>
    </row>
    <row r="389" spans="1:23" hidden="1" x14ac:dyDescent="0.2">
      <c r="A389" t="str">
        <f>'RESUMEN ORDENADO DICIEMBRE'!E389</f>
        <v>MEJORAMIENTO</v>
      </c>
      <c r="B389">
        <f>'RESUMEN ORDENADO DICIEMBRE'!G389</f>
        <v>0</v>
      </c>
      <c r="C389" t="str">
        <f>'RESUMEN ORDENADO DICIEMBRE'!A389</f>
        <v>ZONA 2</v>
      </c>
      <c r="D389" s="55" t="str">
        <f>'RESUMEN ORDENADO DICIEMBRE'!C389</f>
        <v>GUASIMO- ARENALCIANO-VICENTINO</v>
      </c>
      <c r="E389" t="str">
        <f>'RESUMEN ORDENADO DICIEMBRE'!B389</f>
        <v>PUYANGO</v>
      </c>
      <c r="F389" t="str">
        <f>'RESUMEN ORDENADO DICIEMBRE'!D389</f>
        <v>AD. DIRECTA</v>
      </c>
      <c r="G389" t="str">
        <f t="shared" si="125"/>
        <v>VIALSUR</v>
      </c>
      <c r="J389" s="54"/>
      <c r="K389" s="54"/>
      <c r="L389" s="54"/>
      <c r="M389" s="54">
        <f>'RESUMEN ORDENADO DICIEMBRE'!I389</f>
        <v>0</v>
      </c>
      <c r="N389" s="54"/>
      <c r="O389" s="54"/>
      <c r="P389" s="54"/>
      <c r="Q389" s="54"/>
      <c r="R389">
        <f>'RESUMEN ORDENADO DICIEMBRE'!S389</f>
        <v>83370</v>
      </c>
      <c r="S389" s="45"/>
    </row>
    <row r="390" spans="1:23" hidden="1" x14ac:dyDescent="0.2">
      <c r="A390" t="str">
        <f>'RESUMEN ORDENADO DICIEMBRE'!E390</f>
        <v>MEJORAMIENTO</v>
      </c>
      <c r="B390">
        <f>'RESUMEN ORDENADO DICIEMBRE'!G390</f>
        <v>0</v>
      </c>
      <c r="C390" t="str">
        <f>'RESUMEN ORDENADO DICIEMBRE'!A390</f>
        <v>ZONA 2</v>
      </c>
      <c r="D390" s="55" t="str">
        <f>'RESUMEN ORDENADO DICIEMBRE'!C390</f>
        <v>GUASIMO- ARENALCIANO-VICENTINO</v>
      </c>
      <c r="E390" t="str">
        <f>'RESUMEN ORDENADO DICIEMBRE'!B390</f>
        <v>PUYANGO</v>
      </c>
      <c r="F390" t="str">
        <f>'RESUMEN ORDENADO DICIEMBRE'!D390</f>
        <v>AD. DIRECTA</v>
      </c>
      <c r="G390" t="str">
        <f t="shared" si="125"/>
        <v>VIALSUR</v>
      </c>
      <c r="J390" s="54"/>
      <c r="K390" s="54"/>
      <c r="L390" s="54"/>
      <c r="M390" s="54">
        <f>'RESUMEN ORDENADO DICIEMBRE'!I390</f>
        <v>0</v>
      </c>
      <c r="N390" s="54"/>
      <c r="O390" s="54"/>
      <c r="P390" s="54"/>
      <c r="Q390" s="54"/>
      <c r="R390">
        <f>'RESUMEN ORDENADO DICIEMBRE'!S390</f>
        <v>45600</v>
      </c>
      <c r="S390" s="45"/>
    </row>
    <row r="391" spans="1:23" hidden="1" x14ac:dyDescent="0.2">
      <c r="A391" t="str">
        <f>'RESUMEN ORDENADO DICIEMBRE'!E391</f>
        <v>MEJORAMIENTO</v>
      </c>
      <c r="B391">
        <f>'RESUMEN ORDENADO DICIEMBRE'!G391</f>
        <v>0</v>
      </c>
      <c r="C391" t="str">
        <f>'RESUMEN ORDENADO DICIEMBRE'!A391</f>
        <v>ZONA 2</v>
      </c>
      <c r="D391" s="55" t="str">
        <f>'RESUMEN ORDENADO DICIEMBRE'!C391</f>
        <v>GUASIMO- ARENALCIANO-VICENTINO</v>
      </c>
      <c r="E391" t="str">
        <f>'RESUMEN ORDENADO DICIEMBRE'!B391</f>
        <v>PUYANGO</v>
      </c>
      <c r="F391" t="str">
        <f>'RESUMEN ORDENADO DICIEMBRE'!D391</f>
        <v>AD. DIRECTA</v>
      </c>
      <c r="G391" t="str">
        <f t="shared" si="125"/>
        <v>VIALSUR</v>
      </c>
      <c r="J391" s="54"/>
      <c r="K391" s="54"/>
      <c r="L391" s="54"/>
      <c r="M391" s="54">
        <f>'RESUMEN ORDENADO DICIEMBRE'!I391</f>
        <v>0</v>
      </c>
      <c r="N391" s="54"/>
      <c r="O391" s="54"/>
      <c r="P391" s="54"/>
      <c r="Q391" s="54"/>
      <c r="R391">
        <f>'RESUMEN ORDENADO DICIEMBRE'!S391</f>
        <v>19380</v>
      </c>
      <c r="S391" s="45"/>
      <c r="W391" s="61"/>
    </row>
    <row r="392" spans="1:23" hidden="1" x14ac:dyDescent="0.2">
      <c r="A392" t="str">
        <f>'RESUMEN ORDENADO DICIEMBRE'!E392</f>
        <v>MEJORAMIENTO</v>
      </c>
      <c r="B392">
        <f>'RESUMEN ORDENADO DICIEMBRE'!G392</f>
        <v>0</v>
      </c>
      <c r="C392" t="str">
        <f>'RESUMEN ORDENADO DICIEMBRE'!A392</f>
        <v>ZONA 2</v>
      </c>
      <c r="D392" s="55" t="str">
        <f>'RESUMEN ORDENADO DICIEMBRE'!C392</f>
        <v>GUASIMO- ARENALCIANO-VICENTINO</v>
      </c>
      <c r="E392" t="str">
        <f>'RESUMEN ORDENADO DICIEMBRE'!B392</f>
        <v>PUYANGO</v>
      </c>
      <c r="F392" t="str">
        <f>'RESUMEN ORDENADO DICIEMBRE'!D392</f>
        <v>AD. DIRECTA</v>
      </c>
      <c r="G392" t="str">
        <f t="shared" si="125"/>
        <v>VIALSUR</v>
      </c>
      <c r="J392" s="54"/>
      <c r="K392" s="54"/>
      <c r="L392" s="54"/>
      <c r="M392" s="54">
        <f>'RESUMEN ORDENADO DICIEMBRE'!I392</f>
        <v>0</v>
      </c>
      <c r="N392" s="54"/>
      <c r="O392" s="54"/>
      <c r="P392" s="54"/>
      <c r="Q392" s="54"/>
      <c r="R392">
        <f>'RESUMEN ORDENADO DICIEMBRE'!S392</f>
        <v>50945</v>
      </c>
      <c r="S392" s="45"/>
      <c r="W392" s="61"/>
    </row>
    <row r="393" spans="1:23" x14ac:dyDescent="0.2">
      <c r="A393" t="str">
        <f>'RESUMEN ORDENADO DICIEMBRE'!E393</f>
        <v>MEJORAMIENTO</v>
      </c>
      <c r="B393" t="str">
        <f>'RESUMEN ORDENADO DICIEMBRE'!G393</f>
        <v>VÍA Y DE GUASIMO - ARENAL - CIANO - Y DE VICENTINO; TRAMO CIANO- Y DE VICENTINO (CANTÓN PUYANGO)</v>
      </c>
      <c r="C393" t="str">
        <f>'RESUMEN ORDENADO DICIEMBRE'!A393</f>
        <v>ZONA 2</v>
      </c>
      <c r="D393" s="55" t="str">
        <f>'RESUMEN ORDENADO DICIEMBRE'!C393</f>
        <v>GUASIMO- ARENALCIANO-VICENTINO</v>
      </c>
      <c r="E393" t="str">
        <f>'RESUMEN ORDENADO DICIEMBRE'!B393</f>
        <v>PUYANGO</v>
      </c>
      <c r="F393" t="str">
        <f>'RESUMEN ORDENADO DICIEMBRE'!D393</f>
        <v>MTOP</v>
      </c>
      <c r="G393" t="str">
        <f t="shared" si="125"/>
        <v>MTOP</v>
      </c>
      <c r="H393">
        <f>'RESUMEN ORDENADO DICIEMBRE'!F393</f>
        <v>2013</v>
      </c>
      <c r="I393" s="53" t="str">
        <f>IF(F393="AD. DIRECTA","X","")</f>
        <v/>
      </c>
      <c r="J393" s="54">
        <f>IF(D393=0,"",VLOOKUP(D393,'2010-2001-1990'!$A$1:$C$105,3,"FALSO"))</f>
        <v>1795</v>
      </c>
      <c r="K393" s="54">
        <f>IF(D393=0,"",VLOOKUP(D393,'2010-2001-1990'!$A$1:$C$105,2,"FALSO"))</f>
        <v>1878</v>
      </c>
      <c r="L393" s="54">
        <f>IF(J393="",IF(K393="","",J393+K393),J393+K393)</f>
        <v>3673</v>
      </c>
      <c r="M393" s="54">
        <f>'RESUMEN ORDENADO DICIEMBRE'!I393</f>
        <v>7</v>
      </c>
      <c r="N393" s="54" t="str">
        <f>IF(M393=0,"Mantenimiento",IF(A393="MANTENIMIENTO","Construcción de "&amp;M393&amp;" Km de vías mantenidas",IF(A393="ALCANTARILLAS","Construcción de "&amp;M393&amp;" alcantarillas",IF(A393="AMBIENTAL","Licenciamiento ambiental de vías en la provincia",IF(A393="ASFALTADO","Construcción de "&amp;M393&amp;" Km de vías asfaltadas",IF(A393="ESTUDIOS","Ejecución de "&amp;M393&amp;" Km de estudio vial",IF(A393="MEJORAMIENTO","Construcción de "&amp;M393&amp;" Km de vías mejoradas",IF(A393="OBRAS DE ARTE","Construcción de "&amp;M393&amp;" Km de obras de arte",IF(A393="PASARELAS","Construcción de "&amp;M393&amp;" m de pasarelas en convenio con Tony el Suizo",IF(A393="PUENTES","Construcción de "&amp;M393&amp;" m de puentes",))))))))))</f>
        <v>Construcción de 7 Km de vías mejoradas</v>
      </c>
      <c r="O393"/>
      <c r="P393" s="54"/>
      <c r="Q393" s="54"/>
      <c r="R393">
        <f>'RESUMEN ORDENADO DICIEMBRE'!S393</f>
        <v>2880</v>
      </c>
      <c r="S393" s="45">
        <f>SUM(R393:R401)</f>
        <v>199591.74619999999</v>
      </c>
      <c r="T393" s="49">
        <f>IF(S393="",R393,S393)</f>
        <v>199591.74619999999</v>
      </c>
      <c r="V393" t="str">
        <f>IF(A393="ESTUDIOS","Ing. Patricio Barcenas",IF(A393="AMBIENTAL","Ing. Verónica Carrión",IF(C393="ZONA 1","Ing. Javier Ruíz",IF(C393="ZONA 2","Ing. Marco Cevallos",IF(C393="ZONA 3", "Ing. Alfonso González","Ing. Iván Villa")))))</f>
        <v>Ing. Marco Cevallos</v>
      </c>
      <c r="W393" s="61" t="str">
        <f>IF(A393="ESTUDIOS","Informe del estudio o informe del diseño","Informe, planillas y actas")</f>
        <v>Informe, planillas y actas</v>
      </c>
    </row>
    <row r="394" spans="1:23" hidden="1" x14ac:dyDescent="0.2">
      <c r="A394" t="str">
        <f>'RESUMEN ORDENADO DICIEMBRE'!E394</f>
        <v>MEJORAMIENTO</v>
      </c>
      <c r="B394">
        <f>'RESUMEN ORDENADO DICIEMBRE'!G394</f>
        <v>0</v>
      </c>
      <c r="C394" t="str">
        <f>'RESUMEN ORDENADO DICIEMBRE'!A394</f>
        <v>ZONA 2</v>
      </c>
      <c r="D394" s="55" t="str">
        <f>'RESUMEN ORDENADO DICIEMBRE'!C394</f>
        <v>GUASIMO- ARENALCIANO-VICENTINO</v>
      </c>
      <c r="E394" t="str">
        <f>'RESUMEN ORDENADO DICIEMBRE'!B394</f>
        <v>PUYANGO</v>
      </c>
      <c r="F394" t="str">
        <f>'RESUMEN ORDENADO DICIEMBRE'!D394</f>
        <v>MTOP</v>
      </c>
      <c r="G394" t="str">
        <f t="shared" si="125"/>
        <v>MTOP</v>
      </c>
      <c r="J394" s="54"/>
      <c r="K394" s="54"/>
      <c r="L394" s="54"/>
      <c r="M394" s="54">
        <f>'RESUMEN ORDENADO DICIEMBRE'!I394</f>
        <v>0</v>
      </c>
      <c r="N394" s="54"/>
      <c r="O394" s="54"/>
      <c r="P394" s="54"/>
      <c r="Q394" s="54"/>
      <c r="R394">
        <f>'RESUMEN ORDENADO DICIEMBRE'!S394</f>
        <v>0</v>
      </c>
      <c r="S394" s="45"/>
      <c r="W394" s="61"/>
    </row>
    <row r="395" spans="1:23" hidden="1" x14ac:dyDescent="0.2">
      <c r="A395" t="str">
        <f>'RESUMEN ORDENADO DICIEMBRE'!E395</f>
        <v>MEJORAMIENTO</v>
      </c>
      <c r="B395">
        <f>'RESUMEN ORDENADO DICIEMBRE'!G395</f>
        <v>0</v>
      </c>
      <c r="C395" t="str">
        <f>'RESUMEN ORDENADO DICIEMBRE'!A395</f>
        <v>ZONA 2</v>
      </c>
      <c r="D395" s="55" t="str">
        <f>'RESUMEN ORDENADO DICIEMBRE'!C395</f>
        <v>GUASIMO- ARENALCIANO-VICENTINO</v>
      </c>
      <c r="E395" t="str">
        <f>'RESUMEN ORDENADO DICIEMBRE'!B395</f>
        <v>PUYANGO</v>
      </c>
      <c r="F395" t="str">
        <f>'RESUMEN ORDENADO DICIEMBRE'!D395</f>
        <v>MTOP</v>
      </c>
      <c r="G395" t="str">
        <f t="shared" si="125"/>
        <v>MTOP</v>
      </c>
      <c r="J395" s="54"/>
      <c r="K395" s="54"/>
      <c r="L395" s="54"/>
      <c r="M395" s="54">
        <f>'RESUMEN ORDENADO DICIEMBRE'!I395</f>
        <v>0</v>
      </c>
      <c r="N395" s="54"/>
      <c r="O395" s="54"/>
      <c r="P395" s="54"/>
      <c r="Q395" s="54"/>
      <c r="R395">
        <f>'RESUMEN ORDENADO DICIEMBRE'!S395</f>
        <v>25200</v>
      </c>
      <c r="S395" s="45"/>
      <c r="W395" s="61"/>
    </row>
    <row r="396" spans="1:23" hidden="1" x14ac:dyDescent="0.2">
      <c r="A396" t="str">
        <f>'RESUMEN ORDENADO DICIEMBRE'!E396</f>
        <v>MEJORAMIENTO</v>
      </c>
      <c r="B396">
        <f>'RESUMEN ORDENADO DICIEMBRE'!G396</f>
        <v>0</v>
      </c>
      <c r="C396" t="str">
        <f>'RESUMEN ORDENADO DICIEMBRE'!A396</f>
        <v>ZONA 2</v>
      </c>
      <c r="D396" s="55" t="str">
        <f>'RESUMEN ORDENADO DICIEMBRE'!C396</f>
        <v>GUASIMO- ARENALCIANO-VICENTINO</v>
      </c>
      <c r="E396" t="str">
        <f>'RESUMEN ORDENADO DICIEMBRE'!B396</f>
        <v>PUYANGO</v>
      </c>
      <c r="F396" t="str">
        <f>'RESUMEN ORDENADO DICIEMBRE'!D396</f>
        <v>MTOP</v>
      </c>
      <c r="G396" t="str">
        <f t="shared" si="125"/>
        <v>MTOP</v>
      </c>
      <c r="J396" s="54"/>
      <c r="K396" s="54"/>
      <c r="L396" s="54"/>
      <c r="M396" s="54">
        <f>'RESUMEN ORDENADO DICIEMBRE'!I396</f>
        <v>0</v>
      </c>
      <c r="N396" s="54"/>
      <c r="O396" s="54"/>
      <c r="P396" s="54"/>
      <c r="Q396" s="54"/>
      <c r="R396">
        <f>'RESUMEN ORDENADO DICIEMBRE'!S396</f>
        <v>0</v>
      </c>
      <c r="S396" s="45"/>
      <c r="W396" s="61"/>
    </row>
    <row r="397" spans="1:23" hidden="1" x14ac:dyDescent="0.2">
      <c r="A397" t="str">
        <f>'RESUMEN ORDENADO DICIEMBRE'!E397</f>
        <v>MEJORAMIENTO</v>
      </c>
      <c r="B397">
        <f>'RESUMEN ORDENADO DICIEMBRE'!G397</f>
        <v>0</v>
      </c>
      <c r="C397" t="str">
        <f>'RESUMEN ORDENADO DICIEMBRE'!A397</f>
        <v>ZONA 2</v>
      </c>
      <c r="D397" s="55" t="str">
        <f>'RESUMEN ORDENADO DICIEMBRE'!C397</f>
        <v>GUASIMO- ARENALCIANO-VICENTINO</v>
      </c>
      <c r="E397" t="str">
        <f>'RESUMEN ORDENADO DICIEMBRE'!B397</f>
        <v>PUYANGO</v>
      </c>
      <c r="F397" t="str">
        <f>'RESUMEN ORDENADO DICIEMBRE'!D397</f>
        <v>MTOP</v>
      </c>
      <c r="G397" t="str">
        <f t="shared" ref="G397:G460" si="144">IF(F397="MTOP","MTOP",IF(F397="AD. DIRECTA","VIALSUR",IF(F397="CONV. TONY EL SUIZO","VIALSUR",IF(F397="CONVENIO","VIALSUR","VIALSUR"))))</f>
        <v>MTOP</v>
      </c>
      <c r="J397" s="54"/>
      <c r="K397" s="54"/>
      <c r="L397" s="54"/>
      <c r="M397" s="54">
        <f>'RESUMEN ORDENADO DICIEMBRE'!I397</f>
        <v>0</v>
      </c>
      <c r="N397" s="54"/>
      <c r="O397" s="54"/>
      <c r="P397" s="54"/>
      <c r="Q397" s="54"/>
      <c r="R397">
        <f>'RESUMEN ORDENADO DICIEMBRE'!S397</f>
        <v>2800</v>
      </c>
      <c r="S397" s="45"/>
      <c r="W397" s="61"/>
    </row>
    <row r="398" spans="1:23" hidden="1" x14ac:dyDescent="0.2">
      <c r="A398" t="str">
        <f>'RESUMEN ORDENADO DICIEMBRE'!E398</f>
        <v>MEJORAMIENTO</v>
      </c>
      <c r="B398">
        <f>'RESUMEN ORDENADO DICIEMBRE'!G398</f>
        <v>0</v>
      </c>
      <c r="C398" t="str">
        <f>'RESUMEN ORDENADO DICIEMBRE'!A398</f>
        <v>ZONA 2</v>
      </c>
      <c r="D398" s="55" t="str">
        <f>'RESUMEN ORDENADO DICIEMBRE'!C398</f>
        <v>GUASIMO- ARENALCIANO-VICENTINO</v>
      </c>
      <c r="E398" t="str">
        <f>'RESUMEN ORDENADO DICIEMBRE'!B398</f>
        <v>PUYANGO</v>
      </c>
      <c r="F398" t="str">
        <f>'RESUMEN ORDENADO DICIEMBRE'!D398</f>
        <v>MTOP</v>
      </c>
      <c r="G398" t="str">
        <f t="shared" si="144"/>
        <v>MTOP</v>
      </c>
      <c r="J398" s="54"/>
      <c r="K398" s="54"/>
      <c r="L398" s="54"/>
      <c r="M398" s="54">
        <f>'RESUMEN ORDENADO DICIEMBRE'!I398</f>
        <v>0</v>
      </c>
      <c r="N398" s="54"/>
      <c r="O398" s="54"/>
      <c r="P398" s="54"/>
      <c r="Q398" s="54"/>
      <c r="R398">
        <f>'RESUMEN ORDENADO DICIEMBRE'!S398</f>
        <v>73992.064999999988</v>
      </c>
      <c r="S398" s="45"/>
      <c r="W398" s="61"/>
    </row>
    <row r="399" spans="1:23" hidden="1" x14ac:dyDescent="0.2">
      <c r="A399" t="str">
        <f>'RESUMEN ORDENADO DICIEMBRE'!E399</f>
        <v>MEJORAMIENTO</v>
      </c>
      <c r="B399">
        <f>'RESUMEN ORDENADO DICIEMBRE'!G399</f>
        <v>0</v>
      </c>
      <c r="C399" t="str">
        <f>'RESUMEN ORDENADO DICIEMBRE'!A399</f>
        <v>ZONA 2</v>
      </c>
      <c r="D399" s="55" t="str">
        <f>'RESUMEN ORDENADO DICIEMBRE'!C399</f>
        <v>GUASIMO- ARENALCIANO-VICENTINO</v>
      </c>
      <c r="E399" t="str">
        <f>'RESUMEN ORDENADO DICIEMBRE'!B399</f>
        <v>PUYANGO</v>
      </c>
      <c r="F399" t="str">
        <f>'RESUMEN ORDENADO DICIEMBRE'!D399</f>
        <v>MTOP</v>
      </c>
      <c r="G399" t="str">
        <f t="shared" si="144"/>
        <v>MTOP</v>
      </c>
      <c r="J399" s="54"/>
      <c r="K399" s="54"/>
      <c r="L399" s="54"/>
      <c r="M399" s="54">
        <f>'RESUMEN ORDENADO DICIEMBRE'!I399</f>
        <v>0</v>
      </c>
      <c r="N399" s="54"/>
      <c r="O399" s="54"/>
      <c r="P399" s="54"/>
      <c r="Q399" s="54"/>
      <c r="R399">
        <f>'RESUMEN ORDENADO DICIEMBRE'!S399</f>
        <v>18200</v>
      </c>
      <c r="S399" s="45"/>
      <c r="W399" s="61"/>
    </row>
    <row r="400" spans="1:23" hidden="1" x14ac:dyDescent="0.2">
      <c r="A400" t="str">
        <f>'RESUMEN ORDENADO DICIEMBRE'!E400</f>
        <v>MEJORAMIENTO</v>
      </c>
      <c r="B400">
        <f>'RESUMEN ORDENADO DICIEMBRE'!G400</f>
        <v>0</v>
      </c>
      <c r="C400" t="str">
        <f>'RESUMEN ORDENADO DICIEMBRE'!A400</f>
        <v>ZONA 2</v>
      </c>
      <c r="D400" s="55" t="str">
        <f>'RESUMEN ORDENADO DICIEMBRE'!C400</f>
        <v>GUASIMO- ARENALCIANO-VICENTINO</v>
      </c>
      <c r="E400" t="str">
        <f>'RESUMEN ORDENADO DICIEMBRE'!B400</f>
        <v>PUYANGO</v>
      </c>
      <c r="F400" t="str">
        <f>'RESUMEN ORDENADO DICIEMBRE'!D400</f>
        <v>MTOP</v>
      </c>
      <c r="G400" t="str">
        <f t="shared" si="144"/>
        <v>MTOP</v>
      </c>
      <c r="J400" s="54"/>
      <c r="K400" s="54"/>
      <c r="L400" s="54"/>
      <c r="M400" s="54">
        <f>'RESUMEN ORDENADO DICIEMBRE'!I400</f>
        <v>0</v>
      </c>
      <c r="N400" s="54"/>
      <c r="O400" s="54"/>
      <c r="P400" s="54"/>
      <c r="Q400" s="54"/>
      <c r="R400">
        <f>'RESUMEN ORDENADO DICIEMBRE'!S400</f>
        <v>41279.740000000005</v>
      </c>
      <c r="S400" s="45"/>
      <c r="W400" s="61"/>
    </row>
    <row r="401" spans="1:23" hidden="1" x14ac:dyDescent="0.2">
      <c r="A401" t="str">
        <f>'RESUMEN ORDENADO DICIEMBRE'!E401</f>
        <v>MEJORAMIENTO</v>
      </c>
      <c r="B401">
        <f>'RESUMEN ORDENADO DICIEMBRE'!G401</f>
        <v>0</v>
      </c>
      <c r="C401" t="str">
        <f>'RESUMEN ORDENADO DICIEMBRE'!A401</f>
        <v>ZONA 2</v>
      </c>
      <c r="D401" s="55" t="str">
        <f>'RESUMEN ORDENADO DICIEMBRE'!C401</f>
        <v>GUASIMO- ARENALCIANO-VICENTINO</v>
      </c>
      <c r="E401" t="str">
        <f>'RESUMEN ORDENADO DICIEMBRE'!B401</f>
        <v>PUYANGO</v>
      </c>
      <c r="F401" t="str">
        <f>'RESUMEN ORDENADO DICIEMBRE'!D401</f>
        <v>MTOP</v>
      </c>
      <c r="G401" t="str">
        <f t="shared" si="144"/>
        <v>MTOP</v>
      </c>
      <c r="J401" s="54"/>
      <c r="K401" s="54"/>
      <c r="L401" s="54"/>
      <c r="M401" s="54">
        <f>'RESUMEN ORDENADO DICIEMBRE'!I401</f>
        <v>0</v>
      </c>
      <c r="N401" s="54"/>
      <c r="O401" s="54"/>
      <c r="P401" s="54"/>
      <c r="Q401" s="54"/>
      <c r="R401">
        <f>'RESUMEN ORDENADO DICIEMBRE'!S401</f>
        <v>35239.941200000001</v>
      </c>
      <c r="S401" s="45"/>
    </row>
    <row r="402" spans="1:23" x14ac:dyDescent="0.2">
      <c r="A402" t="str">
        <f>'RESUMEN ORDENADO DICIEMBRE'!E402</f>
        <v>ALCANTARILLAS</v>
      </c>
      <c r="B402" t="str">
        <f>'RESUMEN ORDENADO DICIEMBRE'!G402</f>
        <v>ALCANTARILLAS DE LA VÍA Y DE GUASIMO - ARENAL - CIANO - Y DE VICENTINO; TRAMO CIANO- Y DE VICENTINO (CANTÓN PUYANGO)</v>
      </c>
      <c r="C402" t="str">
        <f>'RESUMEN ORDENADO DICIEMBRE'!A402</f>
        <v>ZONA 2</v>
      </c>
      <c r="D402" s="55" t="str">
        <f>'RESUMEN ORDENADO DICIEMBRE'!C402</f>
        <v>GUASIMO- ARENALCIANO-VICENTINO</v>
      </c>
      <c r="E402" t="str">
        <f>'RESUMEN ORDENADO DICIEMBRE'!B402</f>
        <v>PUYANGO</v>
      </c>
      <c r="F402" t="str">
        <f>'RESUMEN ORDENADO DICIEMBRE'!D402</f>
        <v>MTOP</v>
      </c>
      <c r="G402" t="str">
        <f t="shared" si="144"/>
        <v>MTOP</v>
      </c>
      <c r="H402">
        <f>'RESUMEN ORDENADO DICIEMBRE'!F402</f>
        <v>2013</v>
      </c>
      <c r="I402" s="53" t="str">
        <f>IF(F402="AD. DIRECTA","X","")</f>
        <v/>
      </c>
      <c r="J402" s="54">
        <f>IF(D402=0,"",VLOOKUP(D402,'2010-2001-1990'!$A$1:$C$105,3,"FALSO"))</f>
        <v>1795</v>
      </c>
      <c r="K402" s="54">
        <f>IF(D402=0,"",VLOOKUP(D402,'2010-2001-1990'!$A$1:$C$105,2,"FALSO"))</f>
        <v>1878</v>
      </c>
      <c r="L402" s="54">
        <f>IF(J402="",IF(K402="","",J402+K402),J402+K402)</f>
        <v>3673</v>
      </c>
      <c r="M402" s="54">
        <f>'RESUMEN ORDENADO DICIEMBRE'!I402</f>
        <v>15</v>
      </c>
      <c r="N402" s="54" t="str">
        <f>IF(M402=0,"Mantenimiento",IF(A402="MANTENIMIENTO","Construcción de "&amp;M402&amp;" Km de vías mantenidas",IF(A402="ALCANTARILLAS","Construcción de "&amp;M402&amp;" alcantarillas",IF(A402="AMBIENTAL","Licenciamiento ambiental de vías en la provincia",IF(A402="ASFALTADO","Construcción de "&amp;M402&amp;" Km de vías asfaltadas",IF(A402="ESTUDIOS","Ejecución de "&amp;M402&amp;" Km de estudio vial",IF(A402="MEJORAMIENTO","Construcción de "&amp;M402&amp;" Km de vías mejoradas",IF(A402="OBRAS DE ARTE","Construcción de "&amp;M402&amp;" Km de obras de arte",IF(A402="PASARELAS","Construcción de "&amp;M402&amp;" m de pasarelas en convenio con Tony el Suizo",IF(A402="PUENTES","Construcción de "&amp;M402&amp;" m de puentes",))))))))))</f>
        <v>Construcción de 15 alcantarillas</v>
      </c>
      <c r="O402"/>
      <c r="P402" s="54"/>
      <c r="Q402" s="54"/>
      <c r="R402">
        <f>'RESUMEN ORDENADO DICIEMBRE'!S402</f>
        <v>2295.4998000000001</v>
      </c>
      <c r="S402" s="45">
        <f>SUM(R402:R404)</f>
        <v>27203.626800000002</v>
      </c>
      <c r="T402" s="49">
        <f>IF(S402="",R402,S402)</f>
        <v>27203.626800000002</v>
      </c>
      <c r="V402" t="str">
        <f>IF(A402="ESTUDIOS","Ing. Patricio Barcenas",IF(A402="AMBIENTAL","Ing. Verónica Carrión",IF(C402="ZONA 1","Ing. Javier Ruíz",IF(C402="ZONA 2","Ing. Marco Cevallos",IF(C402="ZONA 3", "Ing. Alfonso González","Ing. Iván Villa")))))</f>
        <v>Ing. Marco Cevallos</v>
      </c>
      <c r="W402" s="61" t="str">
        <f>IF(A402="ESTUDIOS","Informe del estudio o informe del diseño","Informe, planillas y actas")</f>
        <v>Informe, planillas y actas</v>
      </c>
    </row>
    <row r="403" spans="1:23" hidden="1" x14ac:dyDescent="0.2">
      <c r="A403" t="str">
        <f>'RESUMEN ORDENADO DICIEMBRE'!E403</f>
        <v>ALCANTARILLAS</v>
      </c>
      <c r="B403">
        <f>'RESUMEN ORDENADO DICIEMBRE'!G403</f>
        <v>0</v>
      </c>
      <c r="C403" t="str">
        <f>'RESUMEN ORDENADO DICIEMBRE'!A403</f>
        <v>ZONA 2</v>
      </c>
      <c r="D403" s="55" t="str">
        <f>'RESUMEN ORDENADO DICIEMBRE'!C403</f>
        <v>GUASIMO- ARENALCIANO-VICENTINO</v>
      </c>
      <c r="E403" t="str">
        <f>'RESUMEN ORDENADO DICIEMBRE'!B403</f>
        <v>PUYANGO</v>
      </c>
      <c r="F403" t="str">
        <f>'RESUMEN ORDENADO DICIEMBRE'!D403</f>
        <v>MTOP</v>
      </c>
      <c r="G403" t="str">
        <f t="shared" si="144"/>
        <v>MTOP</v>
      </c>
      <c r="J403" s="54"/>
      <c r="K403" s="54"/>
      <c r="L403" s="54"/>
      <c r="M403" s="54">
        <f>'RESUMEN ORDENADO DICIEMBRE'!I403</f>
        <v>0</v>
      </c>
      <c r="N403" s="54"/>
      <c r="O403" s="54"/>
      <c r="P403" s="54"/>
      <c r="Q403" s="54"/>
      <c r="R403">
        <f>'RESUMEN ORDENADO DICIEMBRE'!S403</f>
        <v>2474.4</v>
      </c>
      <c r="S403" s="45"/>
    </row>
    <row r="404" spans="1:23" hidden="1" x14ac:dyDescent="0.2">
      <c r="A404" t="str">
        <f>'RESUMEN ORDENADO DICIEMBRE'!E404</f>
        <v>ALCANTARILLAS</v>
      </c>
      <c r="B404">
        <f>'RESUMEN ORDENADO DICIEMBRE'!G404</f>
        <v>0</v>
      </c>
      <c r="C404" t="str">
        <f>'RESUMEN ORDENADO DICIEMBRE'!A404</f>
        <v>ZONA 2</v>
      </c>
      <c r="D404" s="55" t="str">
        <f>'RESUMEN ORDENADO DICIEMBRE'!C404</f>
        <v>GUASIMO- ARENALCIANO-VICENTINO</v>
      </c>
      <c r="E404" t="str">
        <f>'RESUMEN ORDENADO DICIEMBRE'!B404</f>
        <v>PUYANGO</v>
      </c>
      <c r="F404" t="str">
        <f>'RESUMEN ORDENADO DICIEMBRE'!D404</f>
        <v>MTOP</v>
      </c>
      <c r="G404" t="str">
        <f t="shared" si="144"/>
        <v>MTOP</v>
      </c>
      <c r="J404" s="54"/>
      <c r="K404" s="54"/>
      <c r="L404" s="54"/>
      <c r="M404" s="54">
        <f>'RESUMEN ORDENADO DICIEMBRE'!I404</f>
        <v>0</v>
      </c>
      <c r="N404" s="54"/>
      <c r="O404" s="54"/>
      <c r="P404" s="54"/>
      <c r="Q404" s="54"/>
      <c r="R404">
        <f>'RESUMEN ORDENADO DICIEMBRE'!S404</f>
        <v>22433.727000000003</v>
      </c>
      <c r="S404" s="45"/>
    </row>
    <row r="405" spans="1:23" x14ac:dyDescent="0.2">
      <c r="A405" t="str">
        <f>'RESUMEN ORDENADO DICIEMBRE'!E405</f>
        <v>MANTENIMIENTO</v>
      </c>
      <c r="B405" t="str">
        <f>'RESUMEN ORDENADO DICIEMBRE'!G405</f>
        <v>VÍAS DE PARROQUIA PALETILLAS (CANTÓN ZAPOTILLO)</v>
      </c>
      <c r="C405" t="str">
        <f>'RESUMEN ORDENADO DICIEMBRE'!A405</f>
        <v>ZONA 2</v>
      </c>
      <c r="D405" s="55" t="str">
        <f>'RESUMEN ORDENADO DICIEMBRE'!C405</f>
        <v>ZAPOTILLO</v>
      </c>
      <c r="E405" t="str">
        <f>'RESUMEN ORDENADO DICIEMBRE'!B405</f>
        <v>ZAPOTILLO</v>
      </c>
      <c r="F405" t="str">
        <f>'RESUMEN ORDENADO DICIEMBRE'!D405</f>
        <v>AD. DIRECTA</v>
      </c>
      <c r="G405" t="str">
        <f t="shared" si="144"/>
        <v>VIALSUR</v>
      </c>
      <c r="H405">
        <f>'RESUMEN ORDENADO DICIEMBRE'!F405</f>
        <v>2013</v>
      </c>
      <c r="I405" s="53" t="str">
        <f>IF(F405="AD. DIRECTA","X","")</f>
        <v>X</v>
      </c>
      <c r="J405" s="54">
        <f>IF(D405=0,"",VLOOKUP(D405,'2010-2001-1990'!$A$1:$C$105,3,"FALSO"))</f>
        <v>2110</v>
      </c>
      <c r="K405" s="54">
        <f>IF(D405=0,"",VLOOKUP(D405,'2010-2001-1990'!$A$1:$C$105,2,"FALSO"))</f>
        <v>2121</v>
      </c>
      <c r="L405" s="54">
        <f>IF(J405="",IF(K405="","",J405+K405),J405+K405)</f>
        <v>4231</v>
      </c>
      <c r="M405" s="54">
        <f>'RESUMEN ORDENADO DICIEMBRE'!I405</f>
        <v>42</v>
      </c>
      <c r="N405" s="54" t="str">
        <f>IF(M405=0,"Mantenimiento",IF(A405="MANTENIMIENTO","Construcción de "&amp;M405&amp;" Km de vías mantenidas",IF(A405="ALCANTARILLAS","Construcción de "&amp;M405&amp;" alcantarillas",IF(A405="AMBIENTAL","Licenciamiento ambiental de vías en la provincia",IF(A405="ASFALTADO","Construcción de "&amp;M405&amp;" Km de vías asfaltadas",IF(A405="ESTUDIOS","Ejecución de "&amp;M405&amp;" Km de estudio vial",IF(A405="MEJORAMIENTO","Construcción de "&amp;M405&amp;" Km de vías mejoradas",IF(A405="OBRAS DE ARTE","Construcción de "&amp;M405&amp;" Km de obras de arte",IF(A405="PASARELAS","Construcción de "&amp;M405&amp;" m de pasarelas en convenio con Tony el Suizo",IF(A405="PUENTES","Construcción de "&amp;M405&amp;" m de puentes",))))))))))</f>
        <v>Construcción de 42 Km de vías mantenidas</v>
      </c>
      <c r="O405"/>
      <c r="P405" s="54"/>
      <c r="Q405" s="54"/>
      <c r="R405">
        <f>'RESUMEN ORDENADO DICIEMBRE'!S405</f>
        <v>18900</v>
      </c>
      <c r="S405" s="45">
        <f>SUM(R405:R407)</f>
        <v>27558.5</v>
      </c>
      <c r="T405" s="49">
        <f>IF(S405="",R405,S405)</f>
        <v>27558.5</v>
      </c>
      <c r="V405" t="str">
        <f>IF(A405="ESTUDIOS","Ing. Patricio Barcenas",IF(A405="AMBIENTAL","Ing. Verónica Carrión",IF(C405="ZONA 1","Ing. Javier Ruíz",IF(C405="ZONA 2","Ing. Marco Cevallos",IF(C405="ZONA 3", "Ing. Alfonso González","Ing. Iván Villa")))))</f>
        <v>Ing. Marco Cevallos</v>
      </c>
      <c r="W405" s="61" t="str">
        <f>IF(A405="ESTUDIOS","Informe del estudio o informe del diseño","Informe, planillas y actas")</f>
        <v>Informe, planillas y actas</v>
      </c>
    </row>
    <row r="406" spans="1:23" hidden="1" x14ac:dyDescent="0.2">
      <c r="A406" t="str">
        <f>'RESUMEN ORDENADO DICIEMBRE'!E406</f>
        <v>MANTENIMIENTO</v>
      </c>
      <c r="B406">
        <f>'RESUMEN ORDENADO DICIEMBRE'!G406</f>
        <v>0</v>
      </c>
      <c r="C406" t="str">
        <f>'RESUMEN ORDENADO DICIEMBRE'!A406</f>
        <v>ZONA 2</v>
      </c>
      <c r="D406" s="55" t="str">
        <f>'RESUMEN ORDENADO DICIEMBRE'!C406</f>
        <v>ZAPOTILLO</v>
      </c>
      <c r="E406" t="str">
        <f>'RESUMEN ORDENADO DICIEMBRE'!B406</f>
        <v>ZAPOTILLO</v>
      </c>
      <c r="F406" t="str">
        <f>'RESUMEN ORDENADO DICIEMBRE'!D406</f>
        <v>AD. DIRECTA</v>
      </c>
      <c r="G406" t="str">
        <f t="shared" si="144"/>
        <v>VIALSUR</v>
      </c>
      <c r="J406" s="54"/>
      <c r="K406" s="54"/>
      <c r="L406" s="54"/>
      <c r="M406" s="54">
        <f>'RESUMEN ORDENADO DICIEMBRE'!I406</f>
        <v>0</v>
      </c>
      <c r="N406" s="54"/>
      <c r="O406" s="54"/>
      <c r="P406" s="54"/>
      <c r="Q406" s="54"/>
      <c r="R406">
        <f>'RESUMEN ORDENADO DICIEMBRE'!S406</f>
        <v>2883.5</v>
      </c>
      <c r="S406" s="45"/>
      <c r="W406" s="61"/>
    </row>
    <row r="407" spans="1:23" hidden="1" x14ac:dyDescent="0.2">
      <c r="A407" t="str">
        <f>'RESUMEN ORDENADO DICIEMBRE'!E407</f>
        <v>MANTENIMIENTO</v>
      </c>
      <c r="B407">
        <f>'RESUMEN ORDENADO DICIEMBRE'!G407</f>
        <v>0</v>
      </c>
      <c r="C407" t="str">
        <f>'RESUMEN ORDENADO DICIEMBRE'!A407</f>
        <v>ZONA 2</v>
      </c>
      <c r="D407" s="55" t="str">
        <f>'RESUMEN ORDENADO DICIEMBRE'!C407</f>
        <v>ZAPOTILLO</v>
      </c>
      <c r="E407" t="str">
        <f>'RESUMEN ORDENADO DICIEMBRE'!B407</f>
        <v>ZAPOTILLO</v>
      </c>
      <c r="F407" t="str">
        <f>'RESUMEN ORDENADO DICIEMBRE'!D407</f>
        <v>AD. DIRECTA</v>
      </c>
      <c r="G407" t="str">
        <f t="shared" si="144"/>
        <v>VIALSUR</v>
      </c>
      <c r="J407" s="54"/>
      <c r="K407" s="54"/>
      <c r="L407" s="54"/>
      <c r="M407" s="54">
        <f>'RESUMEN ORDENADO DICIEMBRE'!I407</f>
        <v>0</v>
      </c>
      <c r="N407" s="54"/>
      <c r="O407" s="54"/>
      <c r="P407" s="54"/>
      <c r="Q407" s="54"/>
      <c r="R407">
        <f>'RESUMEN ORDENADO DICIEMBRE'!S407</f>
        <v>5775</v>
      </c>
      <c r="S407" s="45"/>
    </row>
    <row r="408" spans="1:23" x14ac:dyDescent="0.2">
      <c r="A408" t="str">
        <f>'RESUMEN ORDENADO DICIEMBRE'!E408</f>
        <v>MANTENIMIENTO</v>
      </c>
      <c r="B408" t="str">
        <f>'RESUMEN ORDENADO DICIEMBRE'!G408</f>
        <v>VÍAS DE PARROQUIA BOLASPAMBA (CANTÓN ZAPOTILLO)</v>
      </c>
      <c r="C408" t="str">
        <f>'RESUMEN ORDENADO DICIEMBRE'!A408</f>
        <v>ZONA 2</v>
      </c>
      <c r="D408" s="55" t="str">
        <f>'RESUMEN ORDENADO DICIEMBRE'!C408</f>
        <v>BOLASPAMBA</v>
      </c>
      <c r="E408" t="str">
        <f>'RESUMEN ORDENADO DICIEMBRE'!B408</f>
        <v>ZAPOTILLO</v>
      </c>
      <c r="F408" t="str">
        <f>'RESUMEN ORDENADO DICIEMBRE'!D408</f>
        <v>AD. DIRECTA</v>
      </c>
      <c r="G408" t="str">
        <f t="shared" si="144"/>
        <v>VIALSUR</v>
      </c>
      <c r="H408">
        <f>'RESUMEN ORDENADO DICIEMBRE'!F408</f>
        <v>2013</v>
      </c>
      <c r="I408" s="53" t="str">
        <f>IF(F408="AD. DIRECTA","X","")</f>
        <v>X</v>
      </c>
      <c r="J408" s="54">
        <f>IF(D408=0,"",VLOOKUP(D408,'2010-2001-1990'!$A$1:$C$105,3,"FALSO"))</f>
        <v>492</v>
      </c>
      <c r="K408" s="54">
        <f>IF(D408=0,"",VLOOKUP(D408,'2010-2001-1990'!$A$1:$C$105,2,"FALSO"))</f>
        <v>594</v>
      </c>
      <c r="L408" s="54">
        <f>IF(J408="",IF(K408="","",J408+K408),J408+K408)</f>
        <v>1086</v>
      </c>
      <c r="M408" s="54">
        <f>'RESUMEN ORDENADO DICIEMBRE'!I408</f>
        <v>7</v>
      </c>
      <c r="N408" s="54" t="str">
        <f>IF(M408=0,"Mantenimiento",IF(A408="MANTENIMIENTO","Construcción de "&amp;M408&amp;" Km de vías mantenidas",IF(A408="ALCANTARILLAS","Construcción de "&amp;M408&amp;" alcantarillas",IF(A408="AMBIENTAL","Licenciamiento ambiental de vías en la provincia",IF(A408="ASFALTADO","Construcción de "&amp;M408&amp;" Km de vías asfaltadas",IF(A408="ESTUDIOS","Ejecución de "&amp;M408&amp;" Km de estudio vial",IF(A408="MEJORAMIENTO","Construcción de "&amp;M408&amp;" Km de vías mejoradas",IF(A408="OBRAS DE ARTE","Construcción de "&amp;M408&amp;" Km de obras de arte",IF(A408="PASARELAS","Construcción de "&amp;M408&amp;" m de pasarelas en convenio con Tony el Suizo",IF(A408="PUENTES","Construcción de "&amp;M408&amp;" m de puentes",))))))))))</f>
        <v>Construcción de 7 Km de vías mantenidas</v>
      </c>
      <c r="O408"/>
      <c r="P408" s="54"/>
      <c r="Q408" s="54"/>
      <c r="R408">
        <f>'RESUMEN ORDENADO DICIEMBRE'!S408</f>
        <v>4284</v>
      </c>
      <c r="S408" s="45">
        <f>SUM(R408:R409)</f>
        <v>11284</v>
      </c>
      <c r="T408" s="49">
        <f>IF(S408="",R408,S408)</f>
        <v>11284</v>
      </c>
      <c r="V408" t="str">
        <f>IF(A408="ESTUDIOS","Ing. Patricio Barcenas",IF(A408="AMBIENTAL","Ing. Verónica Carrión",IF(C408="ZONA 1","Ing. Javier Ruíz",IF(C408="ZONA 2","Ing. Marco Cevallos",IF(C408="ZONA 3", "Ing. Alfonso González","Ing. Iván Villa")))))</f>
        <v>Ing. Marco Cevallos</v>
      </c>
      <c r="W408" s="61" t="str">
        <f>IF(A408="ESTUDIOS","Informe del estudio o informe del diseño","Informe, planillas y actas")</f>
        <v>Informe, planillas y actas</v>
      </c>
    </row>
    <row r="409" spans="1:23" hidden="1" x14ac:dyDescent="0.2">
      <c r="A409" t="str">
        <f>'RESUMEN ORDENADO DICIEMBRE'!E409</f>
        <v>MANTENIMIENTO</v>
      </c>
      <c r="B409">
        <f>'RESUMEN ORDENADO DICIEMBRE'!G409</f>
        <v>0</v>
      </c>
      <c r="C409" t="str">
        <f>'RESUMEN ORDENADO DICIEMBRE'!A409</f>
        <v>ZONA 2</v>
      </c>
      <c r="D409" s="55" t="str">
        <f>'RESUMEN ORDENADO DICIEMBRE'!C409</f>
        <v>BOLASPAMBA</v>
      </c>
      <c r="E409" t="str">
        <f>'RESUMEN ORDENADO DICIEMBRE'!B409</f>
        <v>ZAPOTILLO</v>
      </c>
      <c r="F409" t="str">
        <f>'RESUMEN ORDENADO DICIEMBRE'!D409</f>
        <v>AD. DIRECTA</v>
      </c>
      <c r="G409" t="str">
        <f t="shared" si="144"/>
        <v>VIALSUR</v>
      </c>
      <c r="J409" s="54"/>
      <c r="K409" s="54"/>
      <c r="L409" s="54"/>
      <c r="M409" s="54">
        <f>'RESUMEN ORDENADO DICIEMBRE'!I409</f>
        <v>0</v>
      </c>
      <c r="N409" s="54"/>
      <c r="O409" s="54"/>
      <c r="P409" s="54"/>
      <c r="Q409" s="54"/>
      <c r="R409">
        <f>'RESUMEN ORDENADO DICIEMBRE'!S409</f>
        <v>7000</v>
      </c>
      <c r="S409" s="45"/>
    </row>
    <row r="410" spans="1:23" x14ac:dyDescent="0.2">
      <c r="A410" t="str">
        <f>'RESUMEN ORDENADO DICIEMBRE'!E410</f>
        <v>MANTENIMIENTO</v>
      </c>
      <c r="B410" t="str">
        <f>'RESUMEN ORDENADO DICIEMBRE'!G410</f>
        <v>VÍAS DE PARROQUIA CAZADEROS (CANTÓN ZAPOTILLO)</v>
      </c>
      <c r="C410" t="str">
        <f>'RESUMEN ORDENADO DICIEMBRE'!A410</f>
        <v>ZONA 2</v>
      </c>
      <c r="D410" s="55" t="str">
        <f>'RESUMEN ORDENADO DICIEMBRE'!C410</f>
        <v>CAZADEROS</v>
      </c>
      <c r="E410" t="str">
        <f>'RESUMEN ORDENADO DICIEMBRE'!B410</f>
        <v>ZAPOTILLO</v>
      </c>
      <c r="F410" t="str">
        <f>'RESUMEN ORDENADO DICIEMBRE'!D410</f>
        <v>CONVENIO</v>
      </c>
      <c r="G410" t="str">
        <f t="shared" si="144"/>
        <v>VIALSUR</v>
      </c>
      <c r="H410">
        <f>'RESUMEN ORDENADO DICIEMBRE'!F410</f>
        <v>2013</v>
      </c>
      <c r="I410" s="53" t="str">
        <f>IF(F410="AD. DIRECTA","X","")</f>
        <v/>
      </c>
      <c r="J410" s="54">
        <f>IF(D410=0,"",VLOOKUP(D410,'2010-2001-1990'!$A$1:$C$105,3,"FALSO"))</f>
        <v>534</v>
      </c>
      <c r="K410" s="54">
        <f>IF(D410=0,"",VLOOKUP(D410,'2010-2001-1990'!$A$1:$C$105,2,"FALSO"))</f>
        <v>638</v>
      </c>
      <c r="L410" s="54">
        <f>IF(J410="",IF(K410="","",J410+K410),J410+K410)</f>
        <v>1172</v>
      </c>
      <c r="M410" s="54">
        <f>'RESUMEN ORDENADO DICIEMBRE'!I410</f>
        <v>40</v>
      </c>
      <c r="N410" s="54" t="str">
        <f>IF(M410=0,"Mantenimiento",IF(A410="MANTENIMIENTO","Construcción de "&amp;M410&amp;" Km de vías mantenidas",IF(A410="ALCANTARILLAS","Construcción de "&amp;M410&amp;" alcantarillas",IF(A410="AMBIENTAL","Licenciamiento ambiental de vías en la provincia",IF(A410="ASFALTADO","Construcción de "&amp;M410&amp;" Km de vías asfaltadas",IF(A410="ESTUDIOS","Ejecución de "&amp;M410&amp;" Km de estudio vial",IF(A410="MEJORAMIENTO","Construcción de "&amp;M410&amp;" Km de vías mejoradas",IF(A410="OBRAS DE ARTE","Construcción de "&amp;M410&amp;" Km de obras de arte",IF(A410="PASARELAS","Construcción de "&amp;M410&amp;" m de pasarelas en convenio con Tony el Suizo",IF(A410="PUENTES","Construcción de "&amp;M410&amp;" m de puentes",))))))))))</f>
        <v>Construcción de 40 Km de vías mantenidas</v>
      </c>
      <c r="O410"/>
      <c r="P410" s="54"/>
      <c r="Q410" s="54"/>
      <c r="R410">
        <f>'RESUMEN ORDENADO DICIEMBRE'!S410</f>
        <v>6300</v>
      </c>
      <c r="S410" s="45">
        <f>SUM(R410:R411)</f>
        <v>16300</v>
      </c>
      <c r="T410" s="49">
        <f>IF(S410="",R410,S410)</f>
        <v>16300</v>
      </c>
      <c r="V410" t="str">
        <f>IF(A410="ESTUDIOS","Ing. Patricio Barcenas",IF(A410="AMBIENTAL","Ing. Verónica Carrión",IF(C410="ZONA 1","Ing. Javier Ruíz",IF(C410="ZONA 2","Ing. Marco Cevallos",IF(C410="ZONA 3", "Ing. Alfonso González","Ing. Iván Villa")))))</f>
        <v>Ing. Marco Cevallos</v>
      </c>
      <c r="W410" s="61" t="str">
        <f>IF(A410="ESTUDIOS","Informe del estudio o informe del diseño","Informe, planillas y actas")</f>
        <v>Informe, planillas y actas</v>
      </c>
    </row>
    <row r="411" spans="1:23" hidden="1" x14ac:dyDescent="0.2">
      <c r="A411" t="str">
        <f>'RESUMEN ORDENADO DICIEMBRE'!E411</f>
        <v>MANTENIMIENTO</v>
      </c>
      <c r="B411">
        <f>'RESUMEN ORDENADO DICIEMBRE'!G411</f>
        <v>0</v>
      </c>
      <c r="C411" t="str">
        <f>'RESUMEN ORDENADO DICIEMBRE'!A411</f>
        <v>ZONA 2</v>
      </c>
      <c r="D411" s="55" t="str">
        <f>'RESUMEN ORDENADO DICIEMBRE'!C411</f>
        <v>CAZADEROS</v>
      </c>
      <c r="E411" t="str">
        <f>'RESUMEN ORDENADO DICIEMBRE'!B411</f>
        <v>ZAPOTILLO</v>
      </c>
      <c r="F411" t="str">
        <f>'RESUMEN ORDENADO DICIEMBRE'!D411</f>
        <v>CONVENIO</v>
      </c>
      <c r="G411" t="str">
        <f t="shared" si="144"/>
        <v>VIALSUR</v>
      </c>
      <c r="J411" s="54"/>
      <c r="K411" s="54"/>
      <c r="L411" s="54"/>
      <c r="M411" s="54">
        <f>'RESUMEN ORDENADO DICIEMBRE'!I411</f>
        <v>0</v>
      </c>
      <c r="N411" s="54"/>
      <c r="O411" s="54"/>
      <c r="P411" s="54"/>
      <c r="Q411" s="54"/>
      <c r="R411">
        <f>'RESUMEN ORDENADO DICIEMBRE'!S411</f>
        <v>10000</v>
      </c>
      <c r="S411" s="45"/>
      <c r="W411" s="61"/>
    </row>
    <row r="412" spans="1:23" x14ac:dyDescent="0.2">
      <c r="A412" t="str">
        <f>'RESUMEN ORDENADO DICIEMBRE'!E412</f>
        <v>MEJORAMIENTO</v>
      </c>
      <c r="B412" t="str">
        <f>'RESUMEN ORDENADO DICIEMBRE'!G412</f>
        <v>VÍA EL SAUCE-EL GUABO-CHAQUINO-BOLASPAMBA-MANGAHURCO</v>
      </c>
      <c r="C412" t="str">
        <f>'RESUMEN ORDENADO DICIEMBRE'!A412</f>
        <v>ZONA 2</v>
      </c>
      <c r="D412" s="55" t="str">
        <f>'RESUMEN ORDENADO DICIEMBRE'!C412</f>
        <v>PALETILLAS-BOLASPAMBA-MANGAURCO</v>
      </c>
      <c r="E412" t="str">
        <f>'RESUMEN ORDENADO DICIEMBRE'!B412</f>
        <v>ZAPOTILLO</v>
      </c>
      <c r="F412" t="str">
        <f>'RESUMEN ORDENADO DICIEMBRE'!D412</f>
        <v>MTOP</v>
      </c>
      <c r="G412" t="str">
        <f t="shared" si="144"/>
        <v>MTOP</v>
      </c>
      <c r="H412">
        <f>'RESUMEN ORDENADO DICIEMBRE'!F412</f>
        <v>2013</v>
      </c>
      <c r="I412" s="53" t="str">
        <f>IF(F412="AD. DIRECTA","X","")</f>
        <v/>
      </c>
      <c r="J412" s="54">
        <f>IF(D412=0,"",VLOOKUP(D412,'2010-2001-1990'!$A$1:$C$105,3,"FALSO"))</f>
        <v>2278</v>
      </c>
      <c r="K412" s="54">
        <f>IF(D412=0,"",VLOOKUP(D412,'2010-2001-1990'!$A$1:$C$105,2,"FALSO"))</f>
        <v>2611</v>
      </c>
      <c r="L412" s="54">
        <f>IF(J412="",IF(K412="","",J412+K412),J412+K412)</f>
        <v>4889</v>
      </c>
      <c r="M412" s="54">
        <f>'RESUMEN ORDENADO DICIEMBRE'!I412</f>
        <v>26</v>
      </c>
      <c r="N412" s="54" t="str">
        <f>IF(M412=0,"Mantenimiento",IF(A412="MANTENIMIENTO","Construcción de "&amp;M412&amp;" Km de vías mantenidas",IF(A412="ALCANTARILLAS","Construcción de "&amp;M412&amp;" alcantarillas",IF(A412="AMBIENTAL","Licenciamiento ambiental de vías en la provincia",IF(A412="ASFALTADO","Construcción de "&amp;M412&amp;" Km de vías asfaltadas",IF(A412="ESTUDIOS","Ejecución de "&amp;M412&amp;" Km de estudio vial",IF(A412="MEJORAMIENTO","Construcción de "&amp;M412&amp;" Km de vías mejoradas",IF(A412="OBRAS DE ARTE","Construcción de "&amp;M412&amp;" Km de obras de arte",IF(A412="PASARELAS","Construcción de "&amp;M412&amp;" m de pasarelas en convenio con Tony el Suizo",IF(A412="PUENTES","Construcción de "&amp;M412&amp;" m de puentes",))))))))))</f>
        <v>Construcción de 26 Km de vías mejoradas</v>
      </c>
      <c r="O412"/>
      <c r="P412" s="54"/>
      <c r="Q412" s="54"/>
      <c r="R412">
        <f>'RESUMEN ORDENADO DICIEMBRE'!S412</f>
        <v>0</v>
      </c>
      <c r="S412" s="45">
        <f>SUM(R412:R418)</f>
        <v>76295.747600000002</v>
      </c>
      <c r="T412" s="49">
        <f>IF(S412="",R412,S412)</f>
        <v>76295.747600000002</v>
      </c>
      <c r="V412" t="str">
        <f>IF(A412="ESTUDIOS","Ing. Patricio Barcenas",IF(A412="AMBIENTAL","Ing. Verónica Carrión",IF(C412="ZONA 1","Ing. Javier Ruíz",IF(C412="ZONA 2","Ing. Marco Cevallos",IF(C412="ZONA 3", "Ing. Alfonso González","Ing. Iván Villa")))))</f>
        <v>Ing. Marco Cevallos</v>
      </c>
      <c r="W412" s="61" t="str">
        <f>IF(A412="ESTUDIOS","Informe del estudio o informe del diseño","Informe, planillas y actas")</f>
        <v>Informe, planillas y actas</v>
      </c>
    </row>
    <row r="413" spans="1:23" hidden="1" x14ac:dyDescent="0.2">
      <c r="A413" t="str">
        <f>'RESUMEN ORDENADO DICIEMBRE'!E413</f>
        <v>MEJORAMIENTO</v>
      </c>
      <c r="B413">
        <f>'RESUMEN ORDENADO DICIEMBRE'!G413</f>
        <v>0</v>
      </c>
      <c r="C413" t="str">
        <f>'RESUMEN ORDENADO DICIEMBRE'!A413</f>
        <v>ZONA 2</v>
      </c>
      <c r="D413" s="55" t="str">
        <f>'RESUMEN ORDENADO DICIEMBRE'!C413</f>
        <v>PALETILLAS-BOLASPAMBA-MANGAURCO</v>
      </c>
      <c r="E413" t="str">
        <f>'RESUMEN ORDENADO DICIEMBRE'!B413</f>
        <v>ZAPOTILLO</v>
      </c>
      <c r="F413" t="str">
        <f>'RESUMEN ORDENADO DICIEMBRE'!D413</f>
        <v>MTOP</v>
      </c>
      <c r="G413" t="str">
        <f t="shared" si="144"/>
        <v>MTOP</v>
      </c>
      <c r="J413" s="54"/>
      <c r="K413" s="54"/>
      <c r="L413" s="54"/>
      <c r="M413" s="54">
        <f>'RESUMEN ORDENADO DICIEMBRE'!I413</f>
        <v>0</v>
      </c>
      <c r="N413" s="54"/>
      <c r="O413" s="54"/>
      <c r="P413" s="54"/>
      <c r="Q413" s="54"/>
      <c r="R413">
        <f>'RESUMEN ORDENADO DICIEMBRE'!S413</f>
        <v>0</v>
      </c>
      <c r="S413" s="45"/>
    </row>
    <row r="414" spans="1:23" hidden="1" x14ac:dyDescent="0.2">
      <c r="A414" t="str">
        <f>'RESUMEN ORDENADO DICIEMBRE'!E414</f>
        <v>MEJORAMIENTO</v>
      </c>
      <c r="B414">
        <f>'RESUMEN ORDENADO DICIEMBRE'!G414</f>
        <v>0</v>
      </c>
      <c r="C414" t="str">
        <f>'RESUMEN ORDENADO DICIEMBRE'!A414</f>
        <v>ZONA 2</v>
      </c>
      <c r="D414" s="55" t="str">
        <f>'RESUMEN ORDENADO DICIEMBRE'!C414</f>
        <v>PALETILLAS-BOLASPAMBA-MANGAURCO</v>
      </c>
      <c r="E414" t="str">
        <f>'RESUMEN ORDENADO DICIEMBRE'!B414</f>
        <v>ZAPOTILLO</v>
      </c>
      <c r="F414" t="str">
        <f>'RESUMEN ORDENADO DICIEMBRE'!D414</f>
        <v>MTOP</v>
      </c>
      <c r="G414" t="str">
        <f t="shared" si="144"/>
        <v>MTOP</v>
      </c>
      <c r="J414" s="54"/>
      <c r="K414" s="54"/>
      <c r="L414" s="54"/>
      <c r="M414" s="54">
        <f>'RESUMEN ORDENADO DICIEMBRE'!I414</f>
        <v>0</v>
      </c>
      <c r="N414" s="54"/>
      <c r="O414" s="54"/>
      <c r="P414" s="54"/>
      <c r="Q414" s="54"/>
      <c r="R414">
        <f>'RESUMEN ORDENADO DICIEMBRE'!S414</f>
        <v>0</v>
      </c>
      <c r="S414" s="45"/>
      <c r="W414" s="61"/>
    </row>
    <row r="415" spans="1:23" hidden="1" x14ac:dyDescent="0.2">
      <c r="A415" t="str">
        <f>'RESUMEN ORDENADO DICIEMBRE'!E415</f>
        <v>MEJORAMIENTO</v>
      </c>
      <c r="B415">
        <f>'RESUMEN ORDENADO DICIEMBRE'!G415</f>
        <v>0</v>
      </c>
      <c r="C415" t="str">
        <f>'RESUMEN ORDENADO DICIEMBRE'!A415</f>
        <v>ZONA 2</v>
      </c>
      <c r="D415" s="55" t="str">
        <f>'RESUMEN ORDENADO DICIEMBRE'!C415</f>
        <v>PALETILLAS-BOLASPAMBA-MANGAURCO</v>
      </c>
      <c r="E415" t="str">
        <f>'RESUMEN ORDENADO DICIEMBRE'!B415</f>
        <v>ZAPOTILLO</v>
      </c>
      <c r="F415" t="str">
        <f>'RESUMEN ORDENADO DICIEMBRE'!D415</f>
        <v>MTOP</v>
      </c>
      <c r="G415" t="str">
        <f t="shared" si="144"/>
        <v>MTOP</v>
      </c>
      <c r="J415" s="54"/>
      <c r="K415" s="54"/>
      <c r="L415" s="54"/>
      <c r="M415" s="54">
        <f>'RESUMEN ORDENADO DICIEMBRE'!I415</f>
        <v>0</v>
      </c>
      <c r="N415" s="54"/>
      <c r="O415" s="54"/>
      <c r="P415" s="54"/>
      <c r="Q415" s="54"/>
      <c r="R415">
        <f>'RESUMEN ORDENADO DICIEMBRE'!S415</f>
        <v>0</v>
      </c>
      <c r="S415" s="45"/>
      <c r="W415" s="61"/>
    </row>
    <row r="416" spans="1:23" hidden="1" x14ac:dyDescent="0.2">
      <c r="A416" t="str">
        <f>'RESUMEN ORDENADO DICIEMBRE'!E416</f>
        <v>MEJORAMIENTO</v>
      </c>
      <c r="B416">
        <f>'RESUMEN ORDENADO DICIEMBRE'!G416</f>
        <v>0</v>
      </c>
      <c r="C416" t="str">
        <f>'RESUMEN ORDENADO DICIEMBRE'!A416</f>
        <v>ZONA 2</v>
      </c>
      <c r="D416" s="55" t="str">
        <f>'RESUMEN ORDENADO DICIEMBRE'!C416</f>
        <v>PALETILLAS-BOLASPAMBA-MANGAURCO</v>
      </c>
      <c r="E416" t="str">
        <f>'RESUMEN ORDENADO DICIEMBRE'!B416</f>
        <v>ZAPOTILLO</v>
      </c>
      <c r="F416" t="str">
        <f>'RESUMEN ORDENADO DICIEMBRE'!D416</f>
        <v>MTOP</v>
      </c>
      <c r="G416" t="str">
        <f t="shared" si="144"/>
        <v>MTOP</v>
      </c>
      <c r="J416" s="54"/>
      <c r="K416" s="54"/>
      <c r="L416" s="54"/>
      <c r="M416" s="54">
        <f>'RESUMEN ORDENADO DICIEMBRE'!I416</f>
        <v>0</v>
      </c>
      <c r="N416" s="54"/>
      <c r="O416" s="54"/>
      <c r="P416" s="54"/>
      <c r="Q416" s="54"/>
      <c r="R416">
        <f>'RESUMEN ORDENADO DICIEMBRE'!S416</f>
        <v>31417.190000000002</v>
      </c>
      <c r="S416" s="45"/>
      <c r="W416" s="61"/>
    </row>
    <row r="417" spans="1:23" hidden="1" x14ac:dyDescent="0.2">
      <c r="A417" t="str">
        <f>'RESUMEN ORDENADO DICIEMBRE'!E417</f>
        <v>MEJORAMIENTO</v>
      </c>
      <c r="B417">
        <f>'RESUMEN ORDENADO DICIEMBRE'!G417</f>
        <v>0</v>
      </c>
      <c r="C417" t="str">
        <f>'RESUMEN ORDENADO DICIEMBRE'!A417</f>
        <v>ZONA 2</v>
      </c>
      <c r="D417" s="55" t="str">
        <f>'RESUMEN ORDENADO DICIEMBRE'!C417</f>
        <v>PALETILLAS-BOLASPAMBA-MANGAURCO</v>
      </c>
      <c r="E417" t="str">
        <f>'RESUMEN ORDENADO DICIEMBRE'!B417</f>
        <v>ZAPOTILLO</v>
      </c>
      <c r="F417" t="str">
        <f>'RESUMEN ORDENADO DICIEMBRE'!D417</f>
        <v>MTOP</v>
      </c>
      <c r="G417" t="str">
        <f t="shared" si="144"/>
        <v>MTOP</v>
      </c>
      <c r="J417" s="54"/>
      <c r="K417" s="54"/>
      <c r="L417" s="54"/>
      <c r="M417" s="54">
        <f>'RESUMEN ORDENADO DICIEMBRE'!I417</f>
        <v>0</v>
      </c>
      <c r="N417" s="54"/>
      <c r="O417" s="54"/>
      <c r="P417" s="54"/>
      <c r="Q417" s="54"/>
      <c r="R417">
        <f>'RESUMEN ORDENADO DICIEMBRE'!S417</f>
        <v>28031.356599999999</v>
      </c>
      <c r="S417" s="45"/>
    </row>
    <row r="418" spans="1:23" hidden="1" x14ac:dyDescent="0.2">
      <c r="A418" t="str">
        <f>'RESUMEN ORDENADO DICIEMBRE'!E418</f>
        <v>MEJORAMIENTO</v>
      </c>
      <c r="B418">
        <f>'RESUMEN ORDENADO DICIEMBRE'!G418</f>
        <v>0</v>
      </c>
      <c r="C418" t="str">
        <f>'RESUMEN ORDENADO DICIEMBRE'!A418</f>
        <v>ZONA 2</v>
      </c>
      <c r="D418" s="55" t="str">
        <f>'RESUMEN ORDENADO DICIEMBRE'!C418</f>
        <v>PALETILLAS-BOLASPAMBA-MANGAURCO</v>
      </c>
      <c r="E418" t="str">
        <f>'RESUMEN ORDENADO DICIEMBRE'!B418</f>
        <v>ZAPOTILLO</v>
      </c>
      <c r="F418" t="str">
        <f>'RESUMEN ORDENADO DICIEMBRE'!D418</f>
        <v>MTOP</v>
      </c>
      <c r="G418" t="str">
        <f t="shared" si="144"/>
        <v>MTOP</v>
      </c>
      <c r="J418" s="54"/>
      <c r="K418" s="54"/>
      <c r="L418" s="54"/>
      <c r="M418" s="54">
        <f>'RESUMEN ORDENADO DICIEMBRE'!I418</f>
        <v>0</v>
      </c>
      <c r="N418" s="54"/>
      <c r="O418" s="54"/>
      <c r="P418" s="54"/>
      <c r="Q418" s="54"/>
      <c r="R418">
        <f>'RESUMEN ORDENADO DICIEMBRE'!S418</f>
        <v>16847.201000000001</v>
      </c>
      <c r="S418" s="45"/>
      <c r="W418" s="61"/>
    </row>
    <row r="419" spans="1:23" x14ac:dyDescent="0.2">
      <c r="A419" t="str">
        <f>'RESUMEN ORDENADO DICIEMBRE'!E419</f>
        <v>ALCANTARILLAS</v>
      </c>
      <c r="B419" t="str">
        <f>'RESUMEN ORDENADO DICIEMBRE'!G419</f>
        <v>ALCANTARILLAS DE LA VÍA EL SAUCE-EL GUABO-CHAQUINO-BOLASPAMBA-MANGAHURCO</v>
      </c>
      <c r="C419" t="str">
        <f>'RESUMEN ORDENADO DICIEMBRE'!A419</f>
        <v>ZONA 2</v>
      </c>
      <c r="D419" s="55" t="str">
        <f>'RESUMEN ORDENADO DICIEMBRE'!C419</f>
        <v>PALETILLAS-BOLASPAMBA-MANGAURCO</v>
      </c>
      <c r="E419" t="str">
        <f>'RESUMEN ORDENADO DICIEMBRE'!B419</f>
        <v>ZAPOTILLO</v>
      </c>
      <c r="F419" t="str">
        <f>'RESUMEN ORDENADO DICIEMBRE'!D419</f>
        <v>MTOP</v>
      </c>
      <c r="G419" t="str">
        <f t="shared" si="144"/>
        <v>MTOP</v>
      </c>
      <c r="H419">
        <f>'RESUMEN ORDENADO DICIEMBRE'!F419</f>
        <v>2013</v>
      </c>
      <c r="I419" s="53" t="str">
        <f>IF(F419="AD. DIRECTA","X","")</f>
        <v/>
      </c>
      <c r="J419" s="54">
        <f>IF(D419=0,"",VLOOKUP(D419,'2010-2001-1990'!$A$1:$C$105,3,"FALSO"))</f>
        <v>2278</v>
      </c>
      <c r="K419" s="54">
        <f>IF(D419=0,"",VLOOKUP(D419,'2010-2001-1990'!$A$1:$C$105,2,"FALSO"))</f>
        <v>2611</v>
      </c>
      <c r="L419" s="54">
        <f>IF(J419="",IF(K419="","",J419+K419),J419+K419)</f>
        <v>4889</v>
      </c>
      <c r="M419" s="54">
        <f>'RESUMEN ORDENADO DICIEMBRE'!I419</f>
        <v>3</v>
      </c>
      <c r="N419" s="54" t="str">
        <f>IF(M419=0,"Mantenimiento",IF(A419="MANTENIMIENTO","Construcción de "&amp;M419&amp;" Km de vías mantenidas",IF(A419="ALCANTARILLAS","Construcción de "&amp;M419&amp;" alcantarillas",IF(A419="AMBIENTAL","Licenciamiento ambiental de vías en la provincia",IF(A419="ASFALTADO","Construcción de "&amp;M419&amp;" Km de vías asfaltadas",IF(A419="ESTUDIOS","Ejecución de "&amp;M419&amp;" Km de estudio vial",IF(A419="MEJORAMIENTO","Construcción de "&amp;M419&amp;" Km de vías mejoradas",IF(A419="OBRAS DE ARTE","Construcción de "&amp;M419&amp;" Km de obras de arte",IF(A419="PASARELAS","Construcción de "&amp;M419&amp;" m de pasarelas en convenio con Tony el Suizo",IF(A419="PUENTES","Construcción de "&amp;M419&amp;" m de puentes",))))))))))</f>
        <v>Construcción de 3 alcantarillas</v>
      </c>
      <c r="O419"/>
      <c r="P419" s="54"/>
      <c r="Q419" s="54"/>
      <c r="R419">
        <f>'RESUMEN ORDENADO DICIEMBRE'!S419</f>
        <v>419.16</v>
      </c>
      <c r="S419" s="45">
        <f>SUM(R419:R423)</f>
        <v>4735.71</v>
      </c>
      <c r="T419" s="49">
        <f>IF(S419="",R419,S419)</f>
        <v>4735.71</v>
      </c>
      <c r="V419" t="str">
        <f>IF(A419="ESTUDIOS","Ing. Patricio Barcenas",IF(A419="AMBIENTAL","Ing. Verónica Carrión",IF(C419="ZONA 1","Ing. Javier Ruíz",IF(C419="ZONA 2","Ing. Marco Cevallos",IF(C419="ZONA 3", "Ing. Alfonso González","Ing. Iván Villa")))))</f>
        <v>Ing. Marco Cevallos</v>
      </c>
      <c r="W419" s="61" t="str">
        <f>IF(A419="ESTUDIOS","Informe del estudio o informe del diseño","Informe, planillas y actas")</f>
        <v>Informe, planillas y actas</v>
      </c>
    </row>
    <row r="420" spans="1:23" hidden="1" x14ac:dyDescent="0.2">
      <c r="A420" t="str">
        <f>'RESUMEN ORDENADO DICIEMBRE'!E420</f>
        <v>ALCANTARILLAS</v>
      </c>
      <c r="B420">
        <f>'RESUMEN ORDENADO DICIEMBRE'!G420</f>
        <v>0</v>
      </c>
      <c r="C420" t="str">
        <f>'RESUMEN ORDENADO DICIEMBRE'!A420</f>
        <v>ZONA 2</v>
      </c>
      <c r="D420" s="55" t="str">
        <f>'RESUMEN ORDENADO DICIEMBRE'!C420</f>
        <v>PALETILLAS-BOLASPAMBA-MANGAURCO</v>
      </c>
      <c r="E420" t="str">
        <f>'RESUMEN ORDENADO DICIEMBRE'!B420</f>
        <v>ZAPOTILLO</v>
      </c>
      <c r="F420" t="str">
        <f>'RESUMEN ORDENADO DICIEMBRE'!D420</f>
        <v>MTOP</v>
      </c>
      <c r="G420" t="str">
        <f t="shared" si="144"/>
        <v>MTOP</v>
      </c>
      <c r="J420" s="54"/>
      <c r="K420" s="54"/>
      <c r="L420" s="54"/>
      <c r="M420" s="54">
        <f>'RESUMEN ORDENADO DICIEMBRE'!I420</f>
        <v>0</v>
      </c>
      <c r="N420" s="54"/>
      <c r="O420" s="54"/>
      <c r="P420" s="54"/>
      <c r="Q420" s="54"/>
      <c r="R420">
        <f>'RESUMEN ORDENADO DICIEMBRE'!S420</f>
        <v>0</v>
      </c>
      <c r="S420" s="45"/>
    </row>
    <row r="421" spans="1:23" hidden="1" x14ac:dyDescent="0.2">
      <c r="A421" t="str">
        <f>'RESUMEN ORDENADO DICIEMBRE'!E421</f>
        <v>ALCANTARILLAS</v>
      </c>
      <c r="B421">
        <f>'RESUMEN ORDENADO DICIEMBRE'!G421</f>
        <v>0</v>
      </c>
      <c r="C421" t="str">
        <f>'RESUMEN ORDENADO DICIEMBRE'!A421</f>
        <v>ZONA 2</v>
      </c>
      <c r="D421" s="55" t="str">
        <f>'RESUMEN ORDENADO DICIEMBRE'!C421</f>
        <v>PALETILLAS-BOLASPAMBA-MANGAURCO</v>
      </c>
      <c r="E421" t="str">
        <f>'RESUMEN ORDENADO DICIEMBRE'!B421</f>
        <v>ZAPOTILLO</v>
      </c>
      <c r="F421" t="str">
        <f>'RESUMEN ORDENADO DICIEMBRE'!D421</f>
        <v>MTOP</v>
      </c>
      <c r="G421" t="str">
        <f t="shared" si="144"/>
        <v>MTOP</v>
      </c>
      <c r="J421" s="54"/>
      <c r="K421" s="54"/>
      <c r="L421" s="54"/>
      <c r="M421" s="54">
        <f>'RESUMEN ORDENADO DICIEMBRE'!I421</f>
        <v>0</v>
      </c>
      <c r="N421" s="54"/>
      <c r="O421" s="54"/>
      <c r="P421" s="54"/>
      <c r="Q421" s="54"/>
      <c r="R421">
        <f>'RESUMEN ORDENADO DICIEMBRE'!S421</f>
        <v>4316.55</v>
      </c>
      <c r="S421" s="45"/>
      <c r="W421" s="61"/>
    </row>
    <row r="422" spans="1:23" hidden="1" x14ac:dyDescent="0.2">
      <c r="A422" t="str">
        <f>'RESUMEN ORDENADO DICIEMBRE'!E422</f>
        <v>ALCANTARILLAS</v>
      </c>
      <c r="B422">
        <f>'RESUMEN ORDENADO DICIEMBRE'!G422</f>
        <v>0</v>
      </c>
      <c r="C422" t="str">
        <f>'RESUMEN ORDENADO DICIEMBRE'!A422</f>
        <v>ZONA 2</v>
      </c>
      <c r="D422" s="55" t="str">
        <f>'RESUMEN ORDENADO DICIEMBRE'!C422</f>
        <v>PALETILLAS-BOLASPAMBA-MANGAURCO</v>
      </c>
      <c r="E422" t="str">
        <f>'RESUMEN ORDENADO DICIEMBRE'!B422</f>
        <v>ZAPOTILLO</v>
      </c>
      <c r="F422" t="str">
        <f>'RESUMEN ORDENADO DICIEMBRE'!D422</f>
        <v>MTOP</v>
      </c>
      <c r="G422" t="str">
        <f t="shared" si="144"/>
        <v>MTOP</v>
      </c>
      <c r="J422" s="54"/>
      <c r="K422" s="54"/>
      <c r="L422" s="54"/>
      <c r="M422" s="54">
        <f>'RESUMEN ORDENADO DICIEMBRE'!I422</f>
        <v>0</v>
      </c>
      <c r="N422" s="54"/>
      <c r="O422" s="54"/>
      <c r="P422" s="54"/>
      <c r="Q422" s="54"/>
      <c r="R422">
        <f>'RESUMEN ORDENADO DICIEMBRE'!S422</f>
        <v>0</v>
      </c>
      <c r="S422" s="45"/>
    </row>
    <row r="423" spans="1:23" hidden="1" x14ac:dyDescent="0.2">
      <c r="A423" t="str">
        <f>'RESUMEN ORDENADO DICIEMBRE'!E423</f>
        <v>ALCANTARILLAS</v>
      </c>
      <c r="B423">
        <f>'RESUMEN ORDENADO DICIEMBRE'!G423</f>
        <v>0</v>
      </c>
      <c r="C423" t="str">
        <f>'RESUMEN ORDENADO DICIEMBRE'!A423</f>
        <v>ZONA 2</v>
      </c>
      <c r="D423" s="55" t="str">
        <f>'RESUMEN ORDENADO DICIEMBRE'!C423</f>
        <v>PALETILLAS-BOLASPAMBA-MANGAURCO</v>
      </c>
      <c r="E423" t="str">
        <f>'RESUMEN ORDENADO DICIEMBRE'!B423</f>
        <v>ZAPOTILLO</v>
      </c>
      <c r="F423" t="str">
        <f>'RESUMEN ORDENADO DICIEMBRE'!D423</f>
        <v>MTOP</v>
      </c>
      <c r="G423" t="str">
        <f t="shared" si="144"/>
        <v>MTOP</v>
      </c>
      <c r="J423" s="54"/>
      <c r="K423" s="54"/>
      <c r="L423" s="54"/>
      <c r="M423" s="54">
        <f>'RESUMEN ORDENADO DICIEMBRE'!I423</f>
        <v>0</v>
      </c>
      <c r="N423" s="54"/>
      <c r="O423" s="54"/>
      <c r="P423" s="54"/>
      <c r="Q423" s="54"/>
      <c r="R423">
        <f>'RESUMEN ORDENADO DICIEMBRE'!S423</f>
        <v>0</v>
      </c>
      <c r="S423" s="45"/>
    </row>
    <row r="424" spans="1:23" x14ac:dyDescent="0.2">
      <c r="A424" t="str">
        <f>'RESUMEN ORDENADO DICIEMBRE'!E424</f>
        <v>AMBIENTAL</v>
      </c>
      <c r="B424" t="str">
        <f>'RESUMEN ORDENADO DICIEMBRE'!G424</f>
        <v>ESTUDIOS AUDITADOS DE PRODUCCIÓN DE ÁREAS DE LIBRE APROVECHAMIENTO ( Ing. Kelvin Mora)</v>
      </c>
      <c r="C424" t="str">
        <f>'RESUMEN ORDENADO DICIEMBRE'!A424</f>
        <v>ZONA 2</v>
      </c>
      <c r="D424" s="55">
        <f>'RESUMEN ORDENADO DICIEMBRE'!C424</f>
        <v>0</v>
      </c>
      <c r="E424">
        <f>'RESUMEN ORDENADO DICIEMBRE'!B424</f>
        <v>0</v>
      </c>
      <c r="F424" t="str">
        <f>'RESUMEN ORDENADO DICIEMBRE'!D424</f>
        <v>CONTRATO</v>
      </c>
      <c r="G424" t="str">
        <f t="shared" si="144"/>
        <v>VIALSUR</v>
      </c>
      <c r="H424">
        <f>'RESUMEN ORDENADO DICIEMBRE'!F424</f>
        <v>2013</v>
      </c>
      <c r="I424" s="53" t="str">
        <f t="shared" ref="I424:I428" si="145">IF(F424="AD. DIRECTA","X","")</f>
        <v/>
      </c>
      <c r="J424" s="54" t="str">
        <f>IF(D424=0,"",VLOOKUP(D424,'2010-2001-1990'!$A$1:$C$105,3,"FALSO"))</f>
        <v/>
      </c>
      <c r="K424" s="54" t="str">
        <f>IF(D424=0,"",VLOOKUP(D424,'2010-2001-1990'!$A$1:$C$105,2,"FALSO"))</f>
        <v/>
      </c>
      <c r="L424" s="54" t="str">
        <f t="shared" ref="L424:L428" si="146">IF(J424="",IF(K424="","",J424+K424),J424+K424)</f>
        <v/>
      </c>
      <c r="M424" s="54">
        <f>'RESUMEN ORDENADO DICIEMBRE'!I424</f>
        <v>1</v>
      </c>
      <c r="N424" s="54" t="str">
        <f t="shared" ref="N424:N428" si="147">IF(M424=0,"Mantenimiento",IF(A424="MANTENIMIENTO","Construcción de "&amp;M424&amp;" Km de vías mantenidas",IF(A424="ALCANTARILLAS","Construcción de "&amp;M424&amp;" alcantarillas",IF(A424="AMBIENTAL","Licenciamiento ambiental de vías en la provincia",IF(A424="ASFALTADO","Construcción de "&amp;M424&amp;" Km de vías asfaltadas",IF(A424="ESTUDIOS","Ejecución de "&amp;M424&amp;" Km de estudio vial",IF(A424="MEJORAMIENTO","Construcción de "&amp;M424&amp;" Km de vías mejoradas",IF(A424="OBRAS DE ARTE","Construcción de "&amp;M424&amp;" Km de obras de arte",IF(A424="PASARELAS","Construcción de "&amp;M424&amp;" m de pasarelas en convenio con Tony el Suizo",IF(A424="PUENTES","Construcción de "&amp;M424&amp;" m de puentes",))))))))))</f>
        <v>Licenciamiento ambiental de vías en la provincia</v>
      </c>
      <c r="O424"/>
      <c r="P424" s="54"/>
      <c r="Q424" s="54"/>
      <c r="R424">
        <f>'RESUMEN ORDENADO DICIEMBRE'!S424</f>
        <v>15859.58</v>
      </c>
      <c r="S424" s="45"/>
      <c r="T424" s="49">
        <f t="shared" ref="T424:T428" si="148">IF(S424="",R424,S424)</f>
        <v>15859.58</v>
      </c>
      <c r="V424" t="str">
        <f t="shared" ref="V424:V428" si="149">IF(A424="ESTUDIOS","Ing. Patricio Barcenas",IF(A424="AMBIENTAL","Ing. Verónica Carrión",IF(C424="ZONA 1","Ing. Javier Ruíz",IF(C424="ZONA 2","Ing. Marco Cevallos",IF(C424="ZONA 3", "Ing. Alfonso González","Ing. Iván Villa")))))</f>
        <v>Ing. Verónica Carrión</v>
      </c>
      <c r="W424" s="61" t="str">
        <f t="shared" ref="W424:W428" si="150">IF(A424="ESTUDIOS","Informe del estudio o informe del diseño","Informe, planillas y actas")</f>
        <v>Informe, planillas y actas</v>
      </c>
    </row>
    <row r="425" spans="1:23" x14ac:dyDescent="0.2">
      <c r="A425" t="str">
        <f>'RESUMEN ORDENADO DICIEMBRE'!E425</f>
        <v>MEJORAMIENTO</v>
      </c>
      <c r="B425" t="str">
        <f>'RESUMEN ORDENADO DICIEMBRE'!G425</f>
        <v>MEJORAMIENTO DE LA VIA PANAMERICANA-CASANGA, LONGITUD = 3,20 KM</v>
      </c>
      <c r="C425" t="str">
        <f>'RESUMEN ORDENADO DICIEMBRE'!A425</f>
        <v>ZONA 3</v>
      </c>
      <c r="D425" s="55" t="str">
        <f>'RESUMEN ORDENADO DICIEMBRE'!C425</f>
        <v>CASANGA</v>
      </c>
      <c r="E425" t="str">
        <f>'RESUMEN ORDENADO DICIEMBRE'!B425</f>
        <v>PALTAS</v>
      </c>
      <c r="F425" t="str">
        <f>'RESUMEN ORDENADO DICIEMBRE'!D425</f>
        <v>CONTRATO</v>
      </c>
      <c r="G425" t="str">
        <f t="shared" si="144"/>
        <v>VIALSUR</v>
      </c>
      <c r="H425">
        <f>'RESUMEN ORDENADO DICIEMBRE'!F425</f>
        <v>2013</v>
      </c>
      <c r="I425" s="53" t="str">
        <f t="shared" si="145"/>
        <v/>
      </c>
      <c r="J425" s="54">
        <f>IF(D425=0,"",VLOOKUP(D425,'2010-2001-1990'!$A$1:$C$105,3,"FALSO"))</f>
        <v>874</v>
      </c>
      <c r="K425" s="54">
        <f>IF(D425=0,"",VLOOKUP(D425,'2010-2001-1990'!$A$1:$C$105,2,"FALSO"))</f>
        <v>931</v>
      </c>
      <c r="L425" s="54">
        <f t="shared" si="146"/>
        <v>1805</v>
      </c>
      <c r="M425" s="54">
        <f>'RESUMEN ORDENADO DICIEMBRE'!I425</f>
        <v>3.2</v>
      </c>
      <c r="N425" s="54" t="str">
        <f t="shared" si="147"/>
        <v>Construcción de 3.2 Km de vías mejoradas</v>
      </c>
      <c r="O425"/>
      <c r="P425" s="54"/>
      <c r="Q425" s="54"/>
      <c r="R425">
        <f>'RESUMEN ORDENADO DICIEMBRE'!S425</f>
        <v>119829.52</v>
      </c>
      <c r="S425" s="45"/>
      <c r="T425" s="49">
        <f t="shared" si="148"/>
        <v>119829.52</v>
      </c>
      <c r="V425" t="str">
        <f t="shared" si="149"/>
        <v>Ing. Alfonso González</v>
      </c>
      <c r="W425" s="61" t="str">
        <f t="shared" si="150"/>
        <v>Informe, planillas y actas</v>
      </c>
    </row>
    <row r="426" spans="1:23" x14ac:dyDescent="0.2">
      <c r="A426" t="str">
        <f>'RESUMEN ORDENADO DICIEMBRE'!E426</f>
        <v>ALCANTARILLAS</v>
      </c>
      <c r="B426" t="str">
        <f>'RESUMEN ORDENADO DICIEMBRE'!G426</f>
        <v>CONSTRUCCION DE ALCANTARILLA PARROQUIA A TINGUE CONT 461-DPS-2012</v>
      </c>
      <c r="C426" t="str">
        <f>'RESUMEN ORDENADO DICIEMBRE'!A426</f>
        <v>ZONA 3</v>
      </c>
      <c r="D426" s="55" t="str">
        <f>'RESUMEN ORDENADO DICIEMBRE'!C426</f>
        <v>LA TINGUE</v>
      </c>
      <c r="E426" t="str">
        <f>'RESUMEN ORDENADO DICIEMBRE'!B426</f>
        <v>OLMEDO</v>
      </c>
      <c r="F426" t="str">
        <f>'RESUMEN ORDENADO DICIEMBRE'!D426</f>
        <v>CONTRATO</v>
      </c>
      <c r="G426" t="str">
        <f t="shared" si="144"/>
        <v>VIALSUR</v>
      </c>
      <c r="H426">
        <f>'RESUMEN ORDENADO DICIEMBRE'!F426</f>
        <v>2013</v>
      </c>
      <c r="I426" s="53" t="str">
        <f t="shared" si="145"/>
        <v/>
      </c>
      <c r="J426" s="54">
        <f>IF(D426=0,"",VLOOKUP(D426,'2010-2001-1990'!$A$1:$C$105,3,"FALSO"))</f>
        <v>308</v>
      </c>
      <c r="K426" s="54">
        <f>IF(D426=0,"",VLOOKUP(D426,'2010-2001-1990'!$A$1:$C$105,2,"FALSO"))</f>
        <v>360</v>
      </c>
      <c r="L426" s="54">
        <f t="shared" si="146"/>
        <v>668</v>
      </c>
      <c r="M426" s="54">
        <f>'RESUMEN ORDENADO DICIEMBRE'!I426</f>
        <v>7</v>
      </c>
      <c r="N426" s="54" t="str">
        <f t="shared" si="147"/>
        <v>Construcción de 7 alcantarillas</v>
      </c>
      <c r="O426"/>
      <c r="P426" s="54"/>
      <c r="Q426" s="54"/>
      <c r="R426">
        <f>'RESUMEN ORDENADO DICIEMBRE'!S426</f>
        <v>4451.78</v>
      </c>
      <c r="S426" s="45"/>
      <c r="T426" s="49">
        <f t="shared" si="148"/>
        <v>4451.78</v>
      </c>
      <c r="V426" t="str">
        <f t="shared" si="149"/>
        <v>Ing. Alfonso González</v>
      </c>
      <c r="W426" s="61" t="str">
        <f t="shared" si="150"/>
        <v>Informe, planillas y actas</v>
      </c>
    </row>
    <row r="427" spans="1:23" x14ac:dyDescent="0.2">
      <c r="A427" t="str">
        <f>'RESUMEN ORDENADO DICIEMBRE'!E427</f>
        <v>MEJORAMIENTO</v>
      </c>
      <c r="B427" t="str">
        <f>'RESUMEN ORDENADO DICIEMBRE'!G427</f>
        <v>TRANSPORTE DE MATERIAL PETREO, DESDE LA ESTACION DE PEAJE A LOS PATIOS DE BODEGA DEL GPL</v>
      </c>
      <c r="C427" t="str">
        <f>'RESUMEN ORDENADO DICIEMBRE'!A427</f>
        <v>ZONA 3</v>
      </c>
      <c r="D427" s="55" t="str">
        <f>'RESUMEN ORDENADO DICIEMBRE'!C427</f>
        <v>EL TAMBO</v>
      </c>
      <c r="E427" t="str">
        <f>'RESUMEN ORDENADO DICIEMBRE'!B427</f>
        <v>CATAMAYO</v>
      </c>
      <c r="F427" t="str">
        <f>'RESUMEN ORDENADO DICIEMBRE'!D427</f>
        <v>AD. DIRECTA</v>
      </c>
      <c r="G427" t="str">
        <f t="shared" si="144"/>
        <v>VIALSUR</v>
      </c>
      <c r="H427">
        <f>'RESUMEN ORDENADO DICIEMBRE'!F427</f>
        <v>2013</v>
      </c>
      <c r="I427" s="53" t="str">
        <f t="shared" si="145"/>
        <v>X</v>
      </c>
      <c r="J427" s="54">
        <f>IF(D427=0,"",VLOOKUP(D427,'2010-2001-1990'!$A$1:$C$105,3,"FALSO"))</f>
        <v>2255</v>
      </c>
      <c r="K427" s="54">
        <f>IF(D427=0,"",VLOOKUP(D427,'2010-2001-1990'!$A$1:$C$105,2,"FALSO"))</f>
        <v>2375</v>
      </c>
      <c r="L427" s="54">
        <f t="shared" si="146"/>
        <v>4630</v>
      </c>
      <c r="M427" s="54">
        <f>'RESUMEN ORDENADO DICIEMBRE'!I427</f>
        <v>0</v>
      </c>
      <c r="N427" s="54" t="str">
        <f t="shared" si="147"/>
        <v>Mantenimiento</v>
      </c>
      <c r="O427"/>
      <c r="P427" s="54"/>
      <c r="Q427" s="54"/>
      <c r="R427">
        <f>'RESUMEN ORDENADO DICIEMBRE'!S427</f>
        <v>5137.6499999999996</v>
      </c>
      <c r="S427" s="45"/>
      <c r="T427" s="49">
        <f t="shared" si="148"/>
        <v>5137.6499999999996</v>
      </c>
      <c r="V427" t="str">
        <f t="shared" si="149"/>
        <v>Ing. Alfonso González</v>
      </c>
      <c r="W427" s="61" t="str">
        <f t="shared" si="150"/>
        <v>Informe, planillas y actas</v>
      </c>
    </row>
    <row r="428" spans="1:23" x14ac:dyDescent="0.2">
      <c r="A428" t="str">
        <f>'RESUMEN ORDENADO DICIEMBRE'!E428</f>
        <v>MEJORAMIENTO</v>
      </c>
      <c r="B428" t="str">
        <f>'RESUMEN ORDENADO DICIEMBRE'!G428</f>
        <v>VIA, EL TAMBO-CHAPAMARCA-LAS ARADAS-VILLONACO CONTRATO. CDME-RE-MTOPL-001-2012. (INICIO, EL VILLONACO)</v>
      </c>
      <c r="C428" t="str">
        <f>'RESUMEN ORDENADO DICIEMBRE'!A428</f>
        <v>ZONA 3</v>
      </c>
      <c r="D428" s="55" t="str">
        <f>'RESUMEN ORDENADO DICIEMBRE'!C428</f>
        <v>EL TAMBO</v>
      </c>
      <c r="E428" t="str">
        <f>'RESUMEN ORDENADO DICIEMBRE'!B428</f>
        <v>CATAMAYO</v>
      </c>
      <c r="F428" t="str">
        <f>'RESUMEN ORDENADO DICIEMBRE'!D428</f>
        <v>AD. DIRECTA</v>
      </c>
      <c r="G428" t="str">
        <f t="shared" si="144"/>
        <v>VIALSUR</v>
      </c>
      <c r="H428">
        <f>'RESUMEN ORDENADO DICIEMBRE'!F428</f>
        <v>2013</v>
      </c>
      <c r="I428" s="53" t="str">
        <f t="shared" si="145"/>
        <v>X</v>
      </c>
      <c r="J428" s="54">
        <f>IF(D428=0,"",VLOOKUP(D428,'2010-2001-1990'!$A$1:$C$105,3,"FALSO"))</f>
        <v>2255</v>
      </c>
      <c r="K428" s="54">
        <f>IF(D428=0,"",VLOOKUP(D428,'2010-2001-1990'!$A$1:$C$105,2,"FALSO"))</f>
        <v>2375</v>
      </c>
      <c r="L428" s="54">
        <f t="shared" si="146"/>
        <v>4630</v>
      </c>
      <c r="M428" s="54">
        <f>'RESUMEN ORDENADO DICIEMBRE'!I428</f>
        <v>6.5</v>
      </c>
      <c r="N428" s="54" t="str">
        <f t="shared" si="147"/>
        <v>Construcción de 6.5 Km de vías mejoradas</v>
      </c>
      <c r="O428"/>
      <c r="P428" s="54"/>
      <c r="Q428" s="54"/>
      <c r="R428">
        <f>'RESUMEN ORDENADO DICIEMBRE'!S428</f>
        <v>41855.436000000002</v>
      </c>
      <c r="S428" s="45">
        <f>SUM(R428:R437)</f>
        <v>316739.47439999995</v>
      </c>
      <c r="T428" s="49">
        <f t="shared" si="148"/>
        <v>316739.47439999995</v>
      </c>
      <c r="V428" t="str">
        <f t="shared" si="149"/>
        <v>Ing. Alfonso González</v>
      </c>
      <c r="W428" s="61" t="str">
        <f t="shared" si="150"/>
        <v>Informe, planillas y actas</v>
      </c>
    </row>
    <row r="429" spans="1:23" hidden="1" x14ac:dyDescent="0.2">
      <c r="A429" t="str">
        <f>'RESUMEN ORDENADO DICIEMBRE'!E429</f>
        <v>MEJORAMIENTO</v>
      </c>
      <c r="B429">
        <f>'RESUMEN ORDENADO DICIEMBRE'!G429</f>
        <v>0</v>
      </c>
      <c r="C429" t="str">
        <f>'RESUMEN ORDENADO DICIEMBRE'!A429</f>
        <v>ZONA 3</v>
      </c>
      <c r="D429" s="55" t="str">
        <f>'RESUMEN ORDENADO DICIEMBRE'!C429</f>
        <v>EL TAMBO</v>
      </c>
      <c r="E429" t="str">
        <f>'RESUMEN ORDENADO DICIEMBRE'!B429</f>
        <v>CATAMAYO</v>
      </c>
      <c r="F429" t="str">
        <f>'RESUMEN ORDENADO DICIEMBRE'!D429</f>
        <v>AD. DIRECTA</v>
      </c>
      <c r="G429" t="str">
        <f t="shared" si="144"/>
        <v>VIALSUR</v>
      </c>
      <c r="J429" s="54"/>
      <c r="K429" s="54"/>
      <c r="L429" s="54"/>
      <c r="M429" s="54">
        <f>'RESUMEN ORDENADO DICIEMBRE'!I429</f>
        <v>0</v>
      </c>
      <c r="N429" s="54"/>
      <c r="O429" s="54"/>
      <c r="P429" s="54"/>
      <c r="Q429" s="54"/>
      <c r="R429">
        <f>'RESUMEN ORDENADO DICIEMBRE'!S429</f>
        <v>8508.9</v>
      </c>
      <c r="S429" s="45"/>
      <c r="W429" s="61"/>
    </row>
    <row r="430" spans="1:23" hidden="1" x14ac:dyDescent="0.2">
      <c r="A430" t="str">
        <f>'RESUMEN ORDENADO DICIEMBRE'!E430</f>
        <v>MEJORAMIENTO</v>
      </c>
      <c r="B430">
        <f>'RESUMEN ORDENADO DICIEMBRE'!G430</f>
        <v>0</v>
      </c>
      <c r="C430" t="str">
        <f>'RESUMEN ORDENADO DICIEMBRE'!A430</f>
        <v>ZONA 3</v>
      </c>
      <c r="D430" s="55" t="str">
        <f>'RESUMEN ORDENADO DICIEMBRE'!C430</f>
        <v>EL TAMBO</v>
      </c>
      <c r="E430" t="str">
        <f>'RESUMEN ORDENADO DICIEMBRE'!B430</f>
        <v>CATAMAYO</v>
      </c>
      <c r="F430" t="str">
        <f>'RESUMEN ORDENADO DICIEMBRE'!D430</f>
        <v>AD. DIRECTA</v>
      </c>
      <c r="G430" t="str">
        <f t="shared" si="144"/>
        <v>VIALSUR</v>
      </c>
      <c r="J430" s="54"/>
      <c r="K430" s="54"/>
      <c r="L430" s="54"/>
      <c r="M430" s="54">
        <f>'RESUMEN ORDENADO DICIEMBRE'!I430</f>
        <v>0</v>
      </c>
      <c r="N430" s="54"/>
      <c r="O430" s="54"/>
      <c r="P430" s="54"/>
      <c r="Q430" s="54"/>
      <c r="R430">
        <f>'RESUMEN ORDENADO DICIEMBRE'!S430</f>
        <v>408.24</v>
      </c>
      <c r="S430" s="45"/>
      <c r="W430" s="61"/>
    </row>
    <row r="431" spans="1:23" hidden="1" x14ac:dyDescent="0.2">
      <c r="A431" t="str">
        <f>'RESUMEN ORDENADO DICIEMBRE'!E431</f>
        <v>MEJORAMIENTO</v>
      </c>
      <c r="B431">
        <f>'RESUMEN ORDENADO DICIEMBRE'!G431</f>
        <v>0</v>
      </c>
      <c r="C431" t="str">
        <f>'RESUMEN ORDENADO DICIEMBRE'!A431</f>
        <v>ZONA 3</v>
      </c>
      <c r="D431" s="55" t="str">
        <f>'RESUMEN ORDENADO DICIEMBRE'!C431</f>
        <v>EL TAMBO</v>
      </c>
      <c r="E431" t="str">
        <f>'RESUMEN ORDENADO DICIEMBRE'!B431</f>
        <v>CATAMAYO</v>
      </c>
      <c r="F431" t="str">
        <f>'RESUMEN ORDENADO DICIEMBRE'!D431</f>
        <v>AD. DIRECTA</v>
      </c>
      <c r="G431" t="str">
        <f t="shared" si="144"/>
        <v>VIALSUR</v>
      </c>
      <c r="J431" s="54"/>
      <c r="K431" s="54"/>
      <c r="L431" s="54"/>
      <c r="M431" s="54">
        <f>'RESUMEN ORDENADO DICIEMBRE'!I431</f>
        <v>0</v>
      </c>
      <c r="N431" s="54"/>
      <c r="O431" s="54"/>
      <c r="P431" s="54"/>
      <c r="Q431" s="54"/>
      <c r="R431">
        <f>'RESUMEN ORDENADO DICIEMBRE'!S431</f>
        <v>26119.8</v>
      </c>
      <c r="S431" s="45"/>
      <c r="W431" s="61"/>
    </row>
    <row r="432" spans="1:23" hidden="1" x14ac:dyDescent="0.2">
      <c r="A432" t="str">
        <f>'RESUMEN ORDENADO DICIEMBRE'!E432</f>
        <v>MEJORAMIENTO</v>
      </c>
      <c r="B432">
        <f>'RESUMEN ORDENADO DICIEMBRE'!G432</f>
        <v>0</v>
      </c>
      <c r="C432" t="str">
        <f>'RESUMEN ORDENADO DICIEMBRE'!A432</f>
        <v>ZONA 3</v>
      </c>
      <c r="D432" s="55" t="str">
        <f>'RESUMEN ORDENADO DICIEMBRE'!C432</f>
        <v>EL TAMBO</v>
      </c>
      <c r="E432" t="str">
        <f>'RESUMEN ORDENADO DICIEMBRE'!B432</f>
        <v>CATAMAYO</v>
      </c>
      <c r="F432" t="str">
        <f>'RESUMEN ORDENADO DICIEMBRE'!D432</f>
        <v>AD. DIRECTA</v>
      </c>
      <c r="G432" t="str">
        <f t="shared" si="144"/>
        <v>VIALSUR</v>
      </c>
      <c r="J432" s="54"/>
      <c r="K432" s="54"/>
      <c r="L432" s="54"/>
      <c r="M432" s="54">
        <f>'RESUMEN ORDENADO DICIEMBRE'!I432</f>
        <v>0</v>
      </c>
      <c r="N432" s="54"/>
      <c r="O432" s="54"/>
      <c r="P432" s="54"/>
      <c r="Q432" s="54"/>
      <c r="R432">
        <f>'RESUMEN ORDENADO DICIEMBRE'!S432</f>
        <v>539.28</v>
      </c>
      <c r="S432" s="45"/>
      <c r="W432" s="61"/>
    </row>
    <row r="433" spans="1:23" hidden="1" x14ac:dyDescent="0.2">
      <c r="A433" t="str">
        <f>'RESUMEN ORDENADO DICIEMBRE'!E433</f>
        <v>MEJORAMIENTO</v>
      </c>
      <c r="B433">
        <f>'RESUMEN ORDENADO DICIEMBRE'!G433</f>
        <v>0</v>
      </c>
      <c r="C433" t="str">
        <f>'RESUMEN ORDENADO DICIEMBRE'!A433</f>
        <v>ZONA 3</v>
      </c>
      <c r="D433" s="55" t="str">
        <f>'RESUMEN ORDENADO DICIEMBRE'!C433</f>
        <v>EL TAMBO</v>
      </c>
      <c r="E433" t="str">
        <f>'RESUMEN ORDENADO DICIEMBRE'!B433</f>
        <v>CATAMAYO</v>
      </c>
      <c r="F433" t="str">
        <f>'RESUMEN ORDENADO DICIEMBRE'!D433</f>
        <v>AD. DIRECTA</v>
      </c>
      <c r="G433" t="str">
        <f t="shared" si="144"/>
        <v>VIALSUR</v>
      </c>
      <c r="J433" s="54"/>
      <c r="K433" s="54"/>
      <c r="L433" s="54"/>
      <c r="M433" s="54">
        <f>'RESUMEN ORDENADO DICIEMBRE'!I433</f>
        <v>0</v>
      </c>
      <c r="N433" s="54"/>
      <c r="O433" s="54"/>
      <c r="P433" s="54"/>
      <c r="Q433" s="54"/>
      <c r="R433">
        <f>'RESUMEN ORDENADO DICIEMBRE'!S433</f>
        <v>13245.12</v>
      </c>
      <c r="S433" s="45"/>
      <c r="W433" s="61"/>
    </row>
    <row r="434" spans="1:23" hidden="1" x14ac:dyDescent="0.2">
      <c r="A434" t="str">
        <f>'RESUMEN ORDENADO DICIEMBRE'!E434</f>
        <v>MEJORAMIENTO</v>
      </c>
      <c r="B434">
        <f>'RESUMEN ORDENADO DICIEMBRE'!G434</f>
        <v>0</v>
      </c>
      <c r="C434" t="str">
        <f>'RESUMEN ORDENADO DICIEMBRE'!A434</f>
        <v>ZONA 3</v>
      </c>
      <c r="D434" s="55" t="str">
        <f>'RESUMEN ORDENADO DICIEMBRE'!C434</f>
        <v>EL TAMBO</v>
      </c>
      <c r="E434" t="str">
        <f>'RESUMEN ORDENADO DICIEMBRE'!B434</f>
        <v>CATAMAYO</v>
      </c>
      <c r="F434" t="str">
        <f>'RESUMEN ORDENADO DICIEMBRE'!D434</f>
        <v>AD. DIRECTA</v>
      </c>
      <c r="G434" t="str">
        <f t="shared" si="144"/>
        <v>VIALSUR</v>
      </c>
      <c r="J434" s="54"/>
      <c r="K434" s="54"/>
      <c r="L434" s="54"/>
      <c r="M434" s="54">
        <f>'RESUMEN ORDENADO DICIEMBRE'!I434</f>
        <v>0</v>
      </c>
      <c r="N434" s="54"/>
      <c r="O434" s="54"/>
      <c r="P434" s="54"/>
      <c r="Q434" s="54"/>
      <c r="R434">
        <f>'RESUMEN ORDENADO DICIEMBRE'!S434</f>
        <v>3349.297</v>
      </c>
      <c r="S434" s="45"/>
    </row>
    <row r="435" spans="1:23" hidden="1" x14ac:dyDescent="0.2">
      <c r="A435" t="str">
        <f>'RESUMEN ORDENADO DICIEMBRE'!E435</f>
        <v>MEJORAMIENTO</v>
      </c>
      <c r="B435">
        <f>'RESUMEN ORDENADO DICIEMBRE'!G435</f>
        <v>0</v>
      </c>
      <c r="C435" t="str">
        <f>'RESUMEN ORDENADO DICIEMBRE'!A435</f>
        <v>ZONA 3</v>
      </c>
      <c r="D435" s="55" t="str">
        <f>'RESUMEN ORDENADO DICIEMBRE'!C435</f>
        <v>EL TAMBO</v>
      </c>
      <c r="E435" t="str">
        <f>'RESUMEN ORDENADO DICIEMBRE'!B435</f>
        <v>CATAMAYO</v>
      </c>
      <c r="F435" t="str">
        <f>'RESUMEN ORDENADO DICIEMBRE'!D435</f>
        <v>AD. DIRECTA</v>
      </c>
      <c r="G435" t="str">
        <f t="shared" si="144"/>
        <v>VIALSUR</v>
      </c>
      <c r="J435" s="54"/>
      <c r="K435" s="54"/>
      <c r="L435" s="54"/>
      <c r="M435" s="54">
        <f>'RESUMEN ORDENADO DICIEMBRE'!I435</f>
        <v>0</v>
      </c>
      <c r="N435" s="54"/>
      <c r="O435" s="54"/>
      <c r="P435" s="54"/>
      <c r="Q435" s="54"/>
      <c r="R435">
        <f>'RESUMEN ORDENADO DICIEMBRE'!S435</f>
        <v>76209.020999999979</v>
      </c>
      <c r="S435" s="45"/>
      <c r="W435" s="61"/>
    </row>
    <row r="436" spans="1:23" hidden="1" x14ac:dyDescent="0.2">
      <c r="A436" t="str">
        <f>'RESUMEN ORDENADO DICIEMBRE'!E436</f>
        <v>MEJORAMIENTO</v>
      </c>
      <c r="B436">
        <f>'RESUMEN ORDENADO DICIEMBRE'!G436</f>
        <v>0</v>
      </c>
      <c r="C436" t="str">
        <f>'RESUMEN ORDENADO DICIEMBRE'!A436</f>
        <v>ZONA 3</v>
      </c>
      <c r="D436" s="55" t="str">
        <f>'RESUMEN ORDENADO DICIEMBRE'!C436</f>
        <v>EL TAMBO</v>
      </c>
      <c r="E436" t="str">
        <f>'RESUMEN ORDENADO DICIEMBRE'!B436</f>
        <v>CATAMAYO</v>
      </c>
      <c r="F436" t="str">
        <f>'RESUMEN ORDENADO DICIEMBRE'!D436</f>
        <v>AD. DIRECTA</v>
      </c>
      <c r="G436" t="str">
        <f t="shared" si="144"/>
        <v>VIALSUR</v>
      </c>
      <c r="J436" s="54"/>
      <c r="K436" s="54"/>
      <c r="L436" s="54"/>
      <c r="M436" s="54">
        <f>'RESUMEN ORDENADO DICIEMBRE'!I436</f>
        <v>0</v>
      </c>
      <c r="N436" s="54"/>
      <c r="O436" s="54"/>
      <c r="P436" s="54"/>
      <c r="Q436" s="54"/>
      <c r="R436">
        <f>'RESUMEN ORDENADO DICIEMBRE'!S436</f>
        <v>19592.5</v>
      </c>
      <c r="S436" s="45"/>
      <c r="W436" s="61"/>
    </row>
    <row r="437" spans="1:23" hidden="1" x14ac:dyDescent="0.2">
      <c r="A437" t="str">
        <f>'RESUMEN ORDENADO DICIEMBRE'!E437</f>
        <v>MEJORAMIENTO</v>
      </c>
      <c r="B437">
        <f>'RESUMEN ORDENADO DICIEMBRE'!G437</f>
        <v>0</v>
      </c>
      <c r="C437" t="str">
        <f>'RESUMEN ORDENADO DICIEMBRE'!A437</f>
        <v>ZONA 3</v>
      </c>
      <c r="D437" s="55" t="str">
        <f>'RESUMEN ORDENADO DICIEMBRE'!C437</f>
        <v>EL TAMBO</v>
      </c>
      <c r="E437" t="str">
        <f>'RESUMEN ORDENADO DICIEMBRE'!B437</f>
        <v>CATAMAYO</v>
      </c>
      <c r="F437" t="str">
        <f>'RESUMEN ORDENADO DICIEMBRE'!D437</f>
        <v>AD. DIRECTA</v>
      </c>
      <c r="G437" t="str">
        <f t="shared" si="144"/>
        <v>VIALSUR</v>
      </c>
      <c r="J437" s="54"/>
      <c r="K437" s="54"/>
      <c r="L437" s="54"/>
      <c r="M437" s="54">
        <f>'RESUMEN ORDENADO DICIEMBRE'!I437</f>
        <v>0</v>
      </c>
      <c r="N437" s="54"/>
      <c r="O437" s="54"/>
      <c r="P437" s="54"/>
      <c r="Q437" s="54"/>
      <c r="R437">
        <f>'RESUMEN ORDENADO DICIEMBRE'!S437</f>
        <v>126911.88039999998</v>
      </c>
      <c r="S437" s="45"/>
    </row>
    <row r="438" spans="1:23" x14ac:dyDescent="0.2">
      <c r="A438" t="str">
        <f>'RESUMEN ORDENADO DICIEMBRE'!E438</f>
        <v>MANTENIMIENTO</v>
      </c>
      <c r="B438" t="str">
        <f>'RESUMEN ORDENADO DICIEMBRE'!G438</f>
        <v>VIA, INDIUCHO-EL TAMBO</v>
      </c>
      <c r="C438" t="str">
        <f>'RESUMEN ORDENADO DICIEMBRE'!A438</f>
        <v>ZONA 3</v>
      </c>
      <c r="D438" s="55" t="str">
        <f>'RESUMEN ORDENADO DICIEMBRE'!C438</f>
        <v>EL TAMBO</v>
      </c>
      <c r="E438" t="str">
        <f>'RESUMEN ORDENADO DICIEMBRE'!B438</f>
        <v>CATAMAYO</v>
      </c>
      <c r="F438" t="str">
        <f>'RESUMEN ORDENADO DICIEMBRE'!D438</f>
        <v>AD. DIRECTA</v>
      </c>
      <c r="G438" t="str">
        <f t="shared" si="144"/>
        <v>VIALSUR</v>
      </c>
      <c r="H438">
        <f>'RESUMEN ORDENADO DICIEMBRE'!F438</f>
        <v>2013</v>
      </c>
      <c r="I438" s="53" t="str">
        <f>IF(F438="AD. DIRECTA","X","")</f>
        <v>X</v>
      </c>
      <c r="J438" s="54">
        <f>IF(D438=0,"",VLOOKUP(D438,'2010-2001-1990'!$A$1:$C$105,3,"FALSO"))</f>
        <v>2255</v>
      </c>
      <c r="K438" s="54">
        <f>IF(D438=0,"",VLOOKUP(D438,'2010-2001-1990'!$A$1:$C$105,2,"FALSO"))</f>
        <v>2375</v>
      </c>
      <c r="L438" s="54">
        <f>IF(J438="",IF(K438="","",J438+K438),J438+K438)</f>
        <v>4630</v>
      </c>
      <c r="M438" s="54">
        <f>'RESUMEN ORDENADO DICIEMBRE'!I438</f>
        <v>12.25</v>
      </c>
      <c r="N438" s="54" t="str">
        <f>IF(M438=0,"Mantenimiento",IF(A438="MANTENIMIENTO","Construcción de "&amp;M438&amp;" Km de vías mantenidas",IF(A438="ALCANTARILLAS","Construcción de "&amp;M438&amp;" alcantarillas",IF(A438="AMBIENTAL","Licenciamiento ambiental de vías en la provincia",IF(A438="ASFALTADO","Construcción de "&amp;M438&amp;" Km de vías asfaltadas",IF(A438="ESTUDIOS","Ejecución de "&amp;M438&amp;" Km de estudio vial",IF(A438="MEJORAMIENTO","Construcción de "&amp;M438&amp;" Km de vías mejoradas",IF(A438="OBRAS DE ARTE","Construcción de "&amp;M438&amp;" Km de obras de arte",IF(A438="PASARELAS","Construcción de "&amp;M438&amp;" m de pasarelas en convenio con Tony el Suizo",IF(A438="PUENTES","Construcción de "&amp;M438&amp;" m de puentes",))))))))))</f>
        <v>Construcción de 12.25 Km de vías mantenidas</v>
      </c>
      <c r="O438"/>
      <c r="P438" s="54"/>
      <c r="Q438" s="54"/>
      <c r="R438">
        <f>'RESUMEN ORDENADO DICIEMBRE'!S438</f>
        <v>2161.2825000000003</v>
      </c>
      <c r="S438" s="45">
        <f>SUM(R438:R439)</f>
        <v>3533.4225000000006</v>
      </c>
      <c r="T438" s="49">
        <f>IF(S438="",R438,S438)</f>
        <v>3533.4225000000006</v>
      </c>
      <c r="V438" t="str">
        <f>IF(A438="ESTUDIOS","Ing. Patricio Barcenas",IF(A438="AMBIENTAL","Ing. Verónica Carrión",IF(C438="ZONA 1","Ing. Javier Ruíz",IF(C438="ZONA 2","Ing. Marco Cevallos",IF(C438="ZONA 3", "Ing. Alfonso González","Ing. Iván Villa")))))</f>
        <v>Ing. Alfonso González</v>
      </c>
      <c r="W438" s="61" t="str">
        <f>IF(A438="ESTUDIOS","Informe del estudio o informe del diseño","Informe, planillas y actas")</f>
        <v>Informe, planillas y actas</v>
      </c>
    </row>
    <row r="439" spans="1:23" hidden="1" x14ac:dyDescent="0.2">
      <c r="A439" t="str">
        <f>'RESUMEN ORDENADO DICIEMBRE'!E439</f>
        <v>MANTENIMIENTO</v>
      </c>
      <c r="B439">
        <f>'RESUMEN ORDENADO DICIEMBRE'!G439</f>
        <v>0</v>
      </c>
      <c r="C439" t="str">
        <f>'RESUMEN ORDENADO DICIEMBRE'!A439</f>
        <v>ZONA 3</v>
      </c>
      <c r="D439" s="55" t="str">
        <f>'RESUMEN ORDENADO DICIEMBRE'!C439</f>
        <v>EL TAMBO</v>
      </c>
      <c r="E439" t="str">
        <f>'RESUMEN ORDENADO DICIEMBRE'!B439</f>
        <v>CATAMAYO</v>
      </c>
      <c r="F439" t="str">
        <f>'RESUMEN ORDENADO DICIEMBRE'!D439</f>
        <v>AD. DIRECTA</v>
      </c>
      <c r="G439" t="str">
        <f t="shared" si="144"/>
        <v>VIALSUR</v>
      </c>
      <c r="J439" s="54"/>
      <c r="K439" s="54"/>
      <c r="L439" s="54"/>
      <c r="M439" s="54">
        <f>'RESUMEN ORDENADO DICIEMBRE'!I439</f>
        <v>0</v>
      </c>
      <c r="N439" s="54"/>
      <c r="O439" s="54"/>
      <c r="P439" s="54"/>
      <c r="Q439" s="54"/>
      <c r="R439">
        <f>'RESUMEN ORDENADO DICIEMBRE'!S439</f>
        <v>1372.14</v>
      </c>
      <c r="S439" s="45"/>
    </row>
    <row r="440" spans="1:23" x14ac:dyDescent="0.2">
      <c r="A440" t="str">
        <f>'RESUMEN ORDENADO DICIEMBRE'!E440</f>
        <v>MANTENIMIENTO</v>
      </c>
      <c r="B440" t="str">
        <f>'RESUMEN ORDENADO DICIEMBRE'!G440</f>
        <v>VIA, DE ACCESO AL BARRIO JUANES, EL TAMBO</v>
      </c>
      <c r="C440" t="str">
        <f>'RESUMEN ORDENADO DICIEMBRE'!A440</f>
        <v>ZONA 3</v>
      </c>
      <c r="D440" s="55" t="str">
        <f>'RESUMEN ORDENADO DICIEMBRE'!C440</f>
        <v>EL TAMBO</v>
      </c>
      <c r="E440" t="str">
        <f>'RESUMEN ORDENADO DICIEMBRE'!B440</f>
        <v>CATAMAYO</v>
      </c>
      <c r="F440" t="str">
        <f>'RESUMEN ORDENADO DICIEMBRE'!D440</f>
        <v>AD. DIRECTA</v>
      </c>
      <c r="G440" t="str">
        <f t="shared" si="144"/>
        <v>VIALSUR</v>
      </c>
      <c r="H440">
        <f>'RESUMEN ORDENADO DICIEMBRE'!F440</f>
        <v>2013</v>
      </c>
      <c r="I440" s="53" t="str">
        <f>IF(F440="AD. DIRECTA","X","")</f>
        <v>X</v>
      </c>
      <c r="J440" s="54">
        <f>IF(D440=0,"",VLOOKUP(D440,'2010-2001-1990'!$A$1:$C$105,3,"FALSO"))</f>
        <v>2255</v>
      </c>
      <c r="K440" s="54">
        <f>IF(D440=0,"",VLOOKUP(D440,'2010-2001-1990'!$A$1:$C$105,2,"FALSO"))</f>
        <v>2375</v>
      </c>
      <c r="L440" s="54">
        <f>IF(J440="",IF(K440="","",J440+K440),J440+K440)</f>
        <v>4630</v>
      </c>
      <c r="M440" s="54">
        <f>'RESUMEN ORDENADO DICIEMBRE'!I440</f>
        <v>3.5</v>
      </c>
      <c r="N440" s="54" t="str">
        <f>IF(M440=0,"Mantenimiento",IF(A440="MANTENIMIENTO","Construcción de "&amp;M440&amp;" Km de vías mantenidas",IF(A440="ALCANTARILLAS","Construcción de "&amp;M440&amp;" alcantarillas",IF(A440="AMBIENTAL","Licenciamiento ambiental de vías en la provincia",IF(A440="ASFALTADO","Construcción de "&amp;M440&amp;" Km de vías asfaltadas",IF(A440="ESTUDIOS","Ejecución de "&amp;M440&amp;" Km de estudio vial",IF(A440="MEJORAMIENTO","Construcción de "&amp;M440&amp;" Km de vías mejoradas",IF(A440="OBRAS DE ARTE","Construcción de "&amp;M440&amp;" Km de obras de arte",IF(A440="PASARELAS","Construcción de "&amp;M440&amp;" m de pasarelas en convenio con Tony el Suizo",IF(A440="PUENTES","Construcción de "&amp;M440&amp;" m de puentes",))))))))))</f>
        <v>Construcción de 3.5 Km de vías mantenidas</v>
      </c>
      <c r="O440"/>
      <c r="P440" s="54"/>
      <c r="Q440" s="54"/>
      <c r="R440">
        <f>'RESUMEN ORDENADO DICIEMBRE'!S440</f>
        <v>3147.06</v>
      </c>
      <c r="S440" s="45">
        <f>SUM(R440:R441)</f>
        <v>6283.5</v>
      </c>
      <c r="T440" s="49">
        <f>IF(S440="",R440,S440)</f>
        <v>6283.5</v>
      </c>
      <c r="V440" t="str">
        <f>IF(A440="ESTUDIOS","Ing. Patricio Barcenas",IF(A440="AMBIENTAL","Ing. Verónica Carrión",IF(C440="ZONA 1","Ing. Javier Ruíz",IF(C440="ZONA 2","Ing. Marco Cevallos",IF(C440="ZONA 3", "Ing. Alfonso González","Ing. Iván Villa")))))</f>
        <v>Ing. Alfonso González</v>
      </c>
      <c r="W440" s="61" t="str">
        <f>IF(A440="ESTUDIOS","Informe del estudio o informe del diseño","Informe, planillas y actas")</f>
        <v>Informe, planillas y actas</v>
      </c>
    </row>
    <row r="441" spans="1:23" hidden="1" x14ac:dyDescent="0.2">
      <c r="A441" t="str">
        <f>'RESUMEN ORDENADO DICIEMBRE'!E441</f>
        <v>MANTENIMIENTO</v>
      </c>
      <c r="B441">
        <f>'RESUMEN ORDENADO DICIEMBRE'!G441</f>
        <v>0</v>
      </c>
      <c r="C441" t="str">
        <f>'RESUMEN ORDENADO DICIEMBRE'!A441</f>
        <v>ZONA 3</v>
      </c>
      <c r="D441" s="55" t="str">
        <f>'RESUMEN ORDENADO DICIEMBRE'!C441</f>
        <v>EL TAMBO</v>
      </c>
      <c r="E441" t="str">
        <f>'RESUMEN ORDENADO DICIEMBRE'!B441</f>
        <v>CATAMAYO</v>
      </c>
      <c r="F441" t="str">
        <f>'RESUMEN ORDENADO DICIEMBRE'!D441</f>
        <v>AD. DIRECTA</v>
      </c>
      <c r="G441" t="str">
        <f t="shared" si="144"/>
        <v>VIALSUR</v>
      </c>
      <c r="J441" s="54"/>
      <c r="K441" s="54"/>
      <c r="L441" s="54"/>
      <c r="M441" s="54">
        <f>'RESUMEN ORDENADO DICIEMBRE'!I441</f>
        <v>0</v>
      </c>
      <c r="N441" s="54"/>
      <c r="O441" s="54"/>
      <c r="P441" s="54"/>
      <c r="Q441" s="54"/>
      <c r="R441">
        <f>'RESUMEN ORDENADO DICIEMBRE'!S441</f>
        <v>3136.4399999999996</v>
      </c>
      <c r="S441" s="45"/>
    </row>
    <row r="442" spans="1:23" x14ac:dyDescent="0.2">
      <c r="A442" t="str">
        <f>'RESUMEN ORDENADO DICIEMBRE'!E442</f>
        <v>MANTENIMIENTO</v>
      </c>
      <c r="B442" t="str">
        <f>'RESUMEN ORDENADO DICIEMBRE'!G442</f>
        <v>VIA, EL TAMBO-LA ERA-SOBRINOSPAMBA-EL HUAYCO- SAN FRANCISCO.</v>
      </c>
      <c r="C442" t="str">
        <f>'RESUMEN ORDENADO DICIEMBRE'!A442</f>
        <v>ZONA 3</v>
      </c>
      <c r="D442" s="55" t="str">
        <f>'RESUMEN ORDENADO DICIEMBRE'!C442</f>
        <v>EL TAMBO</v>
      </c>
      <c r="E442" t="str">
        <f>'RESUMEN ORDENADO DICIEMBRE'!B442</f>
        <v>CATAMAYO</v>
      </c>
      <c r="F442" t="str">
        <f>'RESUMEN ORDENADO DICIEMBRE'!D442</f>
        <v>AD. DIRECTA</v>
      </c>
      <c r="G442" t="str">
        <f t="shared" si="144"/>
        <v>VIALSUR</v>
      </c>
      <c r="H442">
        <f>'RESUMEN ORDENADO DICIEMBRE'!F442</f>
        <v>2013</v>
      </c>
      <c r="I442" s="53" t="str">
        <f t="shared" ref="I442:I444" si="151">IF(F442="AD. DIRECTA","X","")</f>
        <v>X</v>
      </c>
      <c r="J442" s="54">
        <f>IF(D442=0,"",VLOOKUP(D442,'2010-2001-1990'!$A$1:$C$105,3,"FALSO"))</f>
        <v>2255</v>
      </c>
      <c r="K442" s="54">
        <f>IF(D442=0,"",VLOOKUP(D442,'2010-2001-1990'!$A$1:$C$105,2,"FALSO"))</f>
        <v>2375</v>
      </c>
      <c r="L442" s="54">
        <f t="shared" ref="L442:L444" si="152">IF(J442="",IF(K442="","",J442+K442),J442+K442)</f>
        <v>4630</v>
      </c>
      <c r="M442" s="54">
        <f>'RESUMEN ORDENADO DICIEMBRE'!I442</f>
        <v>17</v>
      </c>
      <c r="N442" s="54" t="str">
        <f t="shared" ref="N442:N444" si="153">IF(M442=0,"Mantenimiento",IF(A442="MANTENIMIENTO","Construcción de "&amp;M442&amp;" Km de vías mantenidas",IF(A442="ALCANTARILLAS","Construcción de "&amp;M442&amp;" alcantarillas",IF(A442="AMBIENTAL","Licenciamiento ambiental de vías en la provincia",IF(A442="ASFALTADO","Construcción de "&amp;M442&amp;" Km de vías asfaltadas",IF(A442="ESTUDIOS","Ejecución de "&amp;M442&amp;" Km de estudio vial",IF(A442="MEJORAMIENTO","Construcción de "&amp;M442&amp;" Km de vías mejoradas",IF(A442="OBRAS DE ARTE","Construcción de "&amp;M442&amp;" Km de obras de arte",IF(A442="PASARELAS","Construcción de "&amp;M442&amp;" m de pasarelas en convenio con Tony el Suizo",IF(A442="PUENTES","Construcción de "&amp;M442&amp;" m de puentes",))))))))))</f>
        <v>Construcción de 17 Km de vías mantenidas</v>
      </c>
      <c r="O442"/>
      <c r="P442" s="54"/>
      <c r="Q442" s="54"/>
      <c r="R442">
        <f>'RESUMEN ORDENADO DICIEMBRE'!S442</f>
        <v>17853.400000000001</v>
      </c>
      <c r="S442" s="45"/>
      <c r="T442" s="49">
        <f t="shared" ref="T442:T444" si="154">IF(S442="",R442,S442)</f>
        <v>17853.400000000001</v>
      </c>
      <c r="V442" t="str">
        <f t="shared" ref="V442:V444" si="155">IF(A442="ESTUDIOS","Ing. Patricio Barcenas",IF(A442="AMBIENTAL","Ing. Verónica Carrión",IF(C442="ZONA 1","Ing. Javier Ruíz",IF(C442="ZONA 2","Ing. Marco Cevallos",IF(C442="ZONA 3", "Ing. Alfonso González","Ing. Iván Villa")))))</f>
        <v>Ing. Alfonso González</v>
      </c>
      <c r="W442" s="61" t="str">
        <f t="shared" ref="W442:W444" si="156">IF(A442="ESTUDIOS","Informe del estudio o informe del diseño","Informe, planillas y actas")</f>
        <v>Informe, planillas y actas</v>
      </c>
    </row>
    <row r="443" spans="1:23" x14ac:dyDescent="0.2">
      <c r="A443" t="str">
        <f>'RESUMEN ORDENADO DICIEMBRE'!E443</f>
        <v>MANTENIMIENTO</v>
      </c>
      <c r="B443" t="str">
        <f>'RESUMEN ORDENADO DICIEMBRE'!G443</f>
        <v>VIAS DE LA PARROQUIA SAN PEDRO DE LA BENDITA</v>
      </c>
      <c r="C443" t="str">
        <f>'RESUMEN ORDENADO DICIEMBRE'!A443</f>
        <v>ZONA 3</v>
      </c>
      <c r="D443" s="55" t="str">
        <f>'RESUMEN ORDENADO DICIEMBRE'!C443</f>
        <v>SAN PEDRO DE LA BENDITA</v>
      </c>
      <c r="E443" t="str">
        <f>'RESUMEN ORDENADO DICIEMBRE'!B443</f>
        <v>CATAMAYO</v>
      </c>
      <c r="F443" t="str">
        <f>'RESUMEN ORDENADO DICIEMBRE'!D443</f>
        <v>AD. DIRECTA</v>
      </c>
      <c r="G443" t="str">
        <f t="shared" si="144"/>
        <v>VIALSUR</v>
      </c>
      <c r="H443">
        <f>'RESUMEN ORDENADO DICIEMBRE'!F443</f>
        <v>2013</v>
      </c>
      <c r="I443" s="53" t="str">
        <f t="shared" si="151"/>
        <v>X</v>
      </c>
      <c r="J443" s="54">
        <f>IF(D443=0,"",VLOOKUP(D443,'2010-2001-1990'!$A$1:$C$105,3,"FALSO"))</f>
        <v>810</v>
      </c>
      <c r="K443" s="54">
        <f>IF(D443=0,"",VLOOKUP(D443,'2010-2001-1990'!$A$1:$C$105,2,"FALSO"))</f>
        <v>780</v>
      </c>
      <c r="L443" s="54">
        <f t="shared" si="152"/>
        <v>1590</v>
      </c>
      <c r="M443" s="54">
        <f>'RESUMEN ORDENADO DICIEMBRE'!I443</f>
        <v>2.1</v>
      </c>
      <c r="N443" s="54" t="str">
        <f t="shared" si="153"/>
        <v>Construcción de 2.1 Km de vías mantenidas</v>
      </c>
      <c r="O443"/>
      <c r="P443" s="54"/>
      <c r="Q443" s="54"/>
      <c r="R443">
        <f>'RESUMEN ORDENADO DICIEMBRE'!S443</f>
        <v>8593.2000000000007</v>
      </c>
      <c r="S443" s="45"/>
      <c r="T443" s="49">
        <f t="shared" si="154"/>
        <v>8593.2000000000007</v>
      </c>
      <c r="V443" t="str">
        <f t="shared" si="155"/>
        <v>Ing. Alfonso González</v>
      </c>
      <c r="W443" s="61" t="str">
        <f t="shared" si="156"/>
        <v>Informe, planillas y actas</v>
      </c>
    </row>
    <row r="444" spans="1:23" x14ac:dyDescent="0.2">
      <c r="A444" t="str">
        <f>'RESUMEN ORDENADO DICIEMBRE'!E444</f>
        <v>MANTENIMIENTO</v>
      </c>
      <c r="B444" t="str">
        <f>'RESUMEN ORDENADO DICIEMBRE'!G444</f>
        <v>VIA, EL PRADO-RUMI (L=9,4 KM.) Y CHIGUANGO-CHIGUANGO ALTO (L=3,2 KM.) PARROQUIA GUAYQUICHUMA</v>
      </c>
      <c r="C444" t="str">
        <f>'RESUMEN ORDENADO DICIEMBRE'!A444</f>
        <v>ZONA 3</v>
      </c>
      <c r="D444" s="55" t="str">
        <f>'RESUMEN ORDENADO DICIEMBRE'!C444</f>
        <v>GUAYQUICHUMA</v>
      </c>
      <c r="E444" t="str">
        <f>'RESUMEN ORDENADO DICIEMBRE'!B444</f>
        <v>CATAMAYO</v>
      </c>
      <c r="F444" t="str">
        <f>'RESUMEN ORDENADO DICIEMBRE'!D444</f>
        <v>AD. DIRECTA</v>
      </c>
      <c r="G444" t="str">
        <f t="shared" si="144"/>
        <v>VIALSUR</v>
      </c>
      <c r="H444">
        <f>'RESUMEN ORDENADO DICIEMBRE'!F444</f>
        <v>2013</v>
      </c>
      <c r="I444" s="53" t="str">
        <f t="shared" si="151"/>
        <v>X</v>
      </c>
      <c r="J444" s="54">
        <f>IF(D444=0,"",VLOOKUP(D444,'2010-2001-1990'!$A$1:$C$105,3,"FALSO"))</f>
        <v>185</v>
      </c>
      <c r="K444" s="54">
        <f>IF(D444=0,"",VLOOKUP(D444,'2010-2001-1990'!$A$1:$C$105,2,"FALSO"))</f>
        <v>198</v>
      </c>
      <c r="L444" s="54">
        <f t="shared" si="152"/>
        <v>383</v>
      </c>
      <c r="M444" s="54">
        <f>'RESUMEN ORDENADO DICIEMBRE'!I444</f>
        <v>9.4</v>
      </c>
      <c r="N444" s="54" t="str">
        <f t="shared" si="153"/>
        <v>Construcción de 9.4 Km de vías mantenidas</v>
      </c>
      <c r="O444"/>
      <c r="P444" s="54"/>
      <c r="Q444" s="54"/>
      <c r="R444">
        <f>'RESUMEN ORDENADO DICIEMBRE'!S444</f>
        <v>1905.1200000000001</v>
      </c>
      <c r="S444" s="45">
        <f>SUM(R444:R445)</f>
        <v>1961.9460000000001</v>
      </c>
      <c r="T444" s="49">
        <f t="shared" si="154"/>
        <v>1961.9460000000001</v>
      </c>
      <c r="V444" t="str">
        <f t="shared" si="155"/>
        <v>Ing. Alfonso González</v>
      </c>
      <c r="W444" s="61" t="str">
        <f t="shared" si="156"/>
        <v>Informe, planillas y actas</v>
      </c>
    </row>
    <row r="445" spans="1:23" hidden="1" x14ac:dyDescent="0.2">
      <c r="A445" t="str">
        <f>'RESUMEN ORDENADO DICIEMBRE'!E445</f>
        <v>MANTENIMIENTO</v>
      </c>
      <c r="B445">
        <f>'RESUMEN ORDENADO DICIEMBRE'!G445</f>
        <v>0</v>
      </c>
      <c r="C445" t="str">
        <f>'RESUMEN ORDENADO DICIEMBRE'!A445</f>
        <v>ZONA 3</v>
      </c>
      <c r="D445" s="55" t="str">
        <f>'RESUMEN ORDENADO DICIEMBRE'!C445</f>
        <v>GUAYQUICHUMA</v>
      </c>
      <c r="E445" t="str">
        <f>'RESUMEN ORDENADO DICIEMBRE'!B445</f>
        <v>CATAMAYO</v>
      </c>
      <c r="F445" t="str">
        <f>'RESUMEN ORDENADO DICIEMBRE'!D445</f>
        <v>AD. DIRECTA</v>
      </c>
      <c r="G445" t="str">
        <f t="shared" si="144"/>
        <v>VIALSUR</v>
      </c>
      <c r="J445" s="54"/>
      <c r="K445" s="54"/>
      <c r="L445" s="54"/>
      <c r="M445" s="54">
        <f>'RESUMEN ORDENADO DICIEMBRE'!I445</f>
        <v>0</v>
      </c>
      <c r="N445" s="54"/>
      <c r="O445" s="54"/>
      <c r="P445" s="54"/>
      <c r="Q445" s="54"/>
      <c r="R445">
        <f>'RESUMEN ORDENADO DICIEMBRE'!S445</f>
        <v>56.826000000000001</v>
      </c>
      <c r="S445" s="45"/>
    </row>
    <row r="446" spans="1:23" x14ac:dyDescent="0.2">
      <c r="A446" t="str">
        <f>'RESUMEN ORDENADO DICIEMBRE'!E446</f>
        <v>MEJORAMIENTO</v>
      </c>
      <c r="B446" t="str">
        <f>'RESUMEN ORDENADO DICIEMBRE'!G446</f>
        <v>VIA EL TAMBO - LAS ARADAS - CHAPAMARCA- VILLONACO</v>
      </c>
      <c r="C446" t="str">
        <f>'RESUMEN ORDENADO DICIEMBRE'!A446</f>
        <v>ZONA 3</v>
      </c>
      <c r="D446" s="55" t="str">
        <f>'RESUMEN ORDENADO DICIEMBRE'!C446</f>
        <v>EL TAMBO</v>
      </c>
      <c r="E446" t="str">
        <f>'RESUMEN ORDENADO DICIEMBRE'!B446</f>
        <v>CATAMAYO</v>
      </c>
      <c r="F446" t="str">
        <f>'RESUMEN ORDENADO DICIEMBRE'!D446</f>
        <v>MTOP</v>
      </c>
      <c r="G446" t="str">
        <f t="shared" si="144"/>
        <v>MTOP</v>
      </c>
      <c r="H446">
        <f>'RESUMEN ORDENADO DICIEMBRE'!F446</f>
        <v>2013</v>
      </c>
      <c r="I446" s="53" t="str">
        <f>IF(F446="AD. DIRECTA","X","")</f>
        <v/>
      </c>
      <c r="J446" s="54">
        <f>IF(D446=0,"",VLOOKUP(D446,'2010-2001-1990'!$A$1:$C$105,3,"FALSO"))</f>
        <v>2255</v>
      </c>
      <c r="K446" s="54">
        <f>IF(D446=0,"",VLOOKUP(D446,'2010-2001-1990'!$A$1:$C$105,2,"FALSO"))</f>
        <v>2375</v>
      </c>
      <c r="L446" s="54">
        <f>IF(J446="",IF(K446="","",J446+K446),J446+K446)</f>
        <v>4630</v>
      </c>
      <c r="M446" s="54">
        <f>'RESUMEN ORDENADO DICIEMBRE'!I446</f>
        <v>8</v>
      </c>
      <c r="N446" s="54" t="str">
        <f>IF(M446=0,"Mantenimiento",IF(A446="MANTENIMIENTO","Construcción de "&amp;M446&amp;" Km de vías mantenidas",IF(A446="ALCANTARILLAS","Construcción de "&amp;M446&amp;" alcantarillas",IF(A446="AMBIENTAL","Licenciamiento ambiental de vías en la provincia",IF(A446="ASFALTADO","Construcción de "&amp;M446&amp;" Km de vías asfaltadas",IF(A446="ESTUDIOS","Ejecución de "&amp;M446&amp;" Km de estudio vial",IF(A446="MEJORAMIENTO","Construcción de "&amp;M446&amp;" Km de vías mejoradas",IF(A446="OBRAS DE ARTE","Construcción de "&amp;M446&amp;" Km de obras de arte",IF(A446="PASARELAS","Construcción de "&amp;M446&amp;" m de pasarelas en convenio con Tony el Suizo",IF(A446="PUENTES","Construcción de "&amp;M446&amp;" m de puentes",))))))))))</f>
        <v>Construcción de 8 Km de vías mejoradas</v>
      </c>
      <c r="O446"/>
      <c r="P446" s="54"/>
      <c r="Q446" s="54"/>
      <c r="R446">
        <f>'RESUMEN ORDENADO DICIEMBRE'!S446</f>
        <v>0</v>
      </c>
      <c r="S446" s="45">
        <f>SUM(R446:R452)</f>
        <v>168253.02840000001</v>
      </c>
      <c r="T446" s="49">
        <f>IF(S446="",R446,S446)</f>
        <v>168253.02840000001</v>
      </c>
      <c r="V446" t="str">
        <f>IF(A446="ESTUDIOS","Ing. Patricio Barcenas",IF(A446="AMBIENTAL","Ing. Verónica Carrión",IF(C446="ZONA 1","Ing. Javier Ruíz",IF(C446="ZONA 2","Ing. Marco Cevallos",IF(C446="ZONA 3", "Ing. Alfonso González","Ing. Iván Villa")))))</f>
        <v>Ing. Alfonso González</v>
      </c>
      <c r="W446" s="61" t="str">
        <f>IF(A446="ESTUDIOS","Informe del estudio o informe del diseño","Informe, planillas y actas")</f>
        <v>Informe, planillas y actas</v>
      </c>
    </row>
    <row r="447" spans="1:23" hidden="1" x14ac:dyDescent="0.2">
      <c r="A447" t="str">
        <f>'RESUMEN ORDENADO DICIEMBRE'!E447</f>
        <v>MEJORAMIENTO</v>
      </c>
      <c r="B447">
        <f>'RESUMEN ORDENADO DICIEMBRE'!G447</f>
        <v>0</v>
      </c>
      <c r="C447" t="str">
        <f>'RESUMEN ORDENADO DICIEMBRE'!A447</f>
        <v>ZONA 3</v>
      </c>
      <c r="D447" s="55" t="str">
        <f>'RESUMEN ORDENADO DICIEMBRE'!C447</f>
        <v>EL TAMBO</v>
      </c>
      <c r="E447" t="str">
        <f>'RESUMEN ORDENADO DICIEMBRE'!B447</f>
        <v>CATAMAYO</v>
      </c>
      <c r="F447" t="str">
        <f>'RESUMEN ORDENADO DICIEMBRE'!D447</f>
        <v>MTOP</v>
      </c>
      <c r="G447" t="str">
        <f t="shared" si="144"/>
        <v>MTOP</v>
      </c>
      <c r="J447" s="54"/>
      <c r="K447" s="54"/>
      <c r="L447" s="54"/>
      <c r="M447" s="54">
        <f>'RESUMEN ORDENADO DICIEMBRE'!I447</f>
        <v>0</v>
      </c>
      <c r="N447" s="54"/>
      <c r="O447" s="54"/>
      <c r="P447" s="54"/>
      <c r="Q447" s="54"/>
      <c r="R447">
        <f>'RESUMEN ORDENADO DICIEMBRE'!S447</f>
        <v>0</v>
      </c>
      <c r="S447" s="45"/>
    </row>
    <row r="448" spans="1:23" hidden="1" x14ac:dyDescent="0.2">
      <c r="A448" t="str">
        <f>'RESUMEN ORDENADO DICIEMBRE'!E448</f>
        <v>MEJORAMIENTO</v>
      </c>
      <c r="B448">
        <f>'RESUMEN ORDENADO DICIEMBRE'!G448</f>
        <v>0</v>
      </c>
      <c r="C448" t="str">
        <f>'RESUMEN ORDENADO DICIEMBRE'!A448</f>
        <v>ZONA 3</v>
      </c>
      <c r="D448" s="55" t="str">
        <f>'RESUMEN ORDENADO DICIEMBRE'!C448</f>
        <v>EL TAMBO</v>
      </c>
      <c r="E448" t="str">
        <f>'RESUMEN ORDENADO DICIEMBRE'!B448</f>
        <v>CATAMAYO</v>
      </c>
      <c r="F448" t="str">
        <f>'RESUMEN ORDENADO DICIEMBRE'!D448</f>
        <v>MTOP</v>
      </c>
      <c r="G448" t="str">
        <f t="shared" si="144"/>
        <v>MTOP</v>
      </c>
      <c r="J448" s="54"/>
      <c r="K448" s="54"/>
      <c r="L448" s="54"/>
      <c r="M448" s="54">
        <f>'RESUMEN ORDENADO DICIEMBRE'!I448</f>
        <v>0</v>
      </c>
      <c r="N448" s="54"/>
      <c r="O448" s="54"/>
      <c r="P448" s="54"/>
      <c r="Q448" s="54"/>
      <c r="R448">
        <f>'RESUMEN ORDENADO DICIEMBRE'!S448</f>
        <v>1717.3484000000001</v>
      </c>
      <c r="S448" s="45"/>
      <c r="W448" s="61"/>
    </row>
    <row r="449" spans="1:23" hidden="1" x14ac:dyDescent="0.2">
      <c r="A449" t="str">
        <f>'RESUMEN ORDENADO DICIEMBRE'!E449</f>
        <v>MEJORAMIENTO</v>
      </c>
      <c r="B449">
        <f>'RESUMEN ORDENADO DICIEMBRE'!G449</f>
        <v>0</v>
      </c>
      <c r="C449" t="str">
        <f>'RESUMEN ORDENADO DICIEMBRE'!A449</f>
        <v>ZONA 3</v>
      </c>
      <c r="D449" s="55" t="str">
        <f>'RESUMEN ORDENADO DICIEMBRE'!C449</f>
        <v>EL TAMBO</v>
      </c>
      <c r="E449" t="str">
        <f>'RESUMEN ORDENADO DICIEMBRE'!B449</f>
        <v>CATAMAYO</v>
      </c>
      <c r="F449" t="str">
        <f>'RESUMEN ORDENADO DICIEMBRE'!D449</f>
        <v>MTOP</v>
      </c>
      <c r="G449" t="str">
        <f t="shared" si="144"/>
        <v>MTOP</v>
      </c>
      <c r="J449" s="54"/>
      <c r="K449" s="54"/>
      <c r="L449" s="54"/>
      <c r="M449" s="54">
        <f>'RESUMEN ORDENADO DICIEMBRE'!I449</f>
        <v>0</v>
      </c>
      <c r="N449" s="54"/>
      <c r="O449" s="54"/>
      <c r="P449" s="54"/>
      <c r="Q449" s="54"/>
      <c r="R449">
        <f>'RESUMEN ORDENADO DICIEMBRE'!S449</f>
        <v>0</v>
      </c>
      <c r="S449" s="45"/>
    </row>
    <row r="450" spans="1:23" hidden="1" x14ac:dyDescent="0.2">
      <c r="A450" t="str">
        <f>'RESUMEN ORDENADO DICIEMBRE'!E450</f>
        <v>MEJORAMIENTO</v>
      </c>
      <c r="B450">
        <f>'RESUMEN ORDENADO DICIEMBRE'!G450</f>
        <v>0</v>
      </c>
      <c r="C450" t="str">
        <f>'RESUMEN ORDENADO DICIEMBRE'!A450</f>
        <v>ZONA 3</v>
      </c>
      <c r="D450" s="55" t="str">
        <f>'RESUMEN ORDENADO DICIEMBRE'!C450</f>
        <v>EL TAMBO</v>
      </c>
      <c r="E450" t="str">
        <f>'RESUMEN ORDENADO DICIEMBRE'!B450</f>
        <v>CATAMAYO</v>
      </c>
      <c r="F450" t="str">
        <f>'RESUMEN ORDENADO DICIEMBRE'!D450</f>
        <v>MTOP</v>
      </c>
      <c r="G450" t="str">
        <f t="shared" si="144"/>
        <v>MTOP</v>
      </c>
      <c r="J450" s="54"/>
      <c r="K450" s="54"/>
      <c r="L450" s="54"/>
      <c r="M450" s="54">
        <f>'RESUMEN ORDENADO DICIEMBRE'!I450</f>
        <v>0</v>
      </c>
      <c r="N450" s="54"/>
      <c r="O450" s="54"/>
      <c r="P450" s="54"/>
      <c r="Q450" s="54"/>
      <c r="R450">
        <f>'RESUMEN ORDENADO DICIEMBRE'!S450</f>
        <v>35986.450000000004</v>
      </c>
      <c r="S450" s="45"/>
    </row>
    <row r="451" spans="1:23" hidden="1" x14ac:dyDescent="0.2">
      <c r="A451" t="str">
        <f>'RESUMEN ORDENADO DICIEMBRE'!E451</f>
        <v>MEJORAMIENTO</v>
      </c>
      <c r="B451">
        <f>'RESUMEN ORDENADO DICIEMBRE'!G451</f>
        <v>0</v>
      </c>
      <c r="C451" t="str">
        <f>'RESUMEN ORDENADO DICIEMBRE'!A451</f>
        <v>ZONA 3</v>
      </c>
      <c r="D451" s="55" t="str">
        <f>'RESUMEN ORDENADO DICIEMBRE'!C451</f>
        <v>EL TAMBO</v>
      </c>
      <c r="E451" t="str">
        <f>'RESUMEN ORDENADO DICIEMBRE'!B451</f>
        <v>CATAMAYO</v>
      </c>
      <c r="F451" t="str">
        <f>'RESUMEN ORDENADO DICIEMBRE'!D451</f>
        <v>MTOP</v>
      </c>
      <c r="G451" t="str">
        <f t="shared" si="144"/>
        <v>MTOP</v>
      </c>
      <c r="J451" s="54"/>
      <c r="K451" s="54"/>
      <c r="L451" s="54"/>
      <c r="M451" s="54">
        <f>'RESUMEN ORDENADO DICIEMBRE'!I451</f>
        <v>0</v>
      </c>
      <c r="N451" s="54"/>
      <c r="O451" s="54"/>
      <c r="P451" s="54"/>
      <c r="Q451" s="54"/>
      <c r="R451">
        <f>'RESUMEN ORDENADO DICIEMBRE'!S451</f>
        <v>59167.079999999994</v>
      </c>
      <c r="S451" s="45"/>
      <c r="W451" s="61"/>
    </row>
    <row r="452" spans="1:23" hidden="1" x14ac:dyDescent="0.2">
      <c r="A452" t="str">
        <f>'RESUMEN ORDENADO DICIEMBRE'!E452</f>
        <v>MEJORAMIENTO</v>
      </c>
      <c r="B452">
        <f>'RESUMEN ORDENADO DICIEMBRE'!G452</f>
        <v>0</v>
      </c>
      <c r="C452" t="str">
        <f>'RESUMEN ORDENADO DICIEMBRE'!A452</f>
        <v>ZONA 3</v>
      </c>
      <c r="D452" s="55" t="str">
        <f>'RESUMEN ORDENADO DICIEMBRE'!C452</f>
        <v>EL TAMBO</v>
      </c>
      <c r="E452" t="str">
        <f>'RESUMEN ORDENADO DICIEMBRE'!B452</f>
        <v>CATAMAYO</v>
      </c>
      <c r="F452" t="str">
        <f>'RESUMEN ORDENADO DICIEMBRE'!D452</f>
        <v>MTOP</v>
      </c>
      <c r="G452" t="str">
        <f t="shared" si="144"/>
        <v>MTOP</v>
      </c>
      <c r="J452" s="54"/>
      <c r="K452" s="54"/>
      <c r="L452" s="54"/>
      <c r="M452" s="54">
        <f>'RESUMEN ORDENADO DICIEMBRE'!I452</f>
        <v>0</v>
      </c>
      <c r="N452" s="54"/>
      <c r="O452" s="54"/>
      <c r="P452" s="54"/>
      <c r="Q452" s="54"/>
      <c r="R452">
        <f>'RESUMEN ORDENADO DICIEMBRE'!S452</f>
        <v>71382.149999999994</v>
      </c>
      <c r="S452" s="45"/>
    </row>
    <row r="453" spans="1:23" x14ac:dyDescent="0.2">
      <c r="A453" t="str">
        <f>'RESUMEN ORDENADO DICIEMBRE'!E453</f>
        <v>ALCANTARILLAS</v>
      </c>
      <c r="B453" t="str">
        <f>'RESUMEN ORDENADO DICIEMBRE'!G453</f>
        <v>ALCANTARILLAS DE LA VIA EL TAMBO - LAS ARADAS - CHAPAMARCA- VILLONACO</v>
      </c>
      <c r="C453" t="str">
        <f>'RESUMEN ORDENADO DICIEMBRE'!A453</f>
        <v>ZONA 3</v>
      </c>
      <c r="D453" s="55" t="str">
        <f>'RESUMEN ORDENADO DICIEMBRE'!C453</f>
        <v>EL TAMBO</v>
      </c>
      <c r="E453" t="str">
        <f>'RESUMEN ORDENADO DICIEMBRE'!B453</f>
        <v>CATAMAYO</v>
      </c>
      <c r="F453" t="str">
        <f>'RESUMEN ORDENADO DICIEMBRE'!D453</f>
        <v>MTOP</v>
      </c>
      <c r="G453" t="str">
        <f t="shared" si="144"/>
        <v>MTOP</v>
      </c>
      <c r="H453">
        <f>'RESUMEN ORDENADO DICIEMBRE'!F453</f>
        <v>2013</v>
      </c>
      <c r="I453" s="53" t="str">
        <f>IF(F453="AD. DIRECTA","X","")</f>
        <v/>
      </c>
      <c r="J453" s="54">
        <f>IF(D453=0,"",VLOOKUP(D453,'2010-2001-1990'!$A$1:$C$105,3,"FALSO"))</f>
        <v>2255</v>
      </c>
      <c r="K453" s="54">
        <f>IF(D453=0,"",VLOOKUP(D453,'2010-2001-1990'!$A$1:$C$105,2,"FALSO"))</f>
        <v>2375</v>
      </c>
      <c r="L453" s="54">
        <f>IF(J453="",IF(K453="","",J453+K453),J453+K453)</f>
        <v>4630</v>
      </c>
      <c r="M453" s="54">
        <f>'RESUMEN ORDENADO DICIEMBRE'!I453</f>
        <v>16</v>
      </c>
      <c r="N453" s="54" t="str">
        <f>IF(M453=0,"Mantenimiento",IF(A453="MANTENIMIENTO","Construcción de "&amp;M453&amp;" Km de vías mantenidas",IF(A453="ALCANTARILLAS","Construcción de "&amp;M453&amp;" alcantarillas",IF(A453="AMBIENTAL","Licenciamiento ambiental de vías en la provincia",IF(A453="ASFALTADO","Construcción de "&amp;M453&amp;" Km de vías asfaltadas",IF(A453="ESTUDIOS","Ejecución de "&amp;M453&amp;" Km de estudio vial",IF(A453="MEJORAMIENTO","Construcción de "&amp;M453&amp;" Km de vías mejoradas",IF(A453="OBRAS DE ARTE","Construcción de "&amp;M453&amp;" Km de obras de arte",IF(A453="PASARELAS","Construcción de "&amp;M453&amp;" m de pasarelas en convenio con Tony el Suizo",IF(A453="PUENTES","Construcción de "&amp;M453&amp;" m de puentes",))))))))))</f>
        <v>Construcción de 16 alcantarillas</v>
      </c>
      <c r="O453"/>
      <c r="P453" s="54"/>
      <c r="Q453" s="54"/>
      <c r="R453">
        <f>'RESUMEN ORDENADO DICIEMBRE'!S453</f>
        <v>3999.0358999999999</v>
      </c>
      <c r="S453" s="45">
        <f>SUM(R453:R457)</f>
        <v>45118.8462</v>
      </c>
      <c r="T453" s="49">
        <f>IF(S453="",R453,S453)</f>
        <v>45118.8462</v>
      </c>
      <c r="V453" t="str">
        <f>IF(A453="ESTUDIOS","Ing. Patricio Barcenas",IF(A453="AMBIENTAL","Ing. Verónica Carrión",IF(C453="ZONA 1","Ing. Javier Ruíz",IF(C453="ZONA 2","Ing. Marco Cevallos",IF(C453="ZONA 3", "Ing. Alfonso González","Ing. Iván Villa")))))</f>
        <v>Ing. Alfonso González</v>
      </c>
      <c r="W453" s="61" t="str">
        <f>IF(A453="ESTUDIOS","Informe del estudio o informe del diseño","Informe, planillas y actas")</f>
        <v>Informe, planillas y actas</v>
      </c>
    </row>
    <row r="454" spans="1:23" hidden="1" x14ac:dyDescent="0.2">
      <c r="A454" t="str">
        <f>'RESUMEN ORDENADO DICIEMBRE'!E454</f>
        <v>ALCANTARILLAS</v>
      </c>
      <c r="B454">
        <f>'RESUMEN ORDENADO DICIEMBRE'!G454</f>
        <v>0</v>
      </c>
      <c r="C454" t="str">
        <f>'RESUMEN ORDENADO DICIEMBRE'!A454</f>
        <v>ZONA 3</v>
      </c>
      <c r="D454" s="55" t="str">
        <f>'RESUMEN ORDENADO DICIEMBRE'!C454</f>
        <v>EL TAMBO</v>
      </c>
      <c r="E454" t="str">
        <f>'RESUMEN ORDENADO DICIEMBRE'!B454</f>
        <v>CATAMAYO</v>
      </c>
      <c r="F454" t="str">
        <f>'RESUMEN ORDENADO DICIEMBRE'!D454</f>
        <v>MTOP</v>
      </c>
      <c r="G454" t="str">
        <f t="shared" si="144"/>
        <v>MTOP</v>
      </c>
      <c r="J454" s="54"/>
      <c r="K454" s="54"/>
      <c r="L454" s="54"/>
      <c r="M454" s="54">
        <f>'RESUMEN ORDENADO DICIEMBRE'!I454</f>
        <v>0</v>
      </c>
      <c r="N454" s="54"/>
      <c r="O454" s="54"/>
      <c r="P454" s="54"/>
      <c r="Q454" s="54"/>
      <c r="R454">
        <f>'RESUMEN ORDENADO DICIEMBRE'!S454</f>
        <v>1663.8721000000003</v>
      </c>
      <c r="S454" s="45"/>
    </row>
    <row r="455" spans="1:23" hidden="1" x14ac:dyDescent="0.2">
      <c r="A455" t="str">
        <f>'RESUMEN ORDENADO DICIEMBRE'!E455</f>
        <v>ALCANTARILLAS</v>
      </c>
      <c r="B455">
        <f>'RESUMEN ORDENADO DICIEMBRE'!G455</f>
        <v>0</v>
      </c>
      <c r="C455" t="str">
        <f>'RESUMEN ORDENADO DICIEMBRE'!A455</f>
        <v>ZONA 3</v>
      </c>
      <c r="D455" s="55" t="str">
        <f>'RESUMEN ORDENADO DICIEMBRE'!C455</f>
        <v>EL TAMBO</v>
      </c>
      <c r="E455" t="str">
        <f>'RESUMEN ORDENADO DICIEMBRE'!B455</f>
        <v>CATAMAYO</v>
      </c>
      <c r="F455" t="str">
        <f>'RESUMEN ORDENADO DICIEMBRE'!D455</f>
        <v>MTOP</v>
      </c>
      <c r="G455" t="str">
        <f t="shared" si="144"/>
        <v>MTOP</v>
      </c>
      <c r="J455" s="54"/>
      <c r="K455" s="54"/>
      <c r="L455" s="54"/>
      <c r="M455" s="54">
        <f>'RESUMEN ORDENADO DICIEMBRE'!I455</f>
        <v>0</v>
      </c>
      <c r="N455" s="54"/>
      <c r="O455" s="54"/>
      <c r="P455" s="54"/>
      <c r="Q455" s="54"/>
      <c r="R455">
        <f>'RESUMEN ORDENADO DICIEMBRE'!S455</f>
        <v>23033.933000000001</v>
      </c>
      <c r="S455" s="45"/>
      <c r="W455" s="61"/>
    </row>
    <row r="456" spans="1:23" hidden="1" x14ac:dyDescent="0.2">
      <c r="A456" t="str">
        <f>'RESUMEN ORDENADO DICIEMBRE'!E456</f>
        <v>ALCANTARILLAS</v>
      </c>
      <c r="B456">
        <f>'RESUMEN ORDENADO DICIEMBRE'!G456</f>
        <v>0</v>
      </c>
      <c r="C456" t="str">
        <f>'RESUMEN ORDENADO DICIEMBRE'!A456</f>
        <v>ZONA 3</v>
      </c>
      <c r="D456" s="55" t="str">
        <f>'RESUMEN ORDENADO DICIEMBRE'!C456</f>
        <v>EL TAMBO</v>
      </c>
      <c r="E456" t="str">
        <f>'RESUMEN ORDENADO DICIEMBRE'!B456</f>
        <v>CATAMAYO</v>
      </c>
      <c r="F456" t="str">
        <f>'RESUMEN ORDENADO DICIEMBRE'!D456</f>
        <v>MTOP</v>
      </c>
      <c r="G456" t="str">
        <f t="shared" si="144"/>
        <v>MTOP</v>
      </c>
      <c r="J456" s="54"/>
      <c r="K456" s="54"/>
      <c r="L456" s="54"/>
      <c r="M456" s="54">
        <f>'RESUMEN ORDENADO DICIEMBRE'!I456</f>
        <v>0</v>
      </c>
      <c r="N456" s="54"/>
      <c r="O456" s="54"/>
      <c r="P456" s="54"/>
      <c r="Q456" s="54"/>
      <c r="R456">
        <f>'RESUMEN ORDENADO DICIEMBRE'!S456</f>
        <v>4639.5</v>
      </c>
      <c r="S456" s="45"/>
      <c r="W456" s="61"/>
    </row>
    <row r="457" spans="1:23" hidden="1" x14ac:dyDescent="0.2">
      <c r="A457" t="str">
        <f>'RESUMEN ORDENADO DICIEMBRE'!E457</f>
        <v>ALCANTARILLAS</v>
      </c>
      <c r="B457">
        <f>'RESUMEN ORDENADO DICIEMBRE'!G457</f>
        <v>0</v>
      </c>
      <c r="C457" t="str">
        <f>'RESUMEN ORDENADO DICIEMBRE'!A457</f>
        <v>ZONA 3</v>
      </c>
      <c r="D457" s="55" t="str">
        <f>'RESUMEN ORDENADO DICIEMBRE'!C457</f>
        <v>EL TAMBO</v>
      </c>
      <c r="E457" t="str">
        <f>'RESUMEN ORDENADO DICIEMBRE'!B457</f>
        <v>CATAMAYO</v>
      </c>
      <c r="F457" t="str">
        <f>'RESUMEN ORDENADO DICIEMBRE'!D457</f>
        <v>MTOP</v>
      </c>
      <c r="G457" t="str">
        <f t="shared" si="144"/>
        <v>MTOP</v>
      </c>
      <c r="J457" s="54"/>
      <c r="K457" s="54"/>
      <c r="L457" s="54"/>
      <c r="M457" s="54">
        <f>'RESUMEN ORDENADO DICIEMBRE'!I457</f>
        <v>0</v>
      </c>
      <c r="N457" s="54"/>
      <c r="O457" s="54"/>
      <c r="P457" s="54"/>
      <c r="Q457" s="54"/>
      <c r="R457">
        <f>'RESUMEN ORDENADO DICIEMBRE'!S457</f>
        <v>11782.5052</v>
      </c>
      <c r="S457" s="45"/>
      <c r="W457" s="61"/>
    </row>
    <row r="458" spans="1:23" x14ac:dyDescent="0.2">
      <c r="A458" t="str">
        <f>'RESUMEN ORDENADO DICIEMBRE'!E458</f>
        <v>MEJORAMIENTO</v>
      </c>
      <c r="B458" t="str">
        <f>'RESUMEN ORDENADO DICIEMBRE'!G458</f>
        <v>VIA, ACCESO AL BARRIO "EL PORVENIR". L=1,1 KM.</v>
      </c>
      <c r="C458" t="str">
        <f>'RESUMEN ORDENADO DICIEMBRE'!A458</f>
        <v>ZONA 3</v>
      </c>
      <c r="D458" s="55" t="str">
        <f>'RESUMEN ORDENADO DICIEMBRE'!C458</f>
        <v>ZAMBI</v>
      </c>
      <c r="E458" t="str">
        <f>'RESUMEN ORDENADO DICIEMBRE'!B458</f>
        <v>CATAMAYO</v>
      </c>
      <c r="F458" t="str">
        <f>'RESUMEN ORDENADO DICIEMBRE'!D458</f>
        <v>AD. DIRECTA</v>
      </c>
      <c r="G458" t="str">
        <f t="shared" si="144"/>
        <v>VIALSUR</v>
      </c>
      <c r="H458">
        <f>'RESUMEN ORDENADO DICIEMBRE'!F458</f>
        <v>2013</v>
      </c>
      <c r="I458" s="53" t="str">
        <f>IF(F458="AD. DIRECTA","X","")</f>
        <v>X</v>
      </c>
      <c r="J458" s="54">
        <f>IF(D458=0,"",VLOOKUP(D458,'2010-2001-1990'!$A$1:$C$105,3,"FALSO"))</f>
        <v>284</v>
      </c>
      <c r="K458" s="54">
        <f>IF(D458=0,"",VLOOKUP(D458,'2010-2001-1990'!$A$1:$C$105,2,"FALSO"))</f>
        <v>296</v>
      </c>
      <c r="L458" s="54">
        <f>IF(J458="",IF(K458="","",J458+K458),J458+K458)</f>
        <v>580</v>
      </c>
      <c r="M458" s="54">
        <f>'RESUMEN ORDENADO DICIEMBRE'!I458</f>
        <v>1.1000000000000001</v>
      </c>
      <c r="N458" s="54" t="str">
        <f>IF(M458=0,"Mantenimiento",IF(A458="MANTENIMIENTO","Construcción de "&amp;M458&amp;" Km de vías mantenidas",IF(A458="ALCANTARILLAS","Construcción de "&amp;M458&amp;" alcantarillas",IF(A458="AMBIENTAL","Licenciamiento ambiental de vías en la provincia",IF(A458="ASFALTADO","Construcción de "&amp;M458&amp;" Km de vías asfaltadas",IF(A458="ESTUDIOS","Ejecución de "&amp;M458&amp;" Km de estudio vial",IF(A458="MEJORAMIENTO","Construcción de "&amp;M458&amp;" Km de vías mejoradas",IF(A458="OBRAS DE ARTE","Construcción de "&amp;M458&amp;" Km de obras de arte",IF(A458="PASARELAS","Construcción de "&amp;M458&amp;" m de pasarelas en convenio con Tony el Suizo",IF(A458="PUENTES","Construcción de "&amp;M458&amp;" m de puentes",))))))))))</f>
        <v>Construcción de 1.1 Km de vías mejoradas</v>
      </c>
      <c r="O458"/>
      <c r="P458" s="54"/>
      <c r="Q458" s="54"/>
      <c r="R458">
        <f>'RESUMEN ORDENADO DICIEMBRE'!S458</f>
        <v>1958.2079999999999</v>
      </c>
      <c r="S458" s="45">
        <f>SUM(R458:R460)</f>
        <v>6656.8279999999995</v>
      </c>
      <c r="T458" s="49">
        <f>IF(S458="",R458,S458)</f>
        <v>6656.8279999999995</v>
      </c>
      <c r="V458" t="str">
        <f>IF(A458="ESTUDIOS","Ing. Patricio Barcenas",IF(A458="AMBIENTAL","Ing. Verónica Carrión",IF(C458="ZONA 1","Ing. Javier Ruíz",IF(C458="ZONA 2","Ing. Marco Cevallos",IF(C458="ZONA 3", "Ing. Alfonso González","Ing. Iván Villa")))))</f>
        <v>Ing. Alfonso González</v>
      </c>
      <c r="W458" s="61" t="str">
        <f>IF(A458="ESTUDIOS","Informe del estudio o informe del diseño","Informe, planillas y actas")</f>
        <v>Informe, planillas y actas</v>
      </c>
    </row>
    <row r="459" spans="1:23" hidden="1" x14ac:dyDescent="0.2">
      <c r="A459" t="str">
        <f>'RESUMEN ORDENADO DICIEMBRE'!E459</f>
        <v>MEJORAMIENTO</v>
      </c>
      <c r="B459">
        <f>'RESUMEN ORDENADO DICIEMBRE'!G459</f>
        <v>0</v>
      </c>
      <c r="C459" t="str">
        <f>'RESUMEN ORDENADO DICIEMBRE'!A459</f>
        <v>ZONA 3</v>
      </c>
      <c r="D459" s="55" t="str">
        <f>'RESUMEN ORDENADO DICIEMBRE'!C459</f>
        <v>ZAMBI</v>
      </c>
      <c r="E459" t="str">
        <f>'RESUMEN ORDENADO DICIEMBRE'!B459</f>
        <v>CATAMAYO</v>
      </c>
      <c r="F459" t="str">
        <f>'RESUMEN ORDENADO DICIEMBRE'!D459</f>
        <v>AD. DIRECTA</v>
      </c>
      <c r="G459" t="str">
        <f t="shared" si="144"/>
        <v>VIALSUR</v>
      </c>
      <c r="J459" s="54"/>
      <c r="K459" s="54"/>
      <c r="L459" s="54"/>
      <c r="M459" s="54">
        <f>'RESUMEN ORDENADO DICIEMBRE'!I459</f>
        <v>0</v>
      </c>
      <c r="N459" s="54"/>
      <c r="O459" s="54"/>
      <c r="P459" s="54"/>
      <c r="Q459" s="54"/>
      <c r="R459">
        <f>'RESUMEN ORDENADO DICIEMBRE'!S459</f>
        <v>2067.2000000000003</v>
      </c>
      <c r="S459" s="45"/>
    </row>
    <row r="460" spans="1:23" hidden="1" x14ac:dyDescent="0.2">
      <c r="A460" t="str">
        <f>'RESUMEN ORDENADO DICIEMBRE'!E460</f>
        <v>MEJORAMIENTO</v>
      </c>
      <c r="B460">
        <f>'RESUMEN ORDENADO DICIEMBRE'!G460</f>
        <v>0</v>
      </c>
      <c r="C460" t="str">
        <f>'RESUMEN ORDENADO DICIEMBRE'!A460</f>
        <v>ZONA 3</v>
      </c>
      <c r="D460" s="55" t="str">
        <f>'RESUMEN ORDENADO DICIEMBRE'!C460</f>
        <v>ZAMBI</v>
      </c>
      <c r="E460" t="str">
        <f>'RESUMEN ORDENADO DICIEMBRE'!B460</f>
        <v>CATAMAYO</v>
      </c>
      <c r="F460" t="str">
        <f>'RESUMEN ORDENADO DICIEMBRE'!D460</f>
        <v>AD. DIRECTA</v>
      </c>
      <c r="G460" t="str">
        <f t="shared" si="144"/>
        <v>VIALSUR</v>
      </c>
      <c r="J460" s="54"/>
      <c r="K460" s="54"/>
      <c r="L460" s="54"/>
      <c r="M460" s="54">
        <f>'RESUMEN ORDENADO DICIEMBRE'!I460</f>
        <v>0</v>
      </c>
      <c r="N460" s="54"/>
      <c r="O460" s="54"/>
      <c r="P460" s="54"/>
      <c r="Q460" s="54"/>
      <c r="R460">
        <f>'RESUMEN ORDENADO DICIEMBRE'!S460</f>
        <v>2631.4199999999996</v>
      </c>
      <c r="S460" s="45"/>
      <c r="W460" s="61"/>
    </row>
    <row r="461" spans="1:23" x14ac:dyDescent="0.2">
      <c r="A461" t="str">
        <f>'RESUMEN ORDENADO DICIEMBRE'!E461</f>
        <v>MANTENIMIENTO</v>
      </c>
      <c r="B461" t="str">
        <f>'RESUMEN ORDENADO DICIEMBRE'!G461</f>
        <v>VIA, CHINCHAS-LA ARADA.</v>
      </c>
      <c r="C461" t="str">
        <f>'RESUMEN ORDENADO DICIEMBRE'!A461</f>
        <v>ZONA 3</v>
      </c>
      <c r="D461" s="55" t="str">
        <f>'RESUMEN ORDENADO DICIEMBRE'!C461</f>
        <v>ZAMBI</v>
      </c>
      <c r="E461" t="str">
        <f>'RESUMEN ORDENADO DICIEMBRE'!B461</f>
        <v>CATAMAYO</v>
      </c>
      <c r="F461" t="str">
        <f>'RESUMEN ORDENADO DICIEMBRE'!D461</f>
        <v>AD. DIRECTA</v>
      </c>
      <c r="G461" t="str">
        <f t="shared" ref="G461:G524" si="157">IF(F461="MTOP","MTOP",IF(F461="AD. DIRECTA","VIALSUR",IF(F461="CONV. TONY EL SUIZO","VIALSUR",IF(F461="CONVENIO","VIALSUR","VIALSUR"))))</f>
        <v>VIALSUR</v>
      </c>
      <c r="H461">
        <f>'RESUMEN ORDENADO DICIEMBRE'!F461</f>
        <v>2013</v>
      </c>
      <c r="I461" s="53" t="str">
        <f>IF(F461="AD. DIRECTA","X","")</f>
        <v>X</v>
      </c>
      <c r="J461" s="54">
        <f>IF(D461=0,"",VLOOKUP(D461,'2010-2001-1990'!$A$1:$C$105,3,"FALSO"))</f>
        <v>284</v>
      </c>
      <c r="K461" s="54">
        <f>IF(D461=0,"",VLOOKUP(D461,'2010-2001-1990'!$A$1:$C$105,2,"FALSO"))</f>
        <v>296</v>
      </c>
      <c r="L461" s="54">
        <f>IF(J461="",IF(K461="","",J461+K461),J461+K461)</f>
        <v>580</v>
      </c>
      <c r="M461" s="54">
        <f>'RESUMEN ORDENADO DICIEMBRE'!I461</f>
        <v>6.2</v>
      </c>
      <c r="N461" s="54" t="str">
        <f>IF(M461=0,"Mantenimiento",IF(A461="MANTENIMIENTO","Construcción de "&amp;M461&amp;" Km de vías mantenidas",IF(A461="ALCANTARILLAS","Construcción de "&amp;M461&amp;" alcantarillas",IF(A461="AMBIENTAL","Licenciamiento ambiental de vías en la provincia",IF(A461="ASFALTADO","Construcción de "&amp;M461&amp;" Km de vías asfaltadas",IF(A461="ESTUDIOS","Ejecución de "&amp;M461&amp;" Km de estudio vial",IF(A461="MEJORAMIENTO","Construcción de "&amp;M461&amp;" Km de vías mejoradas",IF(A461="OBRAS DE ARTE","Construcción de "&amp;M461&amp;" Km de obras de arte",IF(A461="PASARELAS","Construcción de "&amp;M461&amp;" m de pasarelas en convenio con Tony el Suizo",IF(A461="PUENTES","Construcción de "&amp;M461&amp;" m de puentes",))))))))))</f>
        <v>Construcción de 6.2 Km de vías mantenidas</v>
      </c>
      <c r="O461"/>
      <c r="P461" s="54"/>
      <c r="Q461" s="54"/>
      <c r="R461">
        <f>'RESUMEN ORDENADO DICIEMBRE'!S461</f>
        <v>2827.44</v>
      </c>
      <c r="S461" s="45">
        <f>SUM(R461:R462)</f>
        <v>13435.44</v>
      </c>
      <c r="T461" s="49">
        <f>IF(S461="",R461,S461)</f>
        <v>13435.44</v>
      </c>
      <c r="V461" t="str">
        <f>IF(A461="ESTUDIOS","Ing. Patricio Barcenas",IF(A461="AMBIENTAL","Ing. Verónica Carrión",IF(C461="ZONA 1","Ing. Javier Ruíz",IF(C461="ZONA 2","Ing. Marco Cevallos",IF(C461="ZONA 3", "Ing. Alfonso González","Ing. Iván Villa")))))</f>
        <v>Ing. Alfonso González</v>
      </c>
      <c r="W461" s="61" t="str">
        <f>IF(A461="ESTUDIOS","Informe del estudio o informe del diseño","Informe, planillas y actas")</f>
        <v>Informe, planillas y actas</v>
      </c>
    </row>
    <row r="462" spans="1:23" hidden="1" x14ac:dyDescent="0.2">
      <c r="A462" t="str">
        <f>'RESUMEN ORDENADO DICIEMBRE'!E462</f>
        <v>MANTENIMIENTO</v>
      </c>
      <c r="B462">
        <f>'RESUMEN ORDENADO DICIEMBRE'!G462</f>
        <v>0</v>
      </c>
      <c r="C462" t="str">
        <f>'RESUMEN ORDENADO DICIEMBRE'!A462</f>
        <v>ZONA 3</v>
      </c>
      <c r="D462" s="55" t="str">
        <f>'RESUMEN ORDENADO DICIEMBRE'!C462</f>
        <v>ZAMBI</v>
      </c>
      <c r="E462" t="str">
        <f>'RESUMEN ORDENADO DICIEMBRE'!B462</f>
        <v>CATAMAYO</v>
      </c>
      <c r="F462" t="str">
        <f>'RESUMEN ORDENADO DICIEMBRE'!D462</f>
        <v>AD. DIRECTA</v>
      </c>
      <c r="G462" t="str">
        <f t="shared" si="157"/>
        <v>VIALSUR</v>
      </c>
      <c r="J462" s="54"/>
      <c r="K462" s="54"/>
      <c r="L462" s="54"/>
      <c r="M462" s="54">
        <f>'RESUMEN ORDENADO DICIEMBRE'!I462</f>
        <v>0</v>
      </c>
      <c r="N462" s="54"/>
      <c r="O462" s="54"/>
      <c r="P462" s="54"/>
      <c r="Q462" s="54"/>
      <c r="R462">
        <f>'RESUMEN ORDENADO DICIEMBRE'!S462</f>
        <v>10608</v>
      </c>
      <c r="S462" s="45"/>
      <c r="W462" s="61"/>
    </row>
    <row r="463" spans="1:23" x14ac:dyDescent="0.2">
      <c r="A463" t="str">
        <f>'RESUMEN ORDENADO DICIEMBRE'!E463</f>
        <v>MANTENIMIENTO</v>
      </c>
      <c r="B463" t="str">
        <f>'RESUMEN ORDENADO DICIEMBRE'!G463</f>
        <v>VIA, CHINCHAS-LA CHORA-LA LIBERTAD.</v>
      </c>
      <c r="C463" t="str">
        <f>'RESUMEN ORDENADO DICIEMBRE'!A463</f>
        <v>ZONA 3</v>
      </c>
      <c r="D463" s="55" t="str">
        <f>'RESUMEN ORDENADO DICIEMBRE'!C463</f>
        <v>ZAMBI</v>
      </c>
      <c r="E463" t="str">
        <f>'RESUMEN ORDENADO DICIEMBRE'!B463</f>
        <v>CATAMAYO</v>
      </c>
      <c r="F463" t="str">
        <f>'RESUMEN ORDENADO DICIEMBRE'!D463</f>
        <v>AD. DIRECTA</v>
      </c>
      <c r="G463" t="str">
        <f t="shared" si="157"/>
        <v>VIALSUR</v>
      </c>
      <c r="H463">
        <f>'RESUMEN ORDENADO DICIEMBRE'!F463</f>
        <v>2013</v>
      </c>
      <c r="I463" s="53" t="str">
        <f t="shared" ref="I463:I464" si="158">IF(F463="AD. DIRECTA","X","")</f>
        <v>X</v>
      </c>
      <c r="J463" s="54">
        <f>IF(D463=0,"",VLOOKUP(D463,'2010-2001-1990'!$A$1:$C$105,3,"FALSO"))</f>
        <v>284</v>
      </c>
      <c r="K463" s="54">
        <f>IF(D463=0,"",VLOOKUP(D463,'2010-2001-1990'!$A$1:$C$105,2,"FALSO"))</f>
        <v>296</v>
      </c>
      <c r="L463" s="54">
        <f t="shared" ref="L463:L464" si="159">IF(J463="",IF(K463="","",J463+K463),J463+K463)</f>
        <v>580</v>
      </c>
      <c r="M463" s="54">
        <f>'RESUMEN ORDENADO DICIEMBRE'!I463</f>
        <v>8</v>
      </c>
      <c r="N463" s="54" t="str">
        <f t="shared" ref="N463:N464" si="160">IF(M463=0,"Mantenimiento",IF(A463="MANTENIMIENTO","Construcción de "&amp;M463&amp;" Km de vías mantenidas",IF(A463="ALCANTARILLAS","Construcción de "&amp;M463&amp;" alcantarillas",IF(A463="AMBIENTAL","Licenciamiento ambiental de vías en la provincia",IF(A463="ASFALTADO","Construcción de "&amp;M463&amp;" Km de vías asfaltadas",IF(A463="ESTUDIOS","Ejecución de "&amp;M463&amp;" Km de estudio vial",IF(A463="MEJORAMIENTO","Construcción de "&amp;M463&amp;" Km de vías mejoradas",IF(A463="OBRAS DE ARTE","Construcción de "&amp;M463&amp;" Km de obras de arte",IF(A463="PASARELAS","Construcción de "&amp;M463&amp;" m de pasarelas en convenio con Tony el Suizo",IF(A463="PUENTES","Construcción de "&amp;M463&amp;" m de puentes",))))))))))</f>
        <v>Construcción de 8 Km de vías mantenidas</v>
      </c>
      <c r="O463"/>
      <c r="P463" s="54"/>
      <c r="Q463" s="54"/>
      <c r="R463">
        <f>'RESUMEN ORDENADO DICIEMBRE'!S463</f>
        <v>869.4</v>
      </c>
      <c r="S463" s="45"/>
      <c r="T463" s="49">
        <f t="shared" ref="T463:T464" si="161">IF(S463="",R463,S463)</f>
        <v>869.4</v>
      </c>
      <c r="V463" t="str">
        <f t="shared" ref="V463:V464" si="162">IF(A463="ESTUDIOS","Ing. Patricio Barcenas",IF(A463="AMBIENTAL","Ing. Verónica Carrión",IF(C463="ZONA 1","Ing. Javier Ruíz",IF(C463="ZONA 2","Ing. Marco Cevallos",IF(C463="ZONA 3", "Ing. Alfonso González","Ing. Iván Villa")))))</f>
        <v>Ing. Alfonso González</v>
      </c>
      <c r="W463" s="61" t="str">
        <f t="shared" ref="W463:W464" si="163">IF(A463="ESTUDIOS","Informe del estudio o informe del diseño","Informe, planillas y actas")</f>
        <v>Informe, planillas y actas</v>
      </c>
    </row>
    <row r="464" spans="1:23" x14ac:dyDescent="0.2">
      <c r="A464" t="str">
        <f>'RESUMEN ORDENADO DICIEMBRE'!E464</f>
        <v>MEJORAMIENTO</v>
      </c>
      <c r="B464" t="str">
        <f>'RESUMEN ORDENADO DICIEMBRE'!G464</f>
        <v>VIA, CHINCHAS-ZAMBI-RIO PINDO (CONTRATO NRO. 726-DPS-2011 Y MANTENIMIENTO HASTA LA ABS. 27+000 VIA, CHINCHAS-ZAMBI-RIO PINDO (CONTRATO NRO. 726-DPS-2011 Y MANTENIMIENTO HASTA LA ABS. 27+000</v>
      </c>
      <c r="C464" t="str">
        <f>'RESUMEN ORDENADO DICIEMBRE'!A464</f>
        <v>ZONA 3</v>
      </c>
      <c r="D464" s="55" t="str">
        <f>'RESUMEN ORDENADO DICIEMBRE'!C464</f>
        <v>ZAMBI</v>
      </c>
      <c r="E464" t="str">
        <f>'RESUMEN ORDENADO DICIEMBRE'!B464</f>
        <v>CATAMAYO</v>
      </c>
      <c r="F464" t="str">
        <f>'RESUMEN ORDENADO DICIEMBRE'!D464</f>
        <v>AD. DIRECTA</v>
      </c>
      <c r="G464" t="str">
        <f t="shared" si="157"/>
        <v>VIALSUR</v>
      </c>
      <c r="H464">
        <f>'RESUMEN ORDENADO DICIEMBRE'!F464</f>
        <v>2012</v>
      </c>
      <c r="I464" s="53" t="str">
        <f t="shared" si="158"/>
        <v>X</v>
      </c>
      <c r="J464" s="54">
        <f>IF(D464=0,"",VLOOKUP(D464,'2010-2001-1990'!$A$1:$C$105,3,"FALSO"))</f>
        <v>284</v>
      </c>
      <c r="K464" s="54">
        <f>IF(D464=0,"",VLOOKUP(D464,'2010-2001-1990'!$A$1:$C$105,2,"FALSO"))</f>
        <v>296</v>
      </c>
      <c r="L464" s="54">
        <f t="shared" si="159"/>
        <v>580</v>
      </c>
      <c r="M464" s="54">
        <f>'RESUMEN ORDENADO DICIEMBRE'!I464</f>
        <v>18.7</v>
      </c>
      <c r="N464" s="54" t="str">
        <f t="shared" si="160"/>
        <v>Construcción de 18.7 Km de vías mejoradas</v>
      </c>
      <c r="O464"/>
      <c r="P464" s="54"/>
      <c r="Q464" s="54"/>
      <c r="R464">
        <f>'RESUMEN ORDENADO DICIEMBRE'!S464</f>
        <v>50500.800000000003</v>
      </c>
      <c r="S464" s="45">
        <f>SUM(R464:R475)</f>
        <v>292574.14799999999</v>
      </c>
      <c r="T464" s="49">
        <f t="shared" si="161"/>
        <v>292574.14799999999</v>
      </c>
      <c r="V464" t="str">
        <f t="shared" si="162"/>
        <v>Ing. Alfonso González</v>
      </c>
      <c r="W464" s="61" t="str">
        <f t="shared" si="163"/>
        <v>Informe, planillas y actas</v>
      </c>
    </row>
    <row r="465" spans="1:23" hidden="1" x14ac:dyDescent="0.2">
      <c r="A465" t="str">
        <f>'RESUMEN ORDENADO DICIEMBRE'!E465</f>
        <v>MEJORAMIENTO</v>
      </c>
      <c r="B465">
        <f>'RESUMEN ORDENADO DICIEMBRE'!G465</f>
        <v>0</v>
      </c>
      <c r="C465" t="str">
        <f>'RESUMEN ORDENADO DICIEMBRE'!A465</f>
        <v>ZONA 3</v>
      </c>
      <c r="D465" s="55" t="str">
        <f>'RESUMEN ORDENADO DICIEMBRE'!C465</f>
        <v>ZAMBI</v>
      </c>
      <c r="E465" t="str">
        <f>'RESUMEN ORDENADO DICIEMBRE'!B465</f>
        <v>CATAMAYO</v>
      </c>
      <c r="F465" t="str">
        <f>'RESUMEN ORDENADO DICIEMBRE'!D465</f>
        <v>AD. DIRECTA</v>
      </c>
      <c r="G465" t="str">
        <f t="shared" si="157"/>
        <v>VIALSUR</v>
      </c>
      <c r="J465" s="54"/>
      <c r="K465" s="54"/>
      <c r="L465" s="54"/>
      <c r="M465" s="54">
        <f>'RESUMEN ORDENADO DICIEMBRE'!I465</f>
        <v>0</v>
      </c>
      <c r="N465" s="54"/>
      <c r="O465" s="54"/>
      <c r="P465" s="54"/>
      <c r="Q465" s="54"/>
      <c r="R465">
        <f>'RESUMEN ORDENADO DICIEMBRE'!S465</f>
        <v>8498.7000000000007</v>
      </c>
      <c r="S465" s="45"/>
      <c r="W465" s="61"/>
    </row>
    <row r="466" spans="1:23" hidden="1" x14ac:dyDescent="0.2">
      <c r="A466" t="str">
        <f>'RESUMEN ORDENADO DICIEMBRE'!E466</f>
        <v>MEJORAMIENTO</v>
      </c>
      <c r="B466">
        <f>'RESUMEN ORDENADO DICIEMBRE'!G466</f>
        <v>0</v>
      </c>
      <c r="C466" t="str">
        <f>'RESUMEN ORDENADO DICIEMBRE'!A466</f>
        <v>ZONA 3</v>
      </c>
      <c r="D466" s="55" t="str">
        <f>'RESUMEN ORDENADO DICIEMBRE'!C466</f>
        <v>ZAMBI</v>
      </c>
      <c r="E466" t="str">
        <f>'RESUMEN ORDENADO DICIEMBRE'!B466</f>
        <v>CATAMAYO</v>
      </c>
      <c r="F466" t="str">
        <f>'RESUMEN ORDENADO DICIEMBRE'!D466</f>
        <v>AD. DIRECTA</v>
      </c>
      <c r="G466" t="str">
        <f t="shared" si="157"/>
        <v>VIALSUR</v>
      </c>
      <c r="J466" s="54"/>
      <c r="K466" s="54"/>
      <c r="L466" s="54"/>
      <c r="M466" s="54">
        <f>'RESUMEN ORDENADO DICIEMBRE'!I466</f>
        <v>0</v>
      </c>
      <c r="N466" s="54"/>
      <c r="O466" s="54"/>
      <c r="P466" s="54"/>
      <c r="Q466" s="54"/>
      <c r="R466">
        <f>'RESUMEN ORDENADO DICIEMBRE'!S466</f>
        <v>16949.52</v>
      </c>
      <c r="S466" s="45"/>
      <c r="W466" s="61"/>
    </row>
    <row r="467" spans="1:23" hidden="1" x14ac:dyDescent="0.2">
      <c r="A467" t="str">
        <f>'RESUMEN ORDENADO DICIEMBRE'!E467</f>
        <v>MEJORAMIENTO</v>
      </c>
      <c r="B467">
        <f>'RESUMEN ORDENADO DICIEMBRE'!G467</f>
        <v>0</v>
      </c>
      <c r="C467" t="str">
        <f>'RESUMEN ORDENADO DICIEMBRE'!A467</f>
        <v>ZONA 3</v>
      </c>
      <c r="D467" s="55" t="str">
        <f>'RESUMEN ORDENADO DICIEMBRE'!C467</f>
        <v>ZAMBI</v>
      </c>
      <c r="E467" t="str">
        <f>'RESUMEN ORDENADO DICIEMBRE'!B467</f>
        <v>CATAMAYO</v>
      </c>
      <c r="F467" t="str">
        <f>'RESUMEN ORDENADO DICIEMBRE'!D467</f>
        <v>AD. DIRECTA</v>
      </c>
      <c r="G467" t="str">
        <f t="shared" si="157"/>
        <v>VIALSUR</v>
      </c>
      <c r="J467" s="54"/>
      <c r="K467" s="54"/>
      <c r="L467" s="54"/>
      <c r="M467" s="54">
        <f>'RESUMEN ORDENADO DICIEMBRE'!I467</f>
        <v>0</v>
      </c>
      <c r="N467" s="54"/>
      <c r="O467" s="54"/>
      <c r="P467" s="54"/>
      <c r="Q467" s="54"/>
      <c r="R467">
        <f>'RESUMEN ORDENADO DICIEMBRE'!S467</f>
        <v>1096.2</v>
      </c>
      <c r="S467" s="45"/>
    </row>
    <row r="468" spans="1:23" hidden="1" x14ac:dyDescent="0.2">
      <c r="A468" t="str">
        <f>'RESUMEN ORDENADO DICIEMBRE'!E468</f>
        <v>MEJORAMIENTO</v>
      </c>
      <c r="B468">
        <f>'RESUMEN ORDENADO DICIEMBRE'!G468</f>
        <v>0</v>
      </c>
      <c r="C468" t="str">
        <f>'RESUMEN ORDENADO DICIEMBRE'!A468</f>
        <v>ZONA 3</v>
      </c>
      <c r="D468" s="55" t="str">
        <f>'RESUMEN ORDENADO DICIEMBRE'!C468</f>
        <v>ZAMBI</v>
      </c>
      <c r="E468" t="str">
        <f>'RESUMEN ORDENADO DICIEMBRE'!B468</f>
        <v>CATAMAYO</v>
      </c>
      <c r="F468" t="str">
        <f>'RESUMEN ORDENADO DICIEMBRE'!D468</f>
        <v>AD. DIRECTA</v>
      </c>
      <c r="G468" t="str">
        <f t="shared" si="157"/>
        <v>VIALSUR</v>
      </c>
      <c r="J468" s="54"/>
      <c r="K468" s="54"/>
      <c r="L468" s="54"/>
      <c r="M468" s="54">
        <f>'RESUMEN ORDENADO DICIEMBRE'!I468</f>
        <v>0</v>
      </c>
      <c r="N468" s="54"/>
      <c r="O468" s="54"/>
      <c r="P468" s="54"/>
      <c r="Q468" s="54"/>
      <c r="R468">
        <f>'RESUMEN ORDENADO DICIEMBRE'!S468</f>
        <v>6335.28</v>
      </c>
      <c r="S468" s="45"/>
    </row>
    <row r="469" spans="1:23" hidden="1" x14ac:dyDescent="0.2">
      <c r="A469" t="str">
        <f>'RESUMEN ORDENADO DICIEMBRE'!E469</f>
        <v>MEJORAMIENTO</v>
      </c>
      <c r="B469">
        <f>'RESUMEN ORDENADO DICIEMBRE'!G469</f>
        <v>0</v>
      </c>
      <c r="C469" t="str">
        <f>'RESUMEN ORDENADO DICIEMBRE'!A469</f>
        <v>ZONA 3</v>
      </c>
      <c r="D469" s="55" t="str">
        <f>'RESUMEN ORDENADO DICIEMBRE'!C469</f>
        <v>ZAMBI</v>
      </c>
      <c r="E469" t="str">
        <f>'RESUMEN ORDENADO DICIEMBRE'!B469</f>
        <v>CATAMAYO</v>
      </c>
      <c r="F469" t="str">
        <f>'RESUMEN ORDENADO DICIEMBRE'!D469</f>
        <v>AD. DIRECTA</v>
      </c>
      <c r="G469" t="str">
        <f t="shared" si="157"/>
        <v>VIALSUR</v>
      </c>
      <c r="J469" s="54"/>
      <c r="K469" s="54"/>
      <c r="L469" s="54"/>
      <c r="M469" s="54">
        <f>'RESUMEN ORDENADO DICIEMBRE'!I469</f>
        <v>0</v>
      </c>
      <c r="N469" s="54"/>
      <c r="O469" s="54"/>
      <c r="P469" s="54"/>
      <c r="Q469" s="54"/>
      <c r="R469">
        <f>'RESUMEN ORDENADO DICIEMBRE'!S469</f>
        <v>16851.240000000002</v>
      </c>
      <c r="S469" s="45"/>
      <c r="W469" s="61"/>
    </row>
    <row r="470" spans="1:23" hidden="1" x14ac:dyDescent="0.2">
      <c r="A470" t="str">
        <f>'RESUMEN ORDENADO DICIEMBRE'!E470</f>
        <v>MEJORAMIENTO</v>
      </c>
      <c r="B470">
        <f>'RESUMEN ORDENADO DICIEMBRE'!G470</f>
        <v>0</v>
      </c>
      <c r="C470" t="str">
        <f>'RESUMEN ORDENADO DICIEMBRE'!A470</f>
        <v>ZONA 3</v>
      </c>
      <c r="D470" s="55" t="str">
        <f>'RESUMEN ORDENADO DICIEMBRE'!C470</f>
        <v>ZAMBI</v>
      </c>
      <c r="E470" t="str">
        <f>'RESUMEN ORDENADO DICIEMBRE'!B470</f>
        <v>CATAMAYO</v>
      </c>
      <c r="F470" t="str">
        <f>'RESUMEN ORDENADO DICIEMBRE'!D470</f>
        <v>AD. DIRECTA</v>
      </c>
      <c r="G470" t="str">
        <f t="shared" si="157"/>
        <v>VIALSUR</v>
      </c>
      <c r="J470" s="54"/>
      <c r="K470" s="54"/>
      <c r="L470" s="54"/>
      <c r="M470" s="54">
        <f>'RESUMEN ORDENADO DICIEMBRE'!I470</f>
        <v>0</v>
      </c>
      <c r="N470" s="54"/>
      <c r="O470" s="54"/>
      <c r="P470" s="54"/>
      <c r="Q470" s="54"/>
      <c r="R470">
        <f>'RESUMEN ORDENADO DICIEMBRE'!S470</f>
        <v>1641.2829999999999</v>
      </c>
      <c r="S470" s="45"/>
    </row>
    <row r="471" spans="1:23" hidden="1" x14ac:dyDescent="0.2">
      <c r="A471" t="str">
        <f>'RESUMEN ORDENADO DICIEMBRE'!E471</f>
        <v>MEJORAMIENTO</v>
      </c>
      <c r="B471">
        <f>'RESUMEN ORDENADO DICIEMBRE'!G471</f>
        <v>0</v>
      </c>
      <c r="C471" t="str">
        <f>'RESUMEN ORDENADO DICIEMBRE'!A471</f>
        <v>ZONA 3</v>
      </c>
      <c r="D471" s="55" t="str">
        <f>'RESUMEN ORDENADO DICIEMBRE'!C471</f>
        <v>ZAMBI</v>
      </c>
      <c r="E471" t="str">
        <f>'RESUMEN ORDENADO DICIEMBRE'!B471</f>
        <v>CATAMAYO</v>
      </c>
      <c r="F471" t="str">
        <f>'RESUMEN ORDENADO DICIEMBRE'!D471</f>
        <v>AD. DIRECTA</v>
      </c>
      <c r="G471" t="str">
        <f t="shared" si="157"/>
        <v>VIALSUR</v>
      </c>
      <c r="J471" s="54"/>
      <c r="K471" s="54"/>
      <c r="L471" s="54"/>
      <c r="M471" s="54">
        <f>'RESUMEN ORDENADO DICIEMBRE'!I471</f>
        <v>0</v>
      </c>
      <c r="N471" s="54"/>
      <c r="O471" s="54"/>
      <c r="P471" s="54"/>
      <c r="Q471" s="54"/>
      <c r="R471">
        <f>'RESUMEN ORDENADO DICIEMBRE'!S471</f>
        <v>37623.572</v>
      </c>
      <c r="S471" s="45"/>
    </row>
    <row r="472" spans="1:23" hidden="1" x14ac:dyDescent="0.2">
      <c r="A472" t="str">
        <f>'RESUMEN ORDENADO DICIEMBRE'!E472</f>
        <v>MEJORAMIENTO</v>
      </c>
      <c r="B472">
        <f>'RESUMEN ORDENADO DICIEMBRE'!G472</f>
        <v>0</v>
      </c>
      <c r="C472" t="str">
        <f>'RESUMEN ORDENADO DICIEMBRE'!A472</f>
        <v>ZONA 3</v>
      </c>
      <c r="D472" s="55" t="str">
        <f>'RESUMEN ORDENADO DICIEMBRE'!C472</f>
        <v>ZAMBI</v>
      </c>
      <c r="E472" t="str">
        <f>'RESUMEN ORDENADO DICIEMBRE'!B472</f>
        <v>CATAMAYO</v>
      </c>
      <c r="F472" t="str">
        <f>'RESUMEN ORDENADO DICIEMBRE'!D472</f>
        <v>AD. DIRECTA</v>
      </c>
      <c r="G472" t="str">
        <f t="shared" si="157"/>
        <v>VIALSUR</v>
      </c>
      <c r="J472" s="54"/>
      <c r="K472" s="54"/>
      <c r="L472" s="54"/>
      <c r="M472" s="54">
        <f>'RESUMEN ORDENADO DICIEMBRE'!I472</f>
        <v>0</v>
      </c>
      <c r="N472" s="54"/>
      <c r="O472" s="54"/>
      <c r="P472" s="54"/>
      <c r="Q472" s="54"/>
      <c r="R472">
        <f>'RESUMEN ORDENADO DICIEMBRE'!S472</f>
        <v>1353.4499999999998</v>
      </c>
      <c r="S472" s="45"/>
    </row>
    <row r="473" spans="1:23" hidden="1" x14ac:dyDescent="0.2">
      <c r="A473" t="str">
        <f>'RESUMEN ORDENADO DICIEMBRE'!E473</f>
        <v>MEJORAMIENTO</v>
      </c>
      <c r="B473">
        <f>'RESUMEN ORDENADO DICIEMBRE'!G473</f>
        <v>0</v>
      </c>
      <c r="C473" t="str">
        <f>'RESUMEN ORDENADO DICIEMBRE'!A473</f>
        <v>ZONA 3</v>
      </c>
      <c r="D473" s="55" t="str">
        <f>'RESUMEN ORDENADO DICIEMBRE'!C473</f>
        <v>ZAMBI</v>
      </c>
      <c r="E473" t="str">
        <f>'RESUMEN ORDENADO DICIEMBRE'!B473</f>
        <v>CATAMAYO</v>
      </c>
      <c r="F473" t="str">
        <f>'RESUMEN ORDENADO DICIEMBRE'!D473</f>
        <v>AD. DIRECTA</v>
      </c>
      <c r="G473" t="str">
        <f t="shared" si="157"/>
        <v>VIALSUR</v>
      </c>
      <c r="J473" s="54"/>
      <c r="K473" s="54"/>
      <c r="L473" s="54"/>
      <c r="M473" s="54">
        <f>'RESUMEN ORDENADO DICIEMBRE'!I473</f>
        <v>0</v>
      </c>
      <c r="N473" s="54"/>
      <c r="O473" s="54"/>
      <c r="P473" s="54"/>
      <c r="Q473" s="54"/>
      <c r="R473">
        <f>'RESUMEN ORDENADO DICIEMBRE'!S473</f>
        <v>14418</v>
      </c>
      <c r="S473" s="45"/>
      <c r="W473" s="61"/>
    </row>
    <row r="474" spans="1:23" hidden="1" x14ac:dyDescent="0.2">
      <c r="A474" t="str">
        <f>'RESUMEN ORDENADO DICIEMBRE'!E474</f>
        <v>MEJORAMIENTO</v>
      </c>
      <c r="B474">
        <f>'RESUMEN ORDENADO DICIEMBRE'!G474</f>
        <v>0</v>
      </c>
      <c r="C474" t="str">
        <f>'RESUMEN ORDENADO DICIEMBRE'!A474</f>
        <v>ZONA 3</v>
      </c>
      <c r="D474" s="55" t="str">
        <f>'RESUMEN ORDENADO DICIEMBRE'!C474</f>
        <v>ZAMBI</v>
      </c>
      <c r="E474" t="str">
        <f>'RESUMEN ORDENADO DICIEMBRE'!B474</f>
        <v>CATAMAYO</v>
      </c>
      <c r="F474" t="str">
        <f>'RESUMEN ORDENADO DICIEMBRE'!D474</f>
        <v>AD. DIRECTA</v>
      </c>
      <c r="G474" t="str">
        <f t="shared" si="157"/>
        <v>VIALSUR</v>
      </c>
      <c r="J474" s="54"/>
      <c r="K474" s="54"/>
      <c r="L474" s="54"/>
      <c r="M474" s="54">
        <f>'RESUMEN ORDENADO DICIEMBRE'!I474</f>
        <v>0</v>
      </c>
      <c r="N474" s="54"/>
      <c r="O474" s="54"/>
      <c r="P474" s="54"/>
      <c r="Q474" s="54"/>
      <c r="R474">
        <f>'RESUMEN ORDENADO DICIEMBRE'!S474</f>
        <v>42539.100000000006</v>
      </c>
      <c r="S474" s="45"/>
      <c r="W474" s="61"/>
    </row>
    <row r="475" spans="1:23" hidden="1" x14ac:dyDescent="0.2">
      <c r="A475" t="str">
        <f>'RESUMEN ORDENADO DICIEMBRE'!E475</f>
        <v>MEJORAMIENTO</v>
      </c>
      <c r="B475">
        <f>'RESUMEN ORDENADO DICIEMBRE'!G475</f>
        <v>0</v>
      </c>
      <c r="C475" t="str">
        <f>'RESUMEN ORDENADO DICIEMBRE'!A475</f>
        <v>ZONA 3</v>
      </c>
      <c r="D475" s="55" t="str">
        <f>'RESUMEN ORDENADO DICIEMBRE'!C475</f>
        <v>ZAMBI</v>
      </c>
      <c r="E475" t="str">
        <f>'RESUMEN ORDENADO DICIEMBRE'!B475</f>
        <v>CATAMAYO</v>
      </c>
      <c r="F475" t="str">
        <f>'RESUMEN ORDENADO DICIEMBRE'!D475</f>
        <v>AD. DIRECTA</v>
      </c>
      <c r="G475" t="str">
        <f t="shared" si="157"/>
        <v>VIALSUR</v>
      </c>
      <c r="J475" s="54"/>
      <c r="K475" s="54"/>
      <c r="L475" s="54"/>
      <c r="M475" s="54">
        <f>'RESUMEN ORDENADO DICIEMBRE'!I475</f>
        <v>0</v>
      </c>
      <c r="N475" s="54"/>
      <c r="O475" s="54"/>
      <c r="P475" s="54"/>
      <c r="Q475" s="54"/>
      <c r="R475">
        <f>'RESUMEN ORDENADO DICIEMBRE'!S475</f>
        <v>94767.002999999982</v>
      </c>
      <c r="S475" s="45"/>
    </row>
    <row r="476" spans="1:23" x14ac:dyDescent="0.2">
      <c r="A476" t="str">
        <f>'RESUMEN ORDENADO DICIEMBRE'!E476</f>
        <v>MEJORAMIENTO</v>
      </c>
      <c r="B476" t="str">
        <f>'RESUMEN ORDENADO DICIEMBRE'!G476</f>
        <v xml:space="preserve">VÍA CHINCHAS -ZAMBI-RIO PINDO </v>
      </c>
      <c r="C476" t="str">
        <f>'RESUMEN ORDENADO DICIEMBRE'!A476</f>
        <v>ZONA 3</v>
      </c>
      <c r="D476" s="55" t="str">
        <f>'RESUMEN ORDENADO DICIEMBRE'!C476</f>
        <v>ZAMBI-GUAYQUICHUMA-ROSARIO</v>
      </c>
      <c r="E476" t="str">
        <f>'RESUMEN ORDENADO DICIEMBRE'!B476</f>
        <v>CATAMAYO</v>
      </c>
      <c r="F476" t="str">
        <f>'RESUMEN ORDENADO DICIEMBRE'!D476</f>
        <v>MTOP</v>
      </c>
      <c r="G476" t="str">
        <f t="shared" si="157"/>
        <v>MTOP</v>
      </c>
      <c r="H476">
        <f>'RESUMEN ORDENADO DICIEMBRE'!F476</f>
        <v>2012</v>
      </c>
      <c r="I476" s="53" t="str">
        <f>IF(F476="AD. DIRECTA","X","")</f>
        <v/>
      </c>
      <c r="J476" s="54">
        <f>IF(D476=0,"",VLOOKUP(D476,'2010-2001-1990'!$A$1:$C$105,3,"FALSO"))</f>
        <v>709</v>
      </c>
      <c r="K476" s="54">
        <f>IF(D476=0,"",VLOOKUP(D476,'2010-2001-1990'!$A$1:$C$105,2,"FALSO"))</f>
        <v>749</v>
      </c>
      <c r="L476" s="54">
        <f>IF(J476="",IF(K476="","",J476+K476),J476+K476)</f>
        <v>1458</v>
      </c>
      <c r="M476" s="54">
        <f>'RESUMEN ORDENADO DICIEMBRE'!I476</f>
        <v>52</v>
      </c>
      <c r="N476" s="54" t="str">
        <f>IF(M476=0,"Mantenimiento",IF(A476="MANTENIMIENTO","Construcción de "&amp;M476&amp;" Km de vías mantenidas",IF(A476="ALCANTARILLAS","Construcción de "&amp;M476&amp;" alcantarillas",IF(A476="AMBIENTAL","Licenciamiento ambiental de vías en la provincia",IF(A476="ASFALTADO","Construcción de "&amp;M476&amp;" Km de vías asfaltadas",IF(A476="ESTUDIOS","Ejecución de "&amp;M476&amp;" Km de estudio vial",IF(A476="MEJORAMIENTO","Construcción de "&amp;M476&amp;" Km de vías mejoradas",IF(A476="OBRAS DE ARTE","Construcción de "&amp;M476&amp;" Km de obras de arte",IF(A476="PASARELAS","Construcción de "&amp;M476&amp;" m de pasarelas en convenio con Tony el Suizo",IF(A476="PUENTES","Construcción de "&amp;M476&amp;" m de puentes",))))))))))</f>
        <v>Construcción de 52 Km de vías mejoradas</v>
      </c>
      <c r="O476"/>
      <c r="P476" s="54"/>
      <c r="Q476" s="54"/>
      <c r="R476">
        <f>'RESUMEN ORDENADO DICIEMBRE'!S476</f>
        <v>4063.2111000000004</v>
      </c>
      <c r="S476" s="45">
        <f>SUM(R476:R482)</f>
        <v>193989.07020000002</v>
      </c>
      <c r="T476" s="49">
        <f>IF(S476="",R476,S476)</f>
        <v>193989.07020000002</v>
      </c>
      <c r="V476" t="str">
        <f>IF(A476="ESTUDIOS","Ing. Patricio Barcenas",IF(A476="AMBIENTAL","Ing. Verónica Carrión",IF(C476="ZONA 1","Ing. Javier Ruíz",IF(C476="ZONA 2","Ing. Marco Cevallos",IF(C476="ZONA 3", "Ing. Alfonso González","Ing. Iván Villa")))))</f>
        <v>Ing. Alfonso González</v>
      </c>
      <c r="W476" s="61" t="str">
        <f>IF(A476="ESTUDIOS","Informe del estudio o informe del diseño","Informe, planillas y actas")</f>
        <v>Informe, planillas y actas</v>
      </c>
    </row>
    <row r="477" spans="1:23" hidden="1" x14ac:dyDescent="0.2">
      <c r="A477" t="str">
        <f>'RESUMEN ORDENADO DICIEMBRE'!E477</f>
        <v>MEJORAMIENTO</v>
      </c>
      <c r="B477">
        <f>'RESUMEN ORDENADO DICIEMBRE'!G477</f>
        <v>0</v>
      </c>
      <c r="C477" t="str">
        <f>'RESUMEN ORDENADO DICIEMBRE'!A477</f>
        <v>ZONA 3</v>
      </c>
      <c r="D477" s="55" t="str">
        <f>'RESUMEN ORDENADO DICIEMBRE'!C477</f>
        <v>ZAMBI-GUAYQUICHUMA-ROSARIO</v>
      </c>
      <c r="E477" t="str">
        <f>'RESUMEN ORDENADO DICIEMBRE'!B477</f>
        <v>CATAMAYO</v>
      </c>
      <c r="F477" t="str">
        <f>'RESUMEN ORDENADO DICIEMBRE'!D477</f>
        <v>MTOP</v>
      </c>
      <c r="G477" t="str">
        <f t="shared" si="157"/>
        <v>MTOP</v>
      </c>
      <c r="J477" s="54"/>
      <c r="K477" s="54"/>
      <c r="L477" s="54"/>
      <c r="M477" s="54">
        <f>'RESUMEN ORDENADO DICIEMBRE'!I477</f>
        <v>0</v>
      </c>
      <c r="N477" s="54"/>
      <c r="O477" s="54"/>
      <c r="P477" s="54"/>
      <c r="Q477" s="54"/>
      <c r="R477">
        <f>'RESUMEN ORDENADO DICIEMBRE'!S477</f>
        <v>736.53650000000005</v>
      </c>
      <c r="S477" s="45"/>
    </row>
    <row r="478" spans="1:23" hidden="1" x14ac:dyDescent="0.2">
      <c r="A478" t="str">
        <f>'RESUMEN ORDENADO DICIEMBRE'!E478</f>
        <v>MEJORAMIENTO</v>
      </c>
      <c r="B478">
        <f>'RESUMEN ORDENADO DICIEMBRE'!G478</f>
        <v>0</v>
      </c>
      <c r="C478" t="str">
        <f>'RESUMEN ORDENADO DICIEMBRE'!A478</f>
        <v>ZONA 3</v>
      </c>
      <c r="D478" s="55" t="str">
        <f>'RESUMEN ORDENADO DICIEMBRE'!C478</f>
        <v>ZAMBI-GUAYQUICHUMA-ROSARIO</v>
      </c>
      <c r="E478" t="str">
        <f>'RESUMEN ORDENADO DICIEMBRE'!B478</f>
        <v>CATAMAYO</v>
      </c>
      <c r="F478" t="str">
        <f>'RESUMEN ORDENADO DICIEMBRE'!D478</f>
        <v>MTOP</v>
      </c>
      <c r="G478" t="str">
        <f t="shared" si="157"/>
        <v>MTOP</v>
      </c>
      <c r="J478" s="54"/>
      <c r="K478" s="54"/>
      <c r="L478" s="54"/>
      <c r="M478" s="54">
        <f>'RESUMEN ORDENADO DICIEMBRE'!I478</f>
        <v>0</v>
      </c>
      <c r="N478" s="54"/>
      <c r="O478" s="54"/>
      <c r="P478" s="54"/>
      <c r="Q478" s="54"/>
      <c r="R478">
        <f>'RESUMEN ORDENADO DICIEMBRE'!S478</f>
        <v>0</v>
      </c>
      <c r="S478" s="45"/>
      <c r="W478" s="61"/>
    </row>
    <row r="479" spans="1:23" hidden="1" x14ac:dyDescent="0.2">
      <c r="A479" t="str">
        <f>'RESUMEN ORDENADO DICIEMBRE'!E479</f>
        <v>MEJORAMIENTO</v>
      </c>
      <c r="B479">
        <f>'RESUMEN ORDENADO DICIEMBRE'!G479</f>
        <v>0</v>
      </c>
      <c r="C479" t="str">
        <f>'RESUMEN ORDENADO DICIEMBRE'!A479</f>
        <v>ZONA 3</v>
      </c>
      <c r="D479" s="55" t="str">
        <f>'RESUMEN ORDENADO DICIEMBRE'!C479</f>
        <v>ZAMBI-GUAYQUICHUMA-ROSARIO</v>
      </c>
      <c r="E479" t="str">
        <f>'RESUMEN ORDENADO DICIEMBRE'!B479</f>
        <v>CATAMAYO</v>
      </c>
      <c r="F479" t="str">
        <f>'RESUMEN ORDENADO DICIEMBRE'!D479</f>
        <v>MTOP</v>
      </c>
      <c r="G479" t="str">
        <f t="shared" si="157"/>
        <v>MTOP</v>
      </c>
      <c r="J479" s="54"/>
      <c r="K479" s="54"/>
      <c r="L479" s="54"/>
      <c r="M479" s="54">
        <f>'RESUMEN ORDENADO DICIEMBRE'!I479</f>
        <v>0</v>
      </c>
      <c r="N479" s="54"/>
      <c r="O479" s="54"/>
      <c r="P479" s="54"/>
      <c r="Q479" s="54"/>
      <c r="R479">
        <f>'RESUMEN ORDENADO DICIEMBRE'!S479</f>
        <v>0</v>
      </c>
      <c r="S479" s="45"/>
    </row>
    <row r="480" spans="1:23" hidden="1" x14ac:dyDescent="0.2">
      <c r="A480" t="str">
        <f>'RESUMEN ORDENADO DICIEMBRE'!E480</f>
        <v>MEJORAMIENTO</v>
      </c>
      <c r="B480">
        <f>'RESUMEN ORDENADO DICIEMBRE'!G480</f>
        <v>0</v>
      </c>
      <c r="C480" t="str">
        <f>'RESUMEN ORDENADO DICIEMBRE'!A480</f>
        <v>ZONA 3</v>
      </c>
      <c r="D480" s="55" t="str">
        <f>'RESUMEN ORDENADO DICIEMBRE'!C480</f>
        <v>ZAMBI-GUAYQUICHUMA-ROSARIO</v>
      </c>
      <c r="E480" t="str">
        <f>'RESUMEN ORDENADO DICIEMBRE'!B480</f>
        <v>CATAMAYO</v>
      </c>
      <c r="F480" t="str">
        <f>'RESUMEN ORDENADO DICIEMBRE'!D480</f>
        <v>MTOP</v>
      </c>
      <c r="G480" t="str">
        <f t="shared" si="157"/>
        <v>MTOP</v>
      </c>
      <c r="J480" s="54"/>
      <c r="K480" s="54"/>
      <c r="L480" s="54"/>
      <c r="M480" s="54">
        <f>'RESUMEN ORDENADO DICIEMBRE'!I480</f>
        <v>0</v>
      </c>
      <c r="N480" s="54"/>
      <c r="O480" s="54"/>
      <c r="P480" s="54"/>
      <c r="Q480" s="54"/>
      <c r="R480">
        <f>'RESUMEN ORDENADO DICIEMBRE'!S480</f>
        <v>74278.712</v>
      </c>
      <c r="S480" s="45"/>
    </row>
    <row r="481" spans="1:23" hidden="1" x14ac:dyDescent="0.2">
      <c r="A481" t="str">
        <f>'RESUMEN ORDENADO DICIEMBRE'!E481</f>
        <v>MEJORAMIENTO</v>
      </c>
      <c r="B481">
        <f>'RESUMEN ORDENADO DICIEMBRE'!G481</f>
        <v>0</v>
      </c>
      <c r="C481" t="str">
        <f>'RESUMEN ORDENADO DICIEMBRE'!A481</f>
        <v>ZONA 3</v>
      </c>
      <c r="D481" s="55" t="str">
        <f>'RESUMEN ORDENADO DICIEMBRE'!C481</f>
        <v>ZAMBI-GUAYQUICHUMA-ROSARIO</v>
      </c>
      <c r="E481" t="str">
        <f>'RESUMEN ORDENADO DICIEMBRE'!B481</f>
        <v>CATAMAYO</v>
      </c>
      <c r="F481" t="str">
        <f>'RESUMEN ORDENADO DICIEMBRE'!D481</f>
        <v>MTOP</v>
      </c>
      <c r="G481" t="str">
        <f t="shared" si="157"/>
        <v>MTOP</v>
      </c>
      <c r="J481" s="54"/>
      <c r="K481" s="54"/>
      <c r="L481" s="54"/>
      <c r="M481" s="54">
        <f>'RESUMEN ORDENADO DICIEMBRE'!I481</f>
        <v>0</v>
      </c>
      <c r="N481" s="54"/>
      <c r="O481" s="54"/>
      <c r="P481" s="54"/>
      <c r="Q481" s="54"/>
      <c r="R481">
        <f>'RESUMEN ORDENADO DICIEMBRE'!S481</f>
        <v>63309.883099999999</v>
      </c>
      <c r="S481" s="45"/>
    </row>
    <row r="482" spans="1:23" hidden="1" x14ac:dyDescent="0.2">
      <c r="A482" t="str">
        <f>'RESUMEN ORDENADO DICIEMBRE'!E482</f>
        <v>MEJORAMIENTO</v>
      </c>
      <c r="B482">
        <f>'RESUMEN ORDENADO DICIEMBRE'!G482</f>
        <v>0</v>
      </c>
      <c r="C482" t="str">
        <f>'RESUMEN ORDENADO DICIEMBRE'!A482</f>
        <v>ZONA 3</v>
      </c>
      <c r="D482" s="55" t="str">
        <f>'RESUMEN ORDENADO DICIEMBRE'!C482</f>
        <v>ZAMBI-GUAYQUICHUMA-ROSARIO</v>
      </c>
      <c r="E482" t="str">
        <f>'RESUMEN ORDENADO DICIEMBRE'!B482</f>
        <v>CATAMAYO</v>
      </c>
      <c r="F482" t="str">
        <f>'RESUMEN ORDENADO DICIEMBRE'!D482</f>
        <v>MTOP</v>
      </c>
      <c r="G482" t="str">
        <f t="shared" si="157"/>
        <v>MTOP</v>
      </c>
      <c r="J482" s="54"/>
      <c r="K482" s="54"/>
      <c r="L482" s="54"/>
      <c r="M482" s="54">
        <f>'RESUMEN ORDENADO DICIEMBRE'!I482</f>
        <v>0</v>
      </c>
      <c r="N482" s="54"/>
      <c r="O482" s="54"/>
      <c r="P482" s="54"/>
      <c r="Q482" s="54"/>
      <c r="R482">
        <f>'RESUMEN ORDENADO DICIEMBRE'!S482</f>
        <v>51600.727499999994</v>
      </c>
      <c r="S482" s="45"/>
      <c r="W482" s="61"/>
    </row>
    <row r="483" spans="1:23" x14ac:dyDescent="0.2">
      <c r="A483" t="str">
        <f>'RESUMEN ORDENADO DICIEMBRE'!E483</f>
        <v>ALCANTARILLAS</v>
      </c>
      <c r="B483" t="str">
        <f>'RESUMEN ORDENADO DICIEMBRE'!G483</f>
        <v xml:space="preserve">ALCANTARILLAS DE LA VÍA CHINCHAS -ZAMBI-RIO PINDO </v>
      </c>
      <c r="C483" t="str">
        <f>'RESUMEN ORDENADO DICIEMBRE'!A483</f>
        <v>ZONA 3</v>
      </c>
      <c r="D483" s="55" t="str">
        <f>'RESUMEN ORDENADO DICIEMBRE'!C483</f>
        <v>ZAMBI-GUAYQUICHUMA-ROSARIO</v>
      </c>
      <c r="E483" t="str">
        <f>'RESUMEN ORDENADO DICIEMBRE'!B483</f>
        <v>CATAMAYO</v>
      </c>
      <c r="F483" t="str">
        <f>'RESUMEN ORDENADO DICIEMBRE'!D483</f>
        <v>MTOP</v>
      </c>
      <c r="G483" t="str">
        <f t="shared" si="157"/>
        <v>MTOP</v>
      </c>
      <c r="H483">
        <f>'RESUMEN ORDENADO DICIEMBRE'!F483</f>
        <v>2013</v>
      </c>
      <c r="I483" s="53" t="str">
        <f>IF(F483="AD. DIRECTA","X","")</f>
        <v/>
      </c>
      <c r="J483" s="54">
        <f>IF(D483=0,"",VLOOKUP(D483,'2010-2001-1990'!$A$1:$C$105,3,"FALSO"))</f>
        <v>709</v>
      </c>
      <c r="K483" s="54">
        <f>IF(D483=0,"",VLOOKUP(D483,'2010-2001-1990'!$A$1:$C$105,2,"FALSO"))</f>
        <v>749</v>
      </c>
      <c r="L483" s="54">
        <f>IF(J483="",IF(K483="","",J483+K483),J483+K483)</f>
        <v>1458</v>
      </c>
      <c r="M483" s="54">
        <f>'RESUMEN ORDENADO DICIEMBRE'!I483</f>
        <v>24</v>
      </c>
      <c r="N483" s="54" t="str">
        <f>IF(M483=0,"Mantenimiento",IF(A483="MANTENIMIENTO","Construcción de "&amp;M483&amp;" Km de vías mantenidas",IF(A483="ALCANTARILLAS","Construcción de "&amp;M483&amp;" alcantarillas",IF(A483="AMBIENTAL","Licenciamiento ambiental de vías en la provincia",IF(A483="ASFALTADO","Construcción de "&amp;M483&amp;" Km de vías asfaltadas",IF(A483="ESTUDIOS","Ejecución de "&amp;M483&amp;" Km de estudio vial",IF(A483="MEJORAMIENTO","Construcción de "&amp;M483&amp;" Km de vías mejoradas",IF(A483="OBRAS DE ARTE","Construcción de "&amp;M483&amp;" Km de obras de arte",IF(A483="PASARELAS","Construcción de "&amp;M483&amp;" m de pasarelas en convenio con Tony el Suizo",IF(A483="PUENTES","Construcción de "&amp;M483&amp;" m de puentes",))))))))))</f>
        <v>Construcción de 24 alcantarillas</v>
      </c>
      <c r="O483"/>
      <c r="P483" s="54"/>
      <c r="Q483" s="54"/>
      <c r="R483">
        <f>'RESUMEN ORDENADO DICIEMBRE'!S483</f>
        <v>10169.520200000001</v>
      </c>
      <c r="S483" s="45">
        <f>SUM(R483:R487)</f>
        <v>137082.049</v>
      </c>
      <c r="T483" s="49">
        <f>IF(S483="",R483,S483)</f>
        <v>137082.049</v>
      </c>
      <c r="V483" t="str">
        <f>IF(A483="ESTUDIOS","Ing. Patricio Barcenas",IF(A483="AMBIENTAL","Ing. Verónica Carrión",IF(C483="ZONA 1","Ing. Javier Ruíz",IF(C483="ZONA 2","Ing. Marco Cevallos",IF(C483="ZONA 3", "Ing. Alfonso González","Ing. Iván Villa")))))</f>
        <v>Ing. Alfonso González</v>
      </c>
      <c r="W483" s="61" t="str">
        <f>IF(A483="ESTUDIOS","Informe del estudio o informe del diseño","Informe, planillas y actas")</f>
        <v>Informe, planillas y actas</v>
      </c>
    </row>
    <row r="484" spans="1:23" hidden="1" x14ac:dyDescent="0.2">
      <c r="A484" t="str">
        <f>'RESUMEN ORDENADO DICIEMBRE'!E484</f>
        <v>ALCANTARILLAS</v>
      </c>
      <c r="B484">
        <f>'RESUMEN ORDENADO DICIEMBRE'!G484</f>
        <v>0</v>
      </c>
      <c r="C484" t="str">
        <f>'RESUMEN ORDENADO DICIEMBRE'!A484</f>
        <v>ZONA 3</v>
      </c>
      <c r="D484" s="55" t="str">
        <f>'RESUMEN ORDENADO DICIEMBRE'!C484</f>
        <v>ZAMBI-GUAYQUICHUMA-ROSARIO</v>
      </c>
      <c r="E484" t="str">
        <f>'RESUMEN ORDENADO DICIEMBRE'!B484</f>
        <v>CATAMAYO</v>
      </c>
      <c r="F484" t="str">
        <f>'RESUMEN ORDENADO DICIEMBRE'!D484</f>
        <v>MTOP</v>
      </c>
      <c r="G484" t="str">
        <f t="shared" si="157"/>
        <v>MTOP</v>
      </c>
      <c r="J484" s="54"/>
      <c r="K484" s="54"/>
      <c r="L484" s="54"/>
      <c r="M484" s="54">
        <f>'RESUMEN ORDENADO DICIEMBRE'!I484</f>
        <v>0</v>
      </c>
      <c r="N484" s="54"/>
      <c r="O484" s="54"/>
      <c r="P484" s="54"/>
      <c r="Q484" s="54"/>
      <c r="R484">
        <f>'RESUMEN ORDENADO DICIEMBRE'!S484</f>
        <v>3784.0748000000003</v>
      </c>
      <c r="S484" s="45"/>
      <c r="W484" s="61"/>
    </row>
    <row r="485" spans="1:23" hidden="1" x14ac:dyDescent="0.2">
      <c r="A485" t="str">
        <f>'RESUMEN ORDENADO DICIEMBRE'!E485</f>
        <v>ALCANTARILLAS</v>
      </c>
      <c r="B485">
        <f>'RESUMEN ORDENADO DICIEMBRE'!G485</f>
        <v>0</v>
      </c>
      <c r="C485" t="str">
        <f>'RESUMEN ORDENADO DICIEMBRE'!A485</f>
        <v>ZONA 3</v>
      </c>
      <c r="D485" s="55" t="str">
        <f>'RESUMEN ORDENADO DICIEMBRE'!C485</f>
        <v>ZAMBI-GUAYQUICHUMA-ROSARIO</v>
      </c>
      <c r="E485" t="str">
        <f>'RESUMEN ORDENADO DICIEMBRE'!B485</f>
        <v>CATAMAYO</v>
      </c>
      <c r="F485" t="str">
        <f>'RESUMEN ORDENADO DICIEMBRE'!D485</f>
        <v>MTOP</v>
      </c>
      <c r="G485" t="str">
        <f t="shared" si="157"/>
        <v>MTOP</v>
      </c>
      <c r="J485" s="54"/>
      <c r="K485" s="54"/>
      <c r="L485" s="54"/>
      <c r="M485" s="54">
        <f>'RESUMEN ORDENADO DICIEMBRE'!I485</f>
        <v>0</v>
      </c>
      <c r="N485" s="54"/>
      <c r="O485" s="54"/>
      <c r="P485" s="54"/>
      <c r="Q485" s="54"/>
      <c r="R485">
        <f>'RESUMEN ORDENADO DICIEMBRE'!S485</f>
        <v>34976.387999999999</v>
      </c>
      <c r="S485" s="45"/>
    </row>
    <row r="486" spans="1:23" hidden="1" x14ac:dyDescent="0.2">
      <c r="A486" t="str">
        <f>'RESUMEN ORDENADO DICIEMBRE'!E486</f>
        <v>ALCANTARILLAS</v>
      </c>
      <c r="B486">
        <f>'RESUMEN ORDENADO DICIEMBRE'!G486</f>
        <v>0</v>
      </c>
      <c r="C486" t="str">
        <f>'RESUMEN ORDENADO DICIEMBRE'!A486</f>
        <v>ZONA 3</v>
      </c>
      <c r="D486" s="55" t="str">
        <f>'RESUMEN ORDENADO DICIEMBRE'!C486</f>
        <v>ZAMBI-GUAYQUICHUMA-ROSARIO</v>
      </c>
      <c r="E486" t="str">
        <f>'RESUMEN ORDENADO DICIEMBRE'!B486</f>
        <v>CATAMAYO</v>
      </c>
      <c r="F486" t="str">
        <f>'RESUMEN ORDENADO DICIEMBRE'!D486</f>
        <v>MTOP</v>
      </c>
      <c r="G486" t="str">
        <f t="shared" si="157"/>
        <v>MTOP</v>
      </c>
      <c r="J486" s="54"/>
      <c r="K486" s="54"/>
      <c r="L486" s="54"/>
      <c r="M486" s="54">
        <f>'RESUMEN ORDENADO DICIEMBRE'!I486</f>
        <v>0</v>
      </c>
      <c r="N486" s="54"/>
      <c r="O486" s="54"/>
      <c r="P486" s="54"/>
      <c r="Q486" s="54"/>
      <c r="R486">
        <f>'RESUMEN ORDENADO DICIEMBRE'!S486</f>
        <v>6495.3</v>
      </c>
      <c r="S486" s="45"/>
      <c r="W486" s="61"/>
    </row>
    <row r="487" spans="1:23" hidden="1" x14ac:dyDescent="0.2">
      <c r="A487" t="str">
        <f>'RESUMEN ORDENADO DICIEMBRE'!E487</f>
        <v>ALCANTARILLAS</v>
      </c>
      <c r="B487">
        <f>'RESUMEN ORDENADO DICIEMBRE'!G487</f>
        <v>0</v>
      </c>
      <c r="C487" t="str">
        <f>'RESUMEN ORDENADO DICIEMBRE'!A487</f>
        <v>ZONA 3</v>
      </c>
      <c r="D487" s="55" t="str">
        <f>'RESUMEN ORDENADO DICIEMBRE'!C487</f>
        <v>ZAMBI-GUAYQUICHUMA-ROSARIO</v>
      </c>
      <c r="E487" t="str">
        <f>'RESUMEN ORDENADO DICIEMBRE'!B487</f>
        <v>CATAMAYO</v>
      </c>
      <c r="F487" t="str">
        <f>'RESUMEN ORDENADO DICIEMBRE'!D487</f>
        <v>MTOP</v>
      </c>
      <c r="G487" t="str">
        <f t="shared" si="157"/>
        <v>MTOP</v>
      </c>
      <c r="J487" s="54"/>
      <c r="K487" s="54"/>
      <c r="L487" s="54"/>
      <c r="M487" s="54">
        <f>'RESUMEN ORDENADO DICIEMBRE'!I487</f>
        <v>0</v>
      </c>
      <c r="N487" s="54"/>
      <c r="O487" s="54"/>
      <c r="P487" s="54"/>
      <c r="Q487" s="54"/>
      <c r="R487">
        <f>'RESUMEN ORDENADO DICIEMBRE'!S487</f>
        <v>81656.766000000003</v>
      </c>
      <c r="S487" s="45"/>
    </row>
    <row r="488" spans="1:23" x14ac:dyDescent="0.2">
      <c r="A488" t="str">
        <f>'RESUMEN ORDENADO DICIEMBRE'!E488</f>
        <v>MANTENIMIENTO</v>
      </c>
      <c r="B488" t="str">
        <f>'RESUMEN ORDENADO DICIEMBRE'!G488</f>
        <v>VIA, 4 CAMINOS-MIZHQUILANA (L=3,7 KM)</v>
      </c>
      <c r="C488" t="str">
        <f>'RESUMEN ORDENADO DICIEMBRE'!A488</f>
        <v>ZONA 3</v>
      </c>
      <c r="D488" s="55" t="str">
        <f>'RESUMEN ORDENADO DICIEMBRE'!C488</f>
        <v>AMARILLOS</v>
      </c>
      <c r="E488" t="str">
        <f>'RESUMEN ORDENADO DICIEMBRE'!B488</f>
        <v>CHAGUARPAMBA</v>
      </c>
      <c r="F488" t="str">
        <f>'RESUMEN ORDENADO DICIEMBRE'!D488</f>
        <v>AD. DIRECTA</v>
      </c>
      <c r="G488" t="str">
        <f t="shared" si="157"/>
        <v>VIALSUR</v>
      </c>
      <c r="H488">
        <f>'RESUMEN ORDENADO DICIEMBRE'!F488</f>
        <v>2013</v>
      </c>
      <c r="I488" s="53" t="str">
        <f t="shared" ref="I488:I489" si="164">IF(F488="AD. DIRECTA","X","")</f>
        <v>X</v>
      </c>
      <c r="J488" s="54">
        <f>IF(D488=0,"",VLOOKUP(D488,'2010-2001-1990'!$A$1:$C$105,3,"FALSO"))</f>
        <v>317</v>
      </c>
      <c r="K488" s="54">
        <f>IF(D488=0,"",VLOOKUP(D488,'2010-2001-1990'!$A$1:$C$105,2,"FALSO"))</f>
        <v>346</v>
      </c>
      <c r="L488" s="54">
        <f t="shared" ref="L488:L489" si="165">IF(J488="",IF(K488="","",J488+K488),J488+K488)</f>
        <v>663</v>
      </c>
      <c r="M488" s="54">
        <f>'RESUMEN ORDENADO DICIEMBRE'!I488</f>
        <v>3.7</v>
      </c>
      <c r="N488" s="54" t="str">
        <f t="shared" ref="N488:N489" si="166">IF(M488=0,"Mantenimiento",IF(A488="MANTENIMIENTO","Construcción de "&amp;M488&amp;" Km de vías mantenidas",IF(A488="ALCANTARILLAS","Construcción de "&amp;M488&amp;" alcantarillas",IF(A488="AMBIENTAL","Licenciamiento ambiental de vías en la provincia",IF(A488="ASFALTADO","Construcción de "&amp;M488&amp;" Km de vías asfaltadas",IF(A488="ESTUDIOS","Ejecución de "&amp;M488&amp;" Km de estudio vial",IF(A488="MEJORAMIENTO","Construcción de "&amp;M488&amp;" Km de vías mejoradas",IF(A488="OBRAS DE ARTE","Construcción de "&amp;M488&amp;" Km de obras de arte",IF(A488="PASARELAS","Construcción de "&amp;M488&amp;" m de pasarelas en convenio con Tony el Suizo",IF(A488="PUENTES","Construcción de "&amp;M488&amp;" m de puentes",))))))))))</f>
        <v>Construcción de 3.7 Km de vías mantenidas</v>
      </c>
      <c r="O488"/>
      <c r="P488" s="54"/>
      <c r="Q488" s="54"/>
      <c r="R488">
        <f>'RESUMEN ORDENADO DICIEMBRE'!S488</f>
        <v>6936.0000000000009</v>
      </c>
      <c r="S488" s="45"/>
      <c r="T488" s="49">
        <f t="shared" ref="T488:T489" si="167">IF(S488="",R488,S488)</f>
        <v>6936.0000000000009</v>
      </c>
      <c r="V488" t="str">
        <f t="shared" ref="V488:V489" si="168">IF(A488="ESTUDIOS","Ing. Patricio Barcenas",IF(A488="AMBIENTAL","Ing. Verónica Carrión",IF(C488="ZONA 1","Ing. Javier Ruíz",IF(C488="ZONA 2","Ing. Marco Cevallos",IF(C488="ZONA 3", "Ing. Alfonso González","Ing. Iván Villa")))))</f>
        <v>Ing. Alfonso González</v>
      </c>
      <c r="W488" s="61" t="str">
        <f t="shared" ref="W488:W489" si="169">IF(A488="ESTUDIOS","Informe del estudio o informe del diseño","Informe, planillas y actas")</f>
        <v>Informe, planillas y actas</v>
      </c>
    </row>
    <row r="489" spans="1:23" x14ac:dyDescent="0.2">
      <c r="A489" t="str">
        <f>'RESUMEN ORDENADO DICIEMBRE'!E489</f>
        <v>MANTENIMIENTO</v>
      </c>
      <c r="B489" t="str">
        <f>'RESUMEN ORDENADO DICIEMBRE'!G489</f>
        <v>VIA, AMARILLOS (LIM. MIZHQUILLANA)-BUENAVISTA-SAN JOSE. PARROQUIAS, AMARILLOS Y BUENAVISTA.</v>
      </c>
      <c r="C489" t="str">
        <f>'RESUMEN ORDENADO DICIEMBRE'!A489</f>
        <v>ZONA 3</v>
      </c>
      <c r="D489" s="55" t="str">
        <f>'RESUMEN ORDENADO DICIEMBRE'!C489</f>
        <v>AMARILLOS</v>
      </c>
      <c r="E489" t="str">
        <f>'RESUMEN ORDENADO DICIEMBRE'!B489</f>
        <v>CHAGUARPAMBA</v>
      </c>
      <c r="F489" t="str">
        <f>'RESUMEN ORDENADO DICIEMBRE'!D489</f>
        <v>AD. DIRECTA</v>
      </c>
      <c r="G489" t="str">
        <f t="shared" si="157"/>
        <v>VIALSUR</v>
      </c>
      <c r="H489">
        <f>'RESUMEN ORDENADO DICIEMBRE'!F489</f>
        <v>2013</v>
      </c>
      <c r="I489" s="53" t="str">
        <f t="shared" si="164"/>
        <v>X</v>
      </c>
      <c r="J489" s="54">
        <f>IF(D489=0,"",VLOOKUP(D489,'2010-2001-1990'!$A$1:$C$105,3,"FALSO"))</f>
        <v>317</v>
      </c>
      <c r="K489" s="54">
        <f>IF(D489=0,"",VLOOKUP(D489,'2010-2001-1990'!$A$1:$C$105,2,"FALSO"))</f>
        <v>346</v>
      </c>
      <c r="L489" s="54">
        <f t="shared" si="165"/>
        <v>663</v>
      </c>
      <c r="M489" s="54">
        <f>'RESUMEN ORDENADO DICIEMBRE'!I489</f>
        <v>19</v>
      </c>
      <c r="N489" s="54" t="str">
        <f t="shared" si="166"/>
        <v>Construcción de 19 Km de vías mantenidas</v>
      </c>
      <c r="O489"/>
      <c r="P489" s="54"/>
      <c r="Q489" s="54"/>
      <c r="R489">
        <f>'RESUMEN ORDENADO DICIEMBRE'!S489</f>
        <v>1625.4</v>
      </c>
      <c r="S489" s="45">
        <f>SUM(R489:R491)</f>
        <v>38587.800000000003</v>
      </c>
      <c r="T489" s="49">
        <f t="shared" si="167"/>
        <v>38587.800000000003</v>
      </c>
      <c r="V489" t="str">
        <f t="shared" si="168"/>
        <v>Ing. Alfonso González</v>
      </c>
      <c r="W489" s="61" t="str">
        <f t="shared" si="169"/>
        <v>Informe, planillas y actas</v>
      </c>
    </row>
    <row r="490" spans="1:23" hidden="1" x14ac:dyDescent="0.2">
      <c r="A490" t="str">
        <f>'RESUMEN ORDENADO DICIEMBRE'!E490</f>
        <v>MANTENIMIENTO</v>
      </c>
      <c r="B490">
        <f>'RESUMEN ORDENADO DICIEMBRE'!G490</f>
        <v>0</v>
      </c>
      <c r="C490" t="str">
        <f>'RESUMEN ORDENADO DICIEMBRE'!A490</f>
        <v>ZONA 3</v>
      </c>
      <c r="D490" s="55" t="str">
        <f>'RESUMEN ORDENADO DICIEMBRE'!C490</f>
        <v>AMARILLOS</v>
      </c>
      <c r="E490" t="str">
        <f>'RESUMEN ORDENADO DICIEMBRE'!B490</f>
        <v>CHAGUARPAMBA</v>
      </c>
      <c r="F490" t="str">
        <f>'RESUMEN ORDENADO DICIEMBRE'!D490</f>
        <v>AD. DIRECTA</v>
      </c>
      <c r="G490" t="str">
        <f t="shared" si="157"/>
        <v>VIALSUR</v>
      </c>
      <c r="J490" s="54"/>
      <c r="K490" s="54"/>
      <c r="L490" s="54"/>
      <c r="M490" s="54">
        <f>'RESUMEN ORDENADO DICIEMBRE'!I490</f>
        <v>0</v>
      </c>
      <c r="N490" s="54"/>
      <c r="O490" s="54"/>
      <c r="P490" s="54"/>
      <c r="Q490" s="54"/>
      <c r="R490">
        <f>'RESUMEN ORDENADO DICIEMBRE'!S490</f>
        <v>58.8</v>
      </c>
      <c r="S490" s="45"/>
    </row>
    <row r="491" spans="1:23" hidden="1" x14ac:dyDescent="0.2">
      <c r="A491" t="str">
        <f>'RESUMEN ORDENADO DICIEMBRE'!E491</f>
        <v>MANTENIMIENTO</v>
      </c>
      <c r="B491">
        <f>'RESUMEN ORDENADO DICIEMBRE'!G491</f>
        <v>0</v>
      </c>
      <c r="C491" t="str">
        <f>'RESUMEN ORDENADO DICIEMBRE'!A491</f>
        <v>ZONA 3</v>
      </c>
      <c r="D491" s="55" t="str">
        <f>'RESUMEN ORDENADO DICIEMBRE'!C491</f>
        <v>AMARILLOS</v>
      </c>
      <c r="E491" t="str">
        <f>'RESUMEN ORDENADO DICIEMBRE'!B491</f>
        <v>CHAGUARPAMBA</v>
      </c>
      <c r="F491" t="str">
        <f>'RESUMEN ORDENADO DICIEMBRE'!D491</f>
        <v>AD. DIRECTA</v>
      </c>
      <c r="G491" t="str">
        <f t="shared" si="157"/>
        <v>VIALSUR</v>
      </c>
      <c r="J491" s="54"/>
      <c r="K491" s="54"/>
      <c r="L491" s="54"/>
      <c r="M491" s="54">
        <f>'RESUMEN ORDENADO DICIEMBRE'!I491</f>
        <v>0</v>
      </c>
      <c r="N491" s="54"/>
      <c r="O491" s="54"/>
      <c r="P491" s="54"/>
      <c r="Q491" s="54"/>
      <c r="R491">
        <f>'RESUMEN ORDENADO DICIEMBRE'!S491</f>
        <v>36903.600000000006</v>
      </c>
      <c r="S491" s="45"/>
      <c r="W491" s="61"/>
    </row>
    <row r="492" spans="1:23" x14ac:dyDescent="0.2">
      <c r="A492" t="str">
        <f>'RESUMEN ORDENADO DICIEMBRE'!E492</f>
        <v>MANTENIMIENTO</v>
      </c>
      <c r="B492" t="str">
        <f>'RESUMEN ORDENADO DICIEMBRE'!G492</f>
        <v>VIA, "Y" A BUENAVISTA-PAN DE AZUCAR (L=1,3 KM.)</v>
      </c>
      <c r="C492" t="str">
        <f>'RESUMEN ORDENADO DICIEMBRE'!A492</f>
        <v>ZONA 3</v>
      </c>
      <c r="D492" s="55" t="str">
        <f>'RESUMEN ORDENADO DICIEMBRE'!C492</f>
        <v>BUENAVISTA</v>
      </c>
      <c r="E492" t="str">
        <f>'RESUMEN ORDENADO DICIEMBRE'!B492</f>
        <v>CHAGUARPAMBA</v>
      </c>
      <c r="F492" t="str">
        <f>'RESUMEN ORDENADO DICIEMBRE'!D492</f>
        <v>AD. DIRECTA</v>
      </c>
      <c r="G492" t="str">
        <f t="shared" si="157"/>
        <v>VIALSUR</v>
      </c>
      <c r="H492">
        <f>'RESUMEN ORDENADO DICIEMBRE'!F492</f>
        <v>2013</v>
      </c>
      <c r="I492" s="53" t="str">
        <f t="shared" ref="I492:I494" si="170">IF(F492="AD. DIRECTA","X","")</f>
        <v>X</v>
      </c>
      <c r="J492" s="54">
        <f>IF(D492=0,"",VLOOKUP(D492,'2010-2001-1990'!$A$1:$C$105,3,"FALSO"))</f>
        <v>587</v>
      </c>
      <c r="K492" s="54">
        <f>IF(D492=0,"",VLOOKUP(D492,'2010-2001-1990'!$A$1:$C$105,2,"FALSO"))</f>
        <v>627</v>
      </c>
      <c r="L492" s="54">
        <f t="shared" ref="L492:L494" si="171">IF(J492="",IF(K492="","",J492+K492),J492+K492)</f>
        <v>1214</v>
      </c>
      <c r="M492" s="54">
        <f>'RESUMEN ORDENADO DICIEMBRE'!I492</f>
        <v>1.3</v>
      </c>
      <c r="N492" s="54" t="str">
        <f t="shared" ref="N492:N494" si="172">IF(M492=0,"Mantenimiento",IF(A492="MANTENIMIENTO","Construcción de "&amp;M492&amp;" Km de vías mantenidas",IF(A492="ALCANTARILLAS","Construcción de "&amp;M492&amp;" alcantarillas",IF(A492="AMBIENTAL","Licenciamiento ambiental de vías en la provincia",IF(A492="ASFALTADO","Construcción de "&amp;M492&amp;" Km de vías asfaltadas",IF(A492="ESTUDIOS","Ejecución de "&amp;M492&amp;" Km de estudio vial",IF(A492="MEJORAMIENTO","Construcción de "&amp;M492&amp;" Km de vías mejoradas",IF(A492="OBRAS DE ARTE","Construcción de "&amp;M492&amp;" Km de obras de arte",IF(A492="PASARELAS","Construcción de "&amp;M492&amp;" m de pasarelas en convenio con Tony el Suizo",IF(A492="PUENTES","Construcción de "&amp;M492&amp;" m de puentes",))))))))))</f>
        <v>Construcción de 1.3 Km de vías mantenidas</v>
      </c>
      <c r="O492"/>
      <c r="P492" s="54"/>
      <c r="Q492" s="54"/>
      <c r="R492">
        <f>'RESUMEN ORDENADO DICIEMBRE'!S492</f>
        <v>1297.8</v>
      </c>
      <c r="S492" s="45"/>
      <c r="T492" s="49">
        <f t="shared" ref="T492:T494" si="173">IF(S492="",R492,S492)</f>
        <v>1297.8</v>
      </c>
      <c r="V492" t="str">
        <f t="shared" ref="V492:V494" si="174">IF(A492="ESTUDIOS","Ing. Patricio Barcenas",IF(A492="AMBIENTAL","Ing. Verónica Carrión",IF(C492="ZONA 1","Ing. Javier Ruíz",IF(C492="ZONA 2","Ing. Marco Cevallos",IF(C492="ZONA 3", "Ing. Alfonso González","Ing. Iván Villa")))))</f>
        <v>Ing. Alfonso González</v>
      </c>
      <c r="W492" s="61" t="str">
        <f t="shared" ref="W492:W494" si="175">IF(A492="ESTUDIOS","Informe del estudio o informe del diseño","Informe, planillas y actas")</f>
        <v>Informe, planillas y actas</v>
      </c>
    </row>
    <row r="493" spans="1:23" x14ac:dyDescent="0.2">
      <c r="A493" t="str">
        <f>'RESUMEN ORDENADO DICIEMBRE'!E493</f>
        <v>MANTENIMIENTO</v>
      </c>
      <c r="B493" t="str">
        <f>'RESUMEN ORDENADO DICIEMBRE'!G493</f>
        <v>VIA, HACIENDA VIEJA-OMBOMBA(L=1,3 KM.)</v>
      </c>
      <c r="C493" t="str">
        <f>'RESUMEN ORDENADO DICIEMBRE'!A493</f>
        <v>ZONA 3</v>
      </c>
      <c r="D493" s="55" t="str">
        <f>'RESUMEN ORDENADO DICIEMBRE'!C493</f>
        <v>CHAGUARPAMBA</v>
      </c>
      <c r="E493" t="str">
        <f>'RESUMEN ORDENADO DICIEMBRE'!B493</f>
        <v>CHAGUARPAMBA</v>
      </c>
      <c r="F493" t="str">
        <f>'RESUMEN ORDENADO DICIEMBRE'!D493</f>
        <v>AD. DIRECTA</v>
      </c>
      <c r="G493" t="str">
        <f t="shared" si="157"/>
        <v>VIALSUR</v>
      </c>
      <c r="H493">
        <f>'RESUMEN ORDENADO DICIEMBRE'!F493</f>
        <v>2013</v>
      </c>
      <c r="I493" s="53" t="str">
        <f t="shared" si="170"/>
        <v>X</v>
      </c>
      <c r="J493" s="54">
        <f>IF(D493=0,"",VLOOKUP(D493,'2010-2001-1990'!$A$1:$C$105,3,"FALSO"))</f>
        <v>1702</v>
      </c>
      <c r="K493" s="54">
        <f>IF(D493=0,"",VLOOKUP(D493,'2010-2001-1990'!$A$1:$C$105,2,"FALSO"))</f>
        <v>1877</v>
      </c>
      <c r="L493" s="54">
        <f t="shared" si="171"/>
        <v>3579</v>
      </c>
      <c r="M493" s="54">
        <f>'RESUMEN ORDENADO DICIEMBRE'!I493</f>
        <v>1.3</v>
      </c>
      <c r="N493" s="54" t="str">
        <f t="shared" si="172"/>
        <v>Construcción de 1.3 Km de vías mantenidas</v>
      </c>
      <c r="O493"/>
      <c r="P493" s="54"/>
      <c r="Q493" s="54"/>
      <c r="R493">
        <f>'RESUMEN ORDENADO DICIEMBRE'!S493</f>
        <v>2424.2000000000003</v>
      </c>
      <c r="S493" s="45"/>
      <c r="T493" s="49">
        <f t="shared" si="173"/>
        <v>2424.2000000000003</v>
      </c>
      <c r="V493" t="str">
        <f t="shared" si="174"/>
        <v>Ing. Alfonso González</v>
      </c>
      <c r="W493" s="61" t="str">
        <f t="shared" si="175"/>
        <v>Informe, planillas y actas</v>
      </c>
    </row>
    <row r="494" spans="1:23" x14ac:dyDescent="0.2">
      <c r="A494" t="str">
        <f>'RESUMEN ORDENADO DICIEMBRE'!E494</f>
        <v>MEJORAMIENTO</v>
      </c>
      <c r="B494" t="str">
        <f>'RESUMEN ORDENADO DICIEMBRE'!G494</f>
        <v>VÍA YEE DEL ROSARIO-YURO YURO - CORDILLERA DE RAMOS - YAGUACHI</v>
      </c>
      <c r="C494" t="str">
        <f>'RESUMEN ORDENADO DICIEMBRE'!A494</f>
        <v>ZONA 3</v>
      </c>
      <c r="D494" s="55" t="str">
        <f>'RESUMEN ORDENADO DICIEMBRE'!C494</f>
        <v>EL ROSARIO</v>
      </c>
      <c r="E494" t="str">
        <f>'RESUMEN ORDENADO DICIEMBRE'!B494</f>
        <v>CHAGUARPAMBA</v>
      </c>
      <c r="F494" t="str">
        <f>'RESUMEN ORDENADO DICIEMBRE'!D494</f>
        <v>MTOP</v>
      </c>
      <c r="G494" t="str">
        <f t="shared" si="157"/>
        <v>MTOP</v>
      </c>
      <c r="H494">
        <f>'RESUMEN ORDENADO DICIEMBRE'!F494</f>
        <v>2013</v>
      </c>
      <c r="I494" s="53" t="str">
        <f t="shared" si="170"/>
        <v/>
      </c>
      <c r="J494" s="54">
        <f>IF(D494=0,"",VLOOKUP(D494,'2010-2001-1990'!$A$1:$C$105,3,"FALSO"))</f>
        <v>240</v>
      </c>
      <c r="K494" s="54">
        <f>IF(D494=0,"",VLOOKUP(D494,'2010-2001-1990'!$A$1:$C$105,2,"FALSO"))</f>
        <v>255</v>
      </c>
      <c r="L494" s="54">
        <f t="shared" si="171"/>
        <v>495</v>
      </c>
      <c r="M494" s="54">
        <f>'RESUMEN ORDENADO DICIEMBRE'!I494</f>
        <v>12.5</v>
      </c>
      <c r="N494" s="54" t="str">
        <f t="shared" si="172"/>
        <v>Construcción de 12.5 Km de vías mejoradas</v>
      </c>
      <c r="O494"/>
      <c r="P494" s="54"/>
      <c r="Q494" s="54"/>
      <c r="R494">
        <f>'RESUMEN ORDENADO DICIEMBRE'!S494</f>
        <v>0</v>
      </c>
      <c r="S494" s="45">
        <f>SUM(R494:R500)</f>
        <v>150064.14640000003</v>
      </c>
      <c r="T494" s="49">
        <f t="shared" si="173"/>
        <v>150064.14640000003</v>
      </c>
      <c r="V494" t="str">
        <f t="shared" si="174"/>
        <v>Ing. Alfonso González</v>
      </c>
      <c r="W494" s="61" t="str">
        <f t="shared" si="175"/>
        <v>Informe, planillas y actas</v>
      </c>
    </row>
    <row r="495" spans="1:23" hidden="1" x14ac:dyDescent="0.2">
      <c r="A495" t="str">
        <f>'RESUMEN ORDENADO DICIEMBRE'!E495</f>
        <v>MEJORAMIENTO</v>
      </c>
      <c r="B495">
        <f>'RESUMEN ORDENADO DICIEMBRE'!G495</f>
        <v>0</v>
      </c>
      <c r="C495" t="str">
        <f>'RESUMEN ORDENADO DICIEMBRE'!A495</f>
        <v>ZONA 3</v>
      </c>
      <c r="D495" s="55" t="str">
        <f>'RESUMEN ORDENADO DICIEMBRE'!C495</f>
        <v>EL ROSARIO</v>
      </c>
      <c r="E495" t="str">
        <f>'RESUMEN ORDENADO DICIEMBRE'!B495</f>
        <v>CHAGUARPAMBA</v>
      </c>
      <c r="F495" t="str">
        <f>'RESUMEN ORDENADO DICIEMBRE'!D495</f>
        <v>MTOP</v>
      </c>
      <c r="G495" t="str">
        <f t="shared" si="157"/>
        <v>MTOP</v>
      </c>
      <c r="J495" s="54"/>
      <c r="K495" s="54"/>
      <c r="L495" s="54"/>
      <c r="M495" s="54">
        <f>'RESUMEN ORDENADO DICIEMBRE'!I495</f>
        <v>0</v>
      </c>
      <c r="N495" s="54"/>
      <c r="O495" s="54"/>
      <c r="P495" s="54"/>
      <c r="Q495" s="54"/>
      <c r="R495">
        <f>'RESUMEN ORDENADO DICIEMBRE'!S495</f>
        <v>187.24100000000001</v>
      </c>
      <c r="S495" s="45"/>
      <c r="W495" s="61"/>
    </row>
    <row r="496" spans="1:23" hidden="1" x14ac:dyDescent="0.2">
      <c r="A496" t="str">
        <f>'RESUMEN ORDENADO DICIEMBRE'!E496</f>
        <v>MEJORAMIENTO</v>
      </c>
      <c r="B496">
        <f>'RESUMEN ORDENADO DICIEMBRE'!G496</f>
        <v>0</v>
      </c>
      <c r="C496" t="str">
        <f>'RESUMEN ORDENADO DICIEMBRE'!A496</f>
        <v>ZONA 3</v>
      </c>
      <c r="D496" s="55" t="str">
        <f>'RESUMEN ORDENADO DICIEMBRE'!C496</f>
        <v>EL ROSARIO</v>
      </c>
      <c r="E496" t="str">
        <f>'RESUMEN ORDENADO DICIEMBRE'!B496</f>
        <v>CHAGUARPAMBA</v>
      </c>
      <c r="F496" t="str">
        <f>'RESUMEN ORDENADO DICIEMBRE'!D496</f>
        <v>MTOP</v>
      </c>
      <c r="G496" t="str">
        <f t="shared" si="157"/>
        <v>MTOP</v>
      </c>
      <c r="J496" s="54"/>
      <c r="K496" s="54"/>
      <c r="L496" s="54"/>
      <c r="M496" s="54">
        <f>'RESUMEN ORDENADO DICIEMBRE'!I496</f>
        <v>0</v>
      </c>
      <c r="N496" s="54"/>
      <c r="O496" s="54"/>
      <c r="P496" s="54"/>
      <c r="Q496" s="54"/>
      <c r="R496">
        <f>'RESUMEN ORDENADO DICIEMBRE'!S496</f>
        <v>1059.9467999999999</v>
      </c>
      <c r="S496" s="45"/>
    </row>
    <row r="497" spans="1:23" hidden="1" x14ac:dyDescent="0.2">
      <c r="A497" t="str">
        <f>'RESUMEN ORDENADO DICIEMBRE'!E497</f>
        <v>MEJORAMIENTO</v>
      </c>
      <c r="B497">
        <f>'RESUMEN ORDENADO DICIEMBRE'!G497</f>
        <v>0</v>
      </c>
      <c r="C497" t="str">
        <f>'RESUMEN ORDENADO DICIEMBRE'!A497</f>
        <v>ZONA 3</v>
      </c>
      <c r="D497" s="55" t="str">
        <f>'RESUMEN ORDENADO DICIEMBRE'!C497</f>
        <v>EL ROSARIO</v>
      </c>
      <c r="E497" t="str">
        <f>'RESUMEN ORDENADO DICIEMBRE'!B497</f>
        <v>CHAGUARPAMBA</v>
      </c>
      <c r="F497" t="str">
        <f>'RESUMEN ORDENADO DICIEMBRE'!D497</f>
        <v>MTOP</v>
      </c>
      <c r="G497" t="str">
        <f t="shared" si="157"/>
        <v>MTOP</v>
      </c>
      <c r="J497" s="54"/>
      <c r="K497" s="54"/>
      <c r="L497" s="54"/>
      <c r="M497" s="54">
        <f>'RESUMEN ORDENADO DICIEMBRE'!I497</f>
        <v>0</v>
      </c>
      <c r="N497" s="54"/>
      <c r="O497" s="54"/>
      <c r="P497" s="54"/>
      <c r="Q497" s="54"/>
      <c r="R497">
        <f>'RESUMEN ORDENADO DICIEMBRE'!S497</f>
        <v>0</v>
      </c>
      <c r="S497" s="45"/>
      <c r="W497" s="61"/>
    </row>
    <row r="498" spans="1:23" hidden="1" x14ac:dyDescent="0.2">
      <c r="A498" t="str">
        <f>'RESUMEN ORDENADO DICIEMBRE'!E498</f>
        <v>MEJORAMIENTO</v>
      </c>
      <c r="B498">
        <f>'RESUMEN ORDENADO DICIEMBRE'!G498</f>
        <v>0</v>
      </c>
      <c r="C498" t="str">
        <f>'RESUMEN ORDENADO DICIEMBRE'!A498</f>
        <v>ZONA 3</v>
      </c>
      <c r="D498" s="55" t="str">
        <f>'RESUMEN ORDENADO DICIEMBRE'!C498</f>
        <v>EL ROSARIO</v>
      </c>
      <c r="E498" t="str">
        <f>'RESUMEN ORDENADO DICIEMBRE'!B498</f>
        <v>CHAGUARPAMBA</v>
      </c>
      <c r="F498" t="str">
        <f>'RESUMEN ORDENADO DICIEMBRE'!D498</f>
        <v>MTOP</v>
      </c>
      <c r="G498" t="str">
        <f t="shared" si="157"/>
        <v>MTOP</v>
      </c>
      <c r="J498" s="54"/>
      <c r="K498" s="54"/>
      <c r="L498" s="54"/>
      <c r="M498" s="54">
        <f>'RESUMEN ORDENADO DICIEMBRE'!I498</f>
        <v>0</v>
      </c>
      <c r="N498" s="54"/>
      <c r="O498" s="54"/>
      <c r="P498" s="54"/>
      <c r="Q498" s="54"/>
      <c r="R498">
        <f>'RESUMEN ORDENADO DICIEMBRE'!S498</f>
        <v>46477.962600000006</v>
      </c>
      <c r="S498" s="45"/>
    </row>
    <row r="499" spans="1:23" hidden="1" x14ac:dyDescent="0.2">
      <c r="A499" t="str">
        <f>'RESUMEN ORDENADO DICIEMBRE'!E499</f>
        <v>MEJORAMIENTO</v>
      </c>
      <c r="B499">
        <f>'RESUMEN ORDENADO DICIEMBRE'!G499</f>
        <v>0</v>
      </c>
      <c r="C499" t="str">
        <f>'RESUMEN ORDENADO DICIEMBRE'!A499</f>
        <v>ZONA 3</v>
      </c>
      <c r="D499" s="55" t="str">
        <f>'RESUMEN ORDENADO DICIEMBRE'!C499</f>
        <v>EL ROSARIO</v>
      </c>
      <c r="E499" t="str">
        <f>'RESUMEN ORDENADO DICIEMBRE'!B499</f>
        <v>CHAGUARPAMBA</v>
      </c>
      <c r="F499" t="str">
        <f>'RESUMEN ORDENADO DICIEMBRE'!D499</f>
        <v>MTOP</v>
      </c>
      <c r="G499" t="str">
        <f t="shared" si="157"/>
        <v>MTOP</v>
      </c>
      <c r="J499" s="54"/>
      <c r="K499" s="54"/>
      <c r="L499" s="54"/>
      <c r="M499" s="54">
        <f>'RESUMEN ORDENADO DICIEMBRE'!I499</f>
        <v>0</v>
      </c>
      <c r="N499" s="54"/>
      <c r="O499" s="54"/>
      <c r="P499" s="54"/>
      <c r="Q499" s="54"/>
      <c r="R499">
        <f>'RESUMEN ORDENADO DICIEMBRE'!S499</f>
        <v>74507.0625</v>
      </c>
      <c r="S499" s="45"/>
    </row>
    <row r="500" spans="1:23" hidden="1" x14ac:dyDescent="0.2">
      <c r="A500" t="str">
        <f>'RESUMEN ORDENADO DICIEMBRE'!E500</f>
        <v>MEJORAMIENTO</v>
      </c>
      <c r="B500">
        <f>'RESUMEN ORDENADO DICIEMBRE'!G500</f>
        <v>0</v>
      </c>
      <c r="C500" t="str">
        <f>'RESUMEN ORDENADO DICIEMBRE'!A500</f>
        <v>ZONA 3</v>
      </c>
      <c r="D500" s="55" t="str">
        <f>'RESUMEN ORDENADO DICIEMBRE'!C500</f>
        <v>EL ROSARIO</v>
      </c>
      <c r="E500" t="str">
        <f>'RESUMEN ORDENADO DICIEMBRE'!B500</f>
        <v>CHAGUARPAMBA</v>
      </c>
      <c r="F500" t="str">
        <f>'RESUMEN ORDENADO DICIEMBRE'!D500</f>
        <v>MTOP</v>
      </c>
      <c r="G500" t="str">
        <f t="shared" si="157"/>
        <v>MTOP</v>
      </c>
      <c r="J500" s="54"/>
      <c r="K500" s="54"/>
      <c r="L500" s="54"/>
      <c r="M500" s="54">
        <f>'RESUMEN ORDENADO DICIEMBRE'!I500</f>
        <v>0</v>
      </c>
      <c r="N500" s="54"/>
      <c r="O500" s="54"/>
      <c r="P500" s="54"/>
      <c r="Q500" s="54"/>
      <c r="R500">
        <f>'RESUMEN ORDENADO DICIEMBRE'!S500</f>
        <v>27831.933499999999</v>
      </c>
      <c r="S500" s="45"/>
    </row>
    <row r="501" spans="1:23" x14ac:dyDescent="0.2">
      <c r="A501" t="str">
        <f>'RESUMEN ORDENADO DICIEMBRE'!E501</f>
        <v>ALCANTARILLAS</v>
      </c>
      <c r="B501" t="str">
        <f>'RESUMEN ORDENADO DICIEMBRE'!G501</f>
        <v>ALCANTARILLAS DE LA VÍA YEE DEL ROSARIO-YURO YURO - CORDILLERA DE RAMOS - YAGUACHI</v>
      </c>
      <c r="C501" t="str">
        <f>'RESUMEN ORDENADO DICIEMBRE'!A501</f>
        <v>ZONA 3</v>
      </c>
      <c r="D501" s="55" t="str">
        <f>'RESUMEN ORDENADO DICIEMBRE'!C501</f>
        <v>EL ROSARIO</v>
      </c>
      <c r="E501" t="str">
        <f>'RESUMEN ORDENADO DICIEMBRE'!B501</f>
        <v>CHAGUARPAMBA</v>
      </c>
      <c r="F501" t="str">
        <f>'RESUMEN ORDENADO DICIEMBRE'!D501</f>
        <v>MTOP</v>
      </c>
      <c r="G501" t="str">
        <f t="shared" si="157"/>
        <v>MTOP</v>
      </c>
      <c r="H501">
        <f>'RESUMEN ORDENADO DICIEMBRE'!F501</f>
        <v>2013</v>
      </c>
      <c r="I501" s="53" t="str">
        <f>IF(F501="AD. DIRECTA","X","")</f>
        <v/>
      </c>
      <c r="J501" s="54">
        <f>IF(D501=0,"",VLOOKUP(D501,'2010-2001-1990'!$A$1:$C$105,3,"FALSO"))</f>
        <v>240</v>
      </c>
      <c r="K501" s="54">
        <f>IF(D501=0,"",VLOOKUP(D501,'2010-2001-1990'!$A$1:$C$105,2,"FALSO"))</f>
        <v>255</v>
      </c>
      <c r="L501" s="54">
        <f>IF(J501="",IF(K501="","",J501+K501),J501+K501)</f>
        <v>495</v>
      </c>
      <c r="M501" s="54">
        <f>'RESUMEN ORDENADO DICIEMBRE'!I501</f>
        <v>2</v>
      </c>
      <c r="N501" s="54" t="str">
        <f>IF(M501=0,"Mantenimiento",IF(A501="MANTENIMIENTO","Construcción de "&amp;M501&amp;" Km de vías mantenidas",IF(A501="ALCANTARILLAS","Construcción de "&amp;M501&amp;" alcantarillas",IF(A501="AMBIENTAL","Licenciamiento ambiental de vías en la provincia",IF(A501="ASFALTADO","Construcción de "&amp;M501&amp;" Km de vías asfaltadas",IF(A501="ESTUDIOS","Ejecución de "&amp;M501&amp;" Km de estudio vial",IF(A501="MEJORAMIENTO","Construcción de "&amp;M501&amp;" Km de vías mejoradas",IF(A501="OBRAS DE ARTE","Construcción de "&amp;M501&amp;" Km de obras de arte",IF(A501="PASARELAS","Construcción de "&amp;M501&amp;" m de pasarelas en convenio con Tony el Suizo",IF(A501="PUENTES","Construcción de "&amp;M501&amp;" m de puentes",))))))))))</f>
        <v>Construcción de 2 alcantarillas</v>
      </c>
      <c r="O501"/>
      <c r="P501" s="54"/>
      <c r="Q501" s="54"/>
      <c r="R501">
        <f>'RESUMEN ORDENADO DICIEMBRE'!S501</f>
        <v>2229.6318000000001</v>
      </c>
      <c r="S501" s="45">
        <f>SUM(R501:R505)</f>
        <v>41696.661800000002</v>
      </c>
      <c r="T501" s="49">
        <f>IF(S501="",R501,S501)</f>
        <v>41696.661800000002</v>
      </c>
      <c r="V501" t="str">
        <f>IF(A501="ESTUDIOS","Ing. Patricio Barcenas",IF(A501="AMBIENTAL","Ing. Verónica Carrión",IF(C501="ZONA 1","Ing. Javier Ruíz",IF(C501="ZONA 2","Ing. Marco Cevallos",IF(C501="ZONA 3", "Ing. Alfonso González","Ing. Iván Villa")))))</f>
        <v>Ing. Alfonso González</v>
      </c>
      <c r="W501" s="61" t="str">
        <f>IF(A501="ESTUDIOS","Informe del estudio o informe del diseño","Informe, planillas y actas")</f>
        <v>Informe, planillas y actas</v>
      </c>
    </row>
    <row r="502" spans="1:23" hidden="1" x14ac:dyDescent="0.2">
      <c r="A502" t="str">
        <f>'RESUMEN ORDENADO DICIEMBRE'!E502</f>
        <v>ALCANTARILLAS</v>
      </c>
      <c r="B502">
        <f>'RESUMEN ORDENADO DICIEMBRE'!G502</f>
        <v>0</v>
      </c>
      <c r="C502" t="str">
        <f>'RESUMEN ORDENADO DICIEMBRE'!A502</f>
        <v>ZONA 3</v>
      </c>
      <c r="D502" s="55" t="str">
        <f>'RESUMEN ORDENADO DICIEMBRE'!C502</f>
        <v>EL ROSARIO</v>
      </c>
      <c r="E502" t="str">
        <f>'RESUMEN ORDENADO DICIEMBRE'!B502</f>
        <v>CHAGUARPAMBA</v>
      </c>
      <c r="F502" t="str">
        <f>'RESUMEN ORDENADO DICIEMBRE'!D502</f>
        <v>MTOP</v>
      </c>
      <c r="G502" t="str">
        <f t="shared" si="157"/>
        <v>MTOP</v>
      </c>
      <c r="J502" s="54"/>
      <c r="K502" s="54"/>
      <c r="L502" s="54"/>
      <c r="M502" s="54">
        <f>'RESUMEN ORDENADO DICIEMBRE'!I502</f>
        <v>0</v>
      </c>
      <c r="N502" s="54"/>
      <c r="O502" s="54"/>
      <c r="P502" s="54"/>
      <c r="Q502" s="54"/>
      <c r="R502">
        <f>'RESUMEN ORDENADO DICIEMBRE'!S502</f>
        <v>725.8592000000001</v>
      </c>
      <c r="S502" s="45"/>
    </row>
    <row r="503" spans="1:23" hidden="1" x14ac:dyDescent="0.2">
      <c r="A503" t="str">
        <f>'RESUMEN ORDENADO DICIEMBRE'!E503</f>
        <v>ALCANTARILLAS</v>
      </c>
      <c r="B503">
        <f>'RESUMEN ORDENADO DICIEMBRE'!G503</f>
        <v>0</v>
      </c>
      <c r="C503" t="str">
        <f>'RESUMEN ORDENADO DICIEMBRE'!A503</f>
        <v>ZONA 3</v>
      </c>
      <c r="D503" s="55" t="str">
        <f>'RESUMEN ORDENADO DICIEMBRE'!C503</f>
        <v>EL ROSARIO</v>
      </c>
      <c r="E503" t="str">
        <f>'RESUMEN ORDENADO DICIEMBRE'!B503</f>
        <v>CHAGUARPAMBA</v>
      </c>
      <c r="F503" t="str">
        <f>'RESUMEN ORDENADO DICIEMBRE'!D503</f>
        <v>MTOP</v>
      </c>
      <c r="G503" t="str">
        <f t="shared" si="157"/>
        <v>MTOP</v>
      </c>
      <c r="J503" s="54"/>
      <c r="K503" s="54"/>
      <c r="L503" s="54"/>
      <c r="M503" s="54">
        <f>'RESUMEN ORDENADO DICIEMBRE'!I503</f>
        <v>0</v>
      </c>
      <c r="N503" s="54"/>
      <c r="O503" s="54"/>
      <c r="P503" s="54"/>
      <c r="Q503" s="54"/>
      <c r="R503">
        <f>'RESUMEN ORDENADO DICIEMBRE'!S503</f>
        <v>3564.2370000000001</v>
      </c>
      <c r="S503" s="45"/>
    </row>
    <row r="504" spans="1:23" hidden="1" x14ac:dyDescent="0.2">
      <c r="A504" t="str">
        <f>'RESUMEN ORDENADO DICIEMBRE'!E504</f>
        <v>ALCANTARILLAS</v>
      </c>
      <c r="B504">
        <f>'RESUMEN ORDENADO DICIEMBRE'!G504</f>
        <v>0</v>
      </c>
      <c r="C504" t="str">
        <f>'RESUMEN ORDENADO DICIEMBRE'!A504</f>
        <v>ZONA 3</v>
      </c>
      <c r="D504" s="55" t="str">
        <f>'RESUMEN ORDENADO DICIEMBRE'!C504</f>
        <v>EL ROSARIO</v>
      </c>
      <c r="E504" t="str">
        <f>'RESUMEN ORDENADO DICIEMBRE'!B504</f>
        <v>CHAGUARPAMBA</v>
      </c>
      <c r="F504" t="str">
        <f>'RESUMEN ORDENADO DICIEMBRE'!D504</f>
        <v>MTOP</v>
      </c>
      <c r="G504" t="str">
        <f t="shared" si="157"/>
        <v>MTOP</v>
      </c>
      <c r="J504" s="54"/>
      <c r="K504" s="54"/>
      <c r="L504" s="54"/>
      <c r="M504" s="54">
        <f>'RESUMEN ORDENADO DICIEMBRE'!I504</f>
        <v>0</v>
      </c>
      <c r="N504" s="54"/>
      <c r="O504" s="54"/>
      <c r="P504" s="54"/>
      <c r="Q504" s="54"/>
      <c r="R504">
        <f>'RESUMEN ORDENADO DICIEMBRE'!S504</f>
        <v>0</v>
      </c>
      <c r="S504" s="45"/>
    </row>
    <row r="505" spans="1:23" hidden="1" x14ac:dyDescent="0.2">
      <c r="A505" t="str">
        <f>'RESUMEN ORDENADO DICIEMBRE'!E505</f>
        <v>ALCANTARILLAS</v>
      </c>
      <c r="B505">
        <f>'RESUMEN ORDENADO DICIEMBRE'!G505</f>
        <v>0</v>
      </c>
      <c r="C505" t="str">
        <f>'RESUMEN ORDENADO DICIEMBRE'!A505</f>
        <v>ZONA 3</v>
      </c>
      <c r="D505" s="55" t="str">
        <f>'RESUMEN ORDENADO DICIEMBRE'!C505</f>
        <v>EL ROSARIO</v>
      </c>
      <c r="E505" t="str">
        <f>'RESUMEN ORDENADO DICIEMBRE'!B505</f>
        <v>CHAGUARPAMBA</v>
      </c>
      <c r="F505" t="str">
        <f>'RESUMEN ORDENADO DICIEMBRE'!D505</f>
        <v>MTOP</v>
      </c>
      <c r="G505" t="str">
        <f t="shared" si="157"/>
        <v>MTOP</v>
      </c>
      <c r="J505" s="54"/>
      <c r="K505" s="54"/>
      <c r="L505" s="54"/>
      <c r="M505" s="54">
        <f>'RESUMEN ORDENADO DICIEMBRE'!I505</f>
        <v>0</v>
      </c>
      <c r="N505" s="54"/>
      <c r="O505" s="54"/>
      <c r="P505" s="54"/>
      <c r="Q505" s="54"/>
      <c r="R505">
        <f>'RESUMEN ORDENADO DICIEMBRE'!S505</f>
        <v>35176.933799999999</v>
      </c>
      <c r="S505" s="45"/>
      <c r="W505" s="61"/>
    </row>
    <row r="506" spans="1:23" x14ac:dyDescent="0.2">
      <c r="A506" t="str">
        <f>'RESUMEN ORDENADO DICIEMBRE'!E506</f>
        <v>MEJORAMIENTO</v>
      </c>
      <c r="B506" t="str">
        <f>'RESUMEN ORDENADO DICIEMBRE'!G506</f>
        <v>VIA, EL ROSARIO-CORDILLERA DE RAMOS. CONTRATO. CDME-RE-MTOPL-001-2012.</v>
      </c>
      <c r="C506" t="str">
        <f>'RESUMEN ORDENADO DICIEMBRE'!A506</f>
        <v>ZONA 3</v>
      </c>
      <c r="D506" s="55" t="str">
        <f>'RESUMEN ORDENADO DICIEMBRE'!C506</f>
        <v>EL ROSARIO</v>
      </c>
      <c r="E506" t="str">
        <f>'RESUMEN ORDENADO DICIEMBRE'!B506</f>
        <v>CHAGUARPAMBA</v>
      </c>
      <c r="F506" t="str">
        <f>'RESUMEN ORDENADO DICIEMBRE'!D506</f>
        <v>AD. DIRECTA</v>
      </c>
      <c r="G506" t="str">
        <f t="shared" si="157"/>
        <v>VIALSUR</v>
      </c>
      <c r="H506">
        <f>'RESUMEN ORDENADO DICIEMBRE'!F506</f>
        <v>2013</v>
      </c>
      <c r="I506" s="53" t="str">
        <f>IF(F506="AD. DIRECTA","X","")</f>
        <v>X</v>
      </c>
      <c r="J506" s="54">
        <f>IF(D506=0,"",VLOOKUP(D506,'2010-2001-1990'!$A$1:$C$105,3,"FALSO"))</f>
        <v>240</v>
      </c>
      <c r="K506" s="54">
        <f>IF(D506=0,"",VLOOKUP(D506,'2010-2001-1990'!$A$1:$C$105,2,"FALSO"))</f>
        <v>255</v>
      </c>
      <c r="L506" s="54">
        <f>IF(J506="",IF(K506="","",J506+K506),J506+K506)</f>
        <v>495</v>
      </c>
      <c r="M506" s="54">
        <f>'RESUMEN ORDENADO DICIEMBRE'!I506</f>
        <v>10.210000000000001</v>
      </c>
      <c r="N506" s="54" t="str">
        <f>IF(M506=0,"Mantenimiento",IF(A506="MANTENIMIENTO","Construcción de "&amp;M506&amp;" Km de vías mantenidas",IF(A506="ALCANTARILLAS","Construcción de "&amp;M506&amp;" alcantarillas",IF(A506="AMBIENTAL","Licenciamiento ambiental de vías en la provincia",IF(A506="ASFALTADO","Construcción de "&amp;M506&amp;" Km de vías asfaltadas",IF(A506="ESTUDIOS","Ejecución de "&amp;M506&amp;" Km de estudio vial",IF(A506="MEJORAMIENTO","Construcción de "&amp;M506&amp;" Km de vías mejoradas",IF(A506="OBRAS DE ARTE","Construcción de "&amp;M506&amp;" Km de obras de arte",IF(A506="PASARELAS","Construcción de "&amp;M506&amp;" m de pasarelas en convenio con Tony el Suizo",IF(A506="PUENTES","Construcción de "&amp;M506&amp;" m de puentes",))))))))))</f>
        <v>Construcción de 10.21 Km de vías mejoradas</v>
      </c>
      <c r="O506"/>
      <c r="P506" s="54"/>
      <c r="Q506" s="54"/>
      <c r="R506">
        <f>'RESUMEN ORDENADO DICIEMBRE'!S506</f>
        <v>8845.2000000000007</v>
      </c>
      <c r="S506" s="45">
        <f>SUM(R506:R513)</f>
        <v>88151.406000000003</v>
      </c>
      <c r="T506" s="49">
        <f>IF(S506="",R506,S506)</f>
        <v>88151.406000000003</v>
      </c>
      <c r="V506" t="str">
        <f>IF(A506="ESTUDIOS","Ing. Patricio Barcenas",IF(A506="AMBIENTAL","Ing. Verónica Carrión",IF(C506="ZONA 1","Ing. Javier Ruíz",IF(C506="ZONA 2","Ing. Marco Cevallos",IF(C506="ZONA 3", "Ing. Alfonso González","Ing. Iván Villa")))))</f>
        <v>Ing. Alfonso González</v>
      </c>
      <c r="W506" s="61" t="str">
        <f>IF(A506="ESTUDIOS","Informe del estudio o informe del diseño","Informe, planillas y actas")</f>
        <v>Informe, planillas y actas</v>
      </c>
    </row>
    <row r="507" spans="1:23" hidden="1" x14ac:dyDescent="0.2">
      <c r="A507" t="str">
        <f>'RESUMEN ORDENADO DICIEMBRE'!E507</f>
        <v>MEJORAMIENTO</v>
      </c>
      <c r="B507">
        <f>'RESUMEN ORDENADO DICIEMBRE'!G507</f>
        <v>0</v>
      </c>
      <c r="C507" t="str">
        <f>'RESUMEN ORDENADO DICIEMBRE'!A507</f>
        <v>ZONA 3</v>
      </c>
      <c r="D507" s="55" t="str">
        <f>'RESUMEN ORDENADO DICIEMBRE'!C507</f>
        <v>EL ROSARIO</v>
      </c>
      <c r="E507" t="str">
        <f>'RESUMEN ORDENADO DICIEMBRE'!B507</f>
        <v>CHAGUARPAMBA</v>
      </c>
      <c r="F507" t="str">
        <f>'RESUMEN ORDENADO DICIEMBRE'!D507</f>
        <v>AD. DIRECTA</v>
      </c>
      <c r="G507" t="str">
        <f t="shared" si="157"/>
        <v>VIALSUR</v>
      </c>
      <c r="J507" s="54"/>
      <c r="K507" s="54"/>
      <c r="L507" s="54"/>
      <c r="M507" s="54">
        <f>'RESUMEN ORDENADO DICIEMBRE'!I507</f>
        <v>0</v>
      </c>
      <c r="N507" s="54"/>
      <c r="O507" s="54"/>
      <c r="P507" s="54"/>
      <c r="Q507" s="54"/>
      <c r="R507">
        <f>'RESUMEN ORDENADO DICIEMBRE'!S507</f>
        <v>1108.8</v>
      </c>
      <c r="S507" s="45"/>
    </row>
    <row r="508" spans="1:23" hidden="1" x14ac:dyDescent="0.2">
      <c r="A508" t="str">
        <f>'RESUMEN ORDENADO DICIEMBRE'!E508</f>
        <v>MEJORAMIENTO</v>
      </c>
      <c r="B508">
        <f>'RESUMEN ORDENADO DICIEMBRE'!G508</f>
        <v>0</v>
      </c>
      <c r="C508" t="str">
        <f>'RESUMEN ORDENADO DICIEMBRE'!A508</f>
        <v>ZONA 3</v>
      </c>
      <c r="D508" s="55" t="str">
        <f>'RESUMEN ORDENADO DICIEMBRE'!C508</f>
        <v>EL ROSARIO</v>
      </c>
      <c r="E508" t="str">
        <f>'RESUMEN ORDENADO DICIEMBRE'!B508</f>
        <v>CHAGUARPAMBA</v>
      </c>
      <c r="F508" t="str">
        <f>'RESUMEN ORDENADO DICIEMBRE'!D508</f>
        <v>AD. DIRECTA</v>
      </c>
      <c r="G508" t="str">
        <f t="shared" si="157"/>
        <v>VIALSUR</v>
      </c>
      <c r="J508" s="54"/>
      <c r="K508" s="54"/>
      <c r="L508" s="54"/>
      <c r="M508" s="54">
        <f>'RESUMEN ORDENADO DICIEMBRE'!I508</f>
        <v>0</v>
      </c>
      <c r="N508" s="54"/>
      <c r="O508" s="54"/>
      <c r="P508" s="54"/>
      <c r="Q508" s="54"/>
      <c r="R508">
        <f>'RESUMEN ORDENADO DICIEMBRE'!S508</f>
        <v>11241.72</v>
      </c>
      <c r="S508" s="45"/>
    </row>
    <row r="509" spans="1:23" hidden="1" x14ac:dyDescent="0.2">
      <c r="A509" t="str">
        <f>'RESUMEN ORDENADO DICIEMBRE'!E509</f>
        <v>MEJORAMIENTO</v>
      </c>
      <c r="B509">
        <f>'RESUMEN ORDENADO DICIEMBRE'!G509</f>
        <v>0</v>
      </c>
      <c r="C509" t="str">
        <f>'RESUMEN ORDENADO DICIEMBRE'!A509</f>
        <v>ZONA 3</v>
      </c>
      <c r="D509" s="55" t="str">
        <f>'RESUMEN ORDENADO DICIEMBRE'!C509</f>
        <v>EL ROSARIO</v>
      </c>
      <c r="E509" t="str">
        <f>'RESUMEN ORDENADO DICIEMBRE'!B509</f>
        <v>CHAGUARPAMBA</v>
      </c>
      <c r="F509" t="str">
        <f>'RESUMEN ORDENADO DICIEMBRE'!D509</f>
        <v>AD. DIRECTA</v>
      </c>
      <c r="G509" t="str">
        <f t="shared" si="157"/>
        <v>VIALSUR</v>
      </c>
      <c r="J509" s="54"/>
      <c r="K509" s="54"/>
      <c r="L509" s="54"/>
      <c r="M509" s="54">
        <f>'RESUMEN ORDENADO DICIEMBRE'!I509</f>
        <v>0</v>
      </c>
      <c r="N509" s="54"/>
      <c r="O509" s="54"/>
      <c r="P509" s="54"/>
      <c r="Q509" s="54"/>
      <c r="R509">
        <f>'RESUMEN ORDENADO DICIEMBRE'!S509</f>
        <v>3659.04</v>
      </c>
      <c r="S509" s="45"/>
      <c r="W509" s="61"/>
    </row>
    <row r="510" spans="1:23" hidden="1" x14ac:dyDescent="0.2">
      <c r="A510" t="str">
        <f>'RESUMEN ORDENADO DICIEMBRE'!E510</f>
        <v>MEJORAMIENTO</v>
      </c>
      <c r="B510">
        <f>'RESUMEN ORDENADO DICIEMBRE'!G510</f>
        <v>0</v>
      </c>
      <c r="C510" t="str">
        <f>'RESUMEN ORDENADO DICIEMBRE'!A510</f>
        <v>ZONA 3</v>
      </c>
      <c r="D510" s="55" t="str">
        <f>'RESUMEN ORDENADO DICIEMBRE'!C510</f>
        <v>EL ROSARIO</v>
      </c>
      <c r="E510" t="str">
        <f>'RESUMEN ORDENADO DICIEMBRE'!B510</f>
        <v>CHAGUARPAMBA</v>
      </c>
      <c r="F510" t="str">
        <f>'RESUMEN ORDENADO DICIEMBRE'!D510</f>
        <v>AD. DIRECTA</v>
      </c>
      <c r="G510" t="str">
        <f t="shared" si="157"/>
        <v>VIALSUR</v>
      </c>
      <c r="J510" s="54"/>
      <c r="K510" s="54"/>
      <c r="L510" s="54"/>
      <c r="M510" s="54">
        <f>'RESUMEN ORDENADO DICIEMBRE'!I510</f>
        <v>0</v>
      </c>
      <c r="N510" s="54"/>
      <c r="O510" s="54"/>
      <c r="P510" s="54"/>
      <c r="Q510" s="54"/>
      <c r="R510">
        <f>'RESUMEN ORDENADO DICIEMBRE'!S510</f>
        <v>472.70999999999992</v>
      </c>
      <c r="S510" s="45"/>
    </row>
    <row r="511" spans="1:23" hidden="1" x14ac:dyDescent="0.2">
      <c r="A511" t="str">
        <f>'RESUMEN ORDENADO DICIEMBRE'!E511</f>
        <v>MEJORAMIENTO</v>
      </c>
      <c r="B511">
        <f>'RESUMEN ORDENADO DICIEMBRE'!G511</f>
        <v>0</v>
      </c>
      <c r="C511" t="str">
        <f>'RESUMEN ORDENADO DICIEMBRE'!A511</f>
        <v>ZONA 3</v>
      </c>
      <c r="D511" s="55" t="str">
        <f>'RESUMEN ORDENADO DICIEMBRE'!C511</f>
        <v>EL ROSARIO</v>
      </c>
      <c r="E511" t="str">
        <f>'RESUMEN ORDENADO DICIEMBRE'!B511</f>
        <v>CHAGUARPAMBA</v>
      </c>
      <c r="F511" t="str">
        <f>'RESUMEN ORDENADO DICIEMBRE'!D511</f>
        <v>AD. DIRECTA</v>
      </c>
      <c r="G511" t="str">
        <f t="shared" si="157"/>
        <v>VIALSUR</v>
      </c>
      <c r="J511" s="54"/>
      <c r="K511" s="54"/>
      <c r="L511" s="54"/>
      <c r="M511" s="54">
        <f>'RESUMEN ORDENADO DICIEMBRE'!I511</f>
        <v>0</v>
      </c>
      <c r="N511" s="54"/>
      <c r="O511" s="54"/>
      <c r="P511" s="54"/>
      <c r="Q511" s="54"/>
      <c r="R511">
        <f>'RESUMEN ORDENADO DICIEMBRE'!S511</f>
        <v>19306.349999999999</v>
      </c>
      <c r="S511" s="45"/>
    </row>
    <row r="512" spans="1:23" hidden="1" x14ac:dyDescent="0.2">
      <c r="A512" t="str">
        <f>'RESUMEN ORDENADO DICIEMBRE'!E512</f>
        <v>MEJORAMIENTO</v>
      </c>
      <c r="B512">
        <f>'RESUMEN ORDENADO DICIEMBRE'!G512</f>
        <v>0</v>
      </c>
      <c r="C512" t="str">
        <f>'RESUMEN ORDENADO DICIEMBRE'!A512</f>
        <v>ZONA 3</v>
      </c>
      <c r="D512" s="55" t="str">
        <f>'RESUMEN ORDENADO DICIEMBRE'!C512</f>
        <v>EL ROSARIO</v>
      </c>
      <c r="E512" t="str">
        <f>'RESUMEN ORDENADO DICIEMBRE'!B512</f>
        <v>CHAGUARPAMBA</v>
      </c>
      <c r="F512" t="str">
        <f>'RESUMEN ORDENADO DICIEMBRE'!D512</f>
        <v>AD. DIRECTA</v>
      </c>
      <c r="G512" t="str">
        <f t="shared" si="157"/>
        <v>VIALSUR</v>
      </c>
      <c r="J512" s="54"/>
      <c r="K512" s="54"/>
      <c r="L512" s="54"/>
      <c r="M512" s="54">
        <f>'RESUMEN ORDENADO DICIEMBRE'!I512</f>
        <v>0</v>
      </c>
      <c r="N512" s="54"/>
      <c r="O512" s="54"/>
      <c r="P512" s="54"/>
      <c r="Q512" s="54"/>
      <c r="R512">
        <f>'RESUMEN ORDENADO DICIEMBRE'!S512</f>
        <v>2805</v>
      </c>
      <c r="S512" s="45"/>
    </row>
    <row r="513" spans="1:23" hidden="1" x14ac:dyDescent="0.2">
      <c r="A513" t="str">
        <f>'RESUMEN ORDENADO DICIEMBRE'!E513</f>
        <v>MEJORAMIENTO</v>
      </c>
      <c r="B513">
        <f>'RESUMEN ORDENADO DICIEMBRE'!G513</f>
        <v>0</v>
      </c>
      <c r="C513" t="str">
        <f>'RESUMEN ORDENADO DICIEMBRE'!A513</f>
        <v>ZONA 3</v>
      </c>
      <c r="D513" s="55" t="str">
        <f>'RESUMEN ORDENADO DICIEMBRE'!C513</f>
        <v>EL ROSARIO</v>
      </c>
      <c r="E513" t="str">
        <f>'RESUMEN ORDENADO DICIEMBRE'!B513</f>
        <v>CHAGUARPAMBA</v>
      </c>
      <c r="F513" t="str">
        <f>'RESUMEN ORDENADO DICIEMBRE'!D513</f>
        <v>AD. DIRECTA</v>
      </c>
      <c r="G513" t="str">
        <f t="shared" si="157"/>
        <v>VIALSUR</v>
      </c>
      <c r="J513" s="54"/>
      <c r="K513" s="54"/>
      <c r="L513" s="54"/>
      <c r="M513" s="54">
        <f>'RESUMEN ORDENADO DICIEMBRE'!I513</f>
        <v>0</v>
      </c>
      <c r="N513" s="54"/>
      <c r="O513" s="54"/>
      <c r="P513" s="54"/>
      <c r="Q513" s="54"/>
      <c r="R513">
        <f>'RESUMEN ORDENADO DICIEMBRE'!S513</f>
        <v>40712.586000000003</v>
      </c>
      <c r="S513" s="45"/>
      <c r="W513" s="61"/>
    </row>
    <row r="514" spans="1:23" x14ac:dyDescent="0.2">
      <c r="A514" t="str">
        <f>'RESUMEN ORDENADO DICIEMBRE'!E514</f>
        <v>MANTENIMIENTO</v>
      </c>
      <c r="B514" t="str">
        <f>'RESUMEN ORDENADO DICIEMBRE'!G514</f>
        <v>VIA, YURO YURO-LAS HUACAS (L=4,5 KM.)</v>
      </c>
      <c r="C514" t="str">
        <f>'RESUMEN ORDENADO DICIEMBRE'!A514</f>
        <v>ZONA 3</v>
      </c>
      <c r="D514" s="55" t="str">
        <f>'RESUMEN ORDENADO DICIEMBRE'!C514</f>
        <v>EL ROSARIO</v>
      </c>
      <c r="E514" t="str">
        <f>'RESUMEN ORDENADO DICIEMBRE'!B514</f>
        <v>CHAGUARPAMBA</v>
      </c>
      <c r="F514" t="str">
        <f>'RESUMEN ORDENADO DICIEMBRE'!D514</f>
        <v>AD. DIRECTA</v>
      </c>
      <c r="G514" t="str">
        <f t="shared" si="157"/>
        <v>VIALSUR</v>
      </c>
      <c r="H514">
        <f>'RESUMEN ORDENADO DICIEMBRE'!F514</f>
        <v>2013</v>
      </c>
      <c r="I514" s="53" t="str">
        <f>IF(F514="AD. DIRECTA","X","")</f>
        <v>X</v>
      </c>
      <c r="J514" s="54">
        <f>IF(D514=0,"",VLOOKUP(D514,'2010-2001-1990'!$A$1:$C$105,3,"FALSO"))</f>
        <v>240</v>
      </c>
      <c r="K514" s="54">
        <f>IF(D514=0,"",VLOOKUP(D514,'2010-2001-1990'!$A$1:$C$105,2,"FALSO"))</f>
        <v>255</v>
      </c>
      <c r="L514" s="54">
        <f>IF(J514="",IF(K514="","",J514+K514),J514+K514)</f>
        <v>495</v>
      </c>
      <c r="M514" s="54">
        <f>'RESUMEN ORDENADO DICIEMBRE'!I514</f>
        <v>4.5</v>
      </c>
      <c r="N514" s="54" t="str">
        <f>IF(M514=0,"Mantenimiento",IF(A514="MANTENIMIENTO","Construcción de "&amp;M514&amp;" Km de vías mantenidas",IF(A514="ALCANTARILLAS","Construcción de "&amp;M514&amp;" alcantarillas",IF(A514="AMBIENTAL","Licenciamiento ambiental de vías en la provincia",IF(A514="ASFALTADO","Construcción de "&amp;M514&amp;" Km de vías asfaltadas",IF(A514="ESTUDIOS","Ejecución de "&amp;M514&amp;" Km de estudio vial",IF(A514="MEJORAMIENTO","Construcción de "&amp;M514&amp;" Km de vías mejoradas",IF(A514="OBRAS DE ARTE","Construcción de "&amp;M514&amp;" Km de obras de arte",IF(A514="PASARELAS","Construcción de "&amp;M514&amp;" m de pasarelas en convenio con Tony el Suizo",IF(A514="PUENTES","Construcción de "&amp;M514&amp;" m de puentes",))))))))))</f>
        <v>Construcción de 4.5 Km de vías mantenidas</v>
      </c>
      <c r="O514"/>
      <c r="P514" s="54"/>
      <c r="Q514" s="54"/>
      <c r="R514">
        <f>'RESUMEN ORDENADO DICIEMBRE'!S514</f>
        <v>846.72</v>
      </c>
      <c r="S514" s="45">
        <f>SUM(R514:R515)</f>
        <v>912.73</v>
      </c>
      <c r="T514" s="49">
        <f>IF(S514="",R514,S514)</f>
        <v>912.73</v>
      </c>
      <c r="V514" t="str">
        <f>IF(A514="ESTUDIOS","Ing. Patricio Barcenas",IF(A514="AMBIENTAL","Ing. Verónica Carrión",IF(C514="ZONA 1","Ing. Javier Ruíz",IF(C514="ZONA 2","Ing. Marco Cevallos",IF(C514="ZONA 3", "Ing. Alfonso González","Ing. Iván Villa")))))</f>
        <v>Ing. Alfonso González</v>
      </c>
      <c r="W514" s="61" t="str">
        <f>IF(A514="ESTUDIOS","Informe del estudio o informe del diseño","Informe, planillas y actas")</f>
        <v>Informe, planillas y actas</v>
      </c>
    </row>
    <row r="515" spans="1:23" hidden="1" x14ac:dyDescent="0.2">
      <c r="A515" t="str">
        <f>'RESUMEN ORDENADO DICIEMBRE'!E515</f>
        <v>MANTENIMIENTO</v>
      </c>
      <c r="B515">
        <f>'RESUMEN ORDENADO DICIEMBRE'!G515</f>
        <v>0</v>
      </c>
      <c r="C515" t="str">
        <f>'RESUMEN ORDENADO DICIEMBRE'!A515</f>
        <v>ZONA 3</v>
      </c>
      <c r="D515" s="55" t="str">
        <f>'RESUMEN ORDENADO DICIEMBRE'!C515</f>
        <v>EL ROSARIO</v>
      </c>
      <c r="E515" t="str">
        <f>'RESUMEN ORDENADO DICIEMBRE'!B515</f>
        <v>CHAGUARPAMBA</v>
      </c>
      <c r="F515" t="str">
        <f>'RESUMEN ORDENADO DICIEMBRE'!D515</f>
        <v>AD. DIRECTA</v>
      </c>
      <c r="G515" t="str">
        <f t="shared" si="157"/>
        <v>VIALSUR</v>
      </c>
      <c r="J515" s="54"/>
      <c r="K515" s="54"/>
      <c r="L515" s="54"/>
      <c r="M515" s="54">
        <f>'RESUMEN ORDENADO DICIEMBRE'!I515</f>
        <v>0</v>
      </c>
      <c r="N515" s="54"/>
      <c r="O515" s="54"/>
      <c r="P515" s="54"/>
      <c r="Q515" s="54"/>
      <c r="R515">
        <f>'RESUMEN ORDENADO DICIEMBRE'!S515</f>
        <v>66.009999999999991</v>
      </c>
      <c r="S515" s="45"/>
    </row>
    <row r="516" spans="1:23" x14ac:dyDescent="0.2">
      <c r="A516" t="str">
        <f>'RESUMEN ORDENADO DICIEMBRE'!E516</f>
        <v>MANTENIMIENTO</v>
      </c>
      <c r="B516" t="str">
        <f>'RESUMEN ORDENADO DICIEMBRE'!G516</f>
        <v>VIA, "Y" DEL GUINEO-AMANCAY-SANTA RUFINA. (REHABILITACIÓN DE LA ALCANTARILLA ABS. 0+800.</v>
      </c>
      <c r="C516" t="str">
        <f>'RESUMEN ORDENADO DICIEMBRE'!A516</f>
        <v>ZONA 3</v>
      </c>
      <c r="D516" s="55" t="str">
        <f>'RESUMEN ORDENADO DICIEMBRE'!C516</f>
        <v>SANTA RUFINA</v>
      </c>
      <c r="E516" t="str">
        <f>'RESUMEN ORDENADO DICIEMBRE'!B516</f>
        <v>CHAGUARPAMBA</v>
      </c>
      <c r="F516" t="str">
        <f>'RESUMEN ORDENADO DICIEMBRE'!D516</f>
        <v>AD. DIRECTA</v>
      </c>
      <c r="G516" t="str">
        <f t="shared" si="157"/>
        <v>VIALSUR</v>
      </c>
      <c r="H516">
        <f>'RESUMEN ORDENADO DICIEMBRE'!F516</f>
        <v>2013</v>
      </c>
      <c r="I516" s="53" t="str">
        <f>IF(F516="AD. DIRECTA","X","")</f>
        <v>X</v>
      </c>
      <c r="J516" s="54">
        <f>IF(D516=0,"",VLOOKUP(D516,'2010-2001-1990'!$A$1:$C$105,3,"FALSO"))</f>
        <v>581</v>
      </c>
      <c r="K516" s="54">
        <f>IF(D516=0,"",VLOOKUP(D516,'2010-2001-1990'!$A$1:$C$105,2,"FALSO"))</f>
        <v>629</v>
      </c>
      <c r="L516" s="54">
        <f>IF(J516="",IF(K516="","",J516+K516),J516+K516)</f>
        <v>1210</v>
      </c>
      <c r="M516" s="54">
        <f>'RESUMEN ORDENADO DICIEMBRE'!I516</f>
        <v>7</v>
      </c>
      <c r="N516" s="54" t="str">
        <f>IF(M516=0,"Mantenimiento",IF(A516="MANTENIMIENTO","Construcción de "&amp;M516&amp;" Km de vías mantenidas",IF(A516="ALCANTARILLAS","Construcción de "&amp;M516&amp;" alcantarillas",IF(A516="AMBIENTAL","Licenciamiento ambiental de vías en la provincia",IF(A516="ASFALTADO","Construcción de "&amp;M516&amp;" Km de vías asfaltadas",IF(A516="ESTUDIOS","Ejecución de "&amp;M516&amp;" Km de estudio vial",IF(A516="MEJORAMIENTO","Construcción de "&amp;M516&amp;" Km de vías mejoradas",IF(A516="OBRAS DE ARTE","Construcción de "&amp;M516&amp;" Km de obras de arte",IF(A516="PASARELAS","Construcción de "&amp;M516&amp;" m de pasarelas en convenio con Tony el Suizo",IF(A516="PUENTES","Construcción de "&amp;M516&amp;" m de puentes",))))))))))</f>
        <v>Construcción de 7 Km de vías mantenidas</v>
      </c>
      <c r="O516"/>
      <c r="P516" s="54"/>
      <c r="Q516" s="54"/>
      <c r="R516">
        <f>'RESUMEN ORDENADO DICIEMBRE'!S516</f>
        <v>9797.76</v>
      </c>
      <c r="S516" s="45">
        <f>SUM(R516:R524)</f>
        <v>67654.289999999994</v>
      </c>
      <c r="T516" s="49">
        <f>IF(S516="",R516,S516)</f>
        <v>67654.289999999994</v>
      </c>
      <c r="V516" t="str">
        <f>IF(A516="ESTUDIOS","Ing. Patricio Barcenas",IF(A516="AMBIENTAL","Ing. Verónica Carrión",IF(C516="ZONA 1","Ing. Javier Ruíz",IF(C516="ZONA 2","Ing. Marco Cevallos",IF(C516="ZONA 3", "Ing. Alfonso González","Ing. Iván Villa")))))</f>
        <v>Ing. Alfonso González</v>
      </c>
      <c r="W516" s="61" t="str">
        <f>IF(A516="ESTUDIOS","Informe del estudio o informe del diseño","Informe, planillas y actas")</f>
        <v>Informe, planillas y actas</v>
      </c>
    </row>
    <row r="517" spans="1:23" hidden="1" x14ac:dyDescent="0.2">
      <c r="A517" t="str">
        <f>'RESUMEN ORDENADO DICIEMBRE'!E517</f>
        <v>MANTENIMIENTO</v>
      </c>
      <c r="B517">
        <f>'RESUMEN ORDENADO DICIEMBRE'!G517</f>
        <v>0</v>
      </c>
      <c r="C517" t="str">
        <f>'RESUMEN ORDENADO DICIEMBRE'!A517</f>
        <v>ZONA 3</v>
      </c>
      <c r="D517" s="55" t="str">
        <f>'RESUMEN ORDENADO DICIEMBRE'!C517</f>
        <v>SANTA RUFINA</v>
      </c>
      <c r="E517" t="str">
        <f>'RESUMEN ORDENADO DICIEMBRE'!B517</f>
        <v>CHAGUARPAMBA</v>
      </c>
      <c r="F517" t="str">
        <f>'RESUMEN ORDENADO DICIEMBRE'!D517</f>
        <v>AD. DIRECTA</v>
      </c>
      <c r="G517" t="str">
        <f t="shared" si="157"/>
        <v>VIALSUR</v>
      </c>
      <c r="J517" s="54"/>
      <c r="K517" s="54"/>
      <c r="L517" s="54"/>
      <c r="M517" s="54">
        <f>'RESUMEN ORDENADO DICIEMBRE'!I517</f>
        <v>0</v>
      </c>
      <c r="N517" s="54"/>
      <c r="O517" s="54"/>
      <c r="P517" s="54"/>
      <c r="Q517" s="54"/>
      <c r="R517">
        <f>'RESUMEN ORDENADO DICIEMBRE'!S517</f>
        <v>4503.24</v>
      </c>
      <c r="S517" s="45"/>
    </row>
    <row r="518" spans="1:23" hidden="1" x14ac:dyDescent="0.2">
      <c r="A518" t="str">
        <f>'RESUMEN ORDENADO DICIEMBRE'!E518</f>
        <v>MANTENIMIENTO</v>
      </c>
      <c r="B518">
        <f>'RESUMEN ORDENADO DICIEMBRE'!G518</f>
        <v>0</v>
      </c>
      <c r="C518" t="str">
        <f>'RESUMEN ORDENADO DICIEMBRE'!A518</f>
        <v>ZONA 3</v>
      </c>
      <c r="D518" s="55" t="str">
        <f>'RESUMEN ORDENADO DICIEMBRE'!C518</f>
        <v>SANTA RUFINA</v>
      </c>
      <c r="E518" t="str">
        <f>'RESUMEN ORDENADO DICIEMBRE'!B518</f>
        <v>CHAGUARPAMBA</v>
      </c>
      <c r="F518" t="str">
        <f>'RESUMEN ORDENADO DICIEMBRE'!D518</f>
        <v>AD. DIRECTA</v>
      </c>
      <c r="G518" t="str">
        <f t="shared" si="157"/>
        <v>VIALSUR</v>
      </c>
      <c r="J518" s="54"/>
      <c r="K518" s="54"/>
      <c r="L518" s="54"/>
      <c r="M518" s="54">
        <f>'RESUMEN ORDENADO DICIEMBRE'!I518</f>
        <v>0</v>
      </c>
      <c r="N518" s="54"/>
      <c r="O518" s="54"/>
      <c r="P518" s="54"/>
      <c r="Q518" s="54"/>
      <c r="R518">
        <f>'RESUMEN ORDENADO DICIEMBRE'!S518</f>
        <v>3219.3</v>
      </c>
      <c r="S518" s="45"/>
      <c r="W518" s="61"/>
    </row>
    <row r="519" spans="1:23" hidden="1" x14ac:dyDescent="0.2">
      <c r="A519" t="str">
        <f>'RESUMEN ORDENADO DICIEMBRE'!E519</f>
        <v>MANTENIMIENTO</v>
      </c>
      <c r="B519">
        <f>'RESUMEN ORDENADO DICIEMBRE'!G519</f>
        <v>0</v>
      </c>
      <c r="C519" t="str">
        <f>'RESUMEN ORDENADO DICIEMBRE'!A519</f>
        <v>ZONA 3</v>
      </c>
      <c r="D519" s="55" t="str">
        <f>'RESUMEN ORDENADO DICIEMBRE'!C519</f>
        <v>SANTA RUFINA</v>
      </c>
      <c r="E519" t="str">
        <f>'RESUMEN ORDENADO DICIEMBRE'!B519</f>
        <v>CHAGUARPAMBA</v>
      </c>
      <c r="F519" t="str">
        <f>'RESUMEN ORDENADO DICIEMBRE'!D519</f>
        <v>AD. DIRECTA</v>
      </c>
      <c r="G519" t="str">
        <f t="shared" si="157"/>
        <v>VIALSUR</v>
      </c>
      <c r="J519" s="54"/>
      <c r="K519" s="54"/>
      <c r="L519" s="54"/>
      <c r="M519" s="54">
        <f>'RESUMEN ORDENADO DICIEMBRE'!I519</f>
        <v>0</v>
      </c>
      <c r="N519" s="54"/>
      <c r="O519" s="54"/>
      <c r="P519" s="54"/>
      <c r="Q519" s="54"/>
      <c r="R519">
        <f>'RESUMEN ORDENADO DICIEMBRE'!S519</f>
        <v>472.70999999999992</v>
      </c>
      <c r="S519" s="45"/>
      <c r="W519" s="61"/>
    </row>
    <row r="520" spans="1:23" hidden="1" x14ac:dyDescent="0.2">
      <c r="A520" t="str">
        <f>'RESUMEN ORDENADO DICIEMBRE'!E520</f>
        <v>MANTENIMIENTO</v>
      </c>
      <c r="B520">
        <f>'RESUMEN ORDENADO DICIEMBRE'!G520</f>
        <v>0</v>
      </c>
      <c r="C520" t="str">
        <f>'RESUMEN ORDENADO DICIEMBRE'!A520</f>
        <v>ZONA 3</v>
      </c>
      <c r="D520" s="55" t="str">
        <f>'RESUMEN ORDENADO DICIEMBRE'!C520</f>
        <v>SANTA RUFINA</v>
      </c>
      <c r="E520" t="str">
        <f>'RESUMEN ORDENADO DICIEMBRE'!B520</f>
        <v>CHAGUARPAMBA</v>
      </c>
      <c r="F520" t="str">
        <f>'RESUMEN ORDENADO DICIEMBRE'!D520</f>
        <v>AD. DIRECTA</v>
      </c>
      <c r="G520" t="str">
        <f t="shared" si="157"/>
        <v>VIALSUR</v>
      </c>
      <c r="J520" s="54"/>
      <c r="K520" s="54"/>
      <c r="L520" s="54"/>
      <c r="M520" s="54">
        <f>'RESUMEN ORDENADO DICIEMBRE'!I520</f>
        <v>0</v>
      </c>
      <c r="N520" s="54"/>
      <c r="O520" s="54"/>
      <c r="P520" s="54"/>
      <c r="Q520" s="54"/>
      <c r="R520">
        <f>'RESUMEN ORDENADO DICIEMBRE'!S520</f>
        <v>6431.25</v>
      </c>
      <c r="S520" s="45"/>
    </row>
    <row r="521" spans="1:23" hidden="1" x14ac:dyDescent="0.2">
      <c r="A521" t="str">
        <f>'RESUMEN ORDENADO DICIEMBRE'!E521</f>
        <v>MANTENIMIENTO</v>
      </c>
      <c r="B521">
        <f>'RESUMEN ORDENADO DICIEMBRE'!G521</f>
        <v>0</v>
      </c>
      <c r="C521" t="str">
        <f>'RESUMEN ORDENADO DICIEMBRE'!A521</f>
        <v>ZONA 3</v>
      </c>
      <c r="D521" s="55" t="str">
        <f>'RESUMEN ORDENADO DICIEMBRE'!C521</f>
        <v>SANTA RUFINA</v>
      </c>
      <c r="E521" t="str">
        <f>'RESUMEN ORDENADO DICIEMBRE'!B521</f>
        <v>CHAGUARPAMBA</v>
      </c>
      <c r="F521" t="str">
        <f>'RESUMEN ORDENADO DICIEMBRE'!D521</f>
        <v>AD. DIRECTA</v>
      </c>
      <c r="G521" t="str">
        <f t="shared" si="157"/>
        <v>VIALSUR</v>
      </c>
      <c r="J521" s="54"/>
      <c r="K521" s="54"/>
      <c r="L521" s="54"/>
      <c r="M521" s="54">
        <f>'RESUMEN ORDENADO DICIEMBRE'!I521</f>
        <v>0</v>
      </c>
      <c r="N521" s="54"/>
      <c r="O521" s="54"/>
      <c r="P521" s="54"/>
      <c r="Q521" s="54"/>
      <c r="R521">
        <f>'RESUMEN ORDENADO DICIEMBRE'!S521</f>
        <v>125.86</v>
      </c>
      <c r="S521" s="220"/>
    </row>
    <row r="522" spans="1:23" hidden="1" x14ac:dyDescent="0.2">
      <c r="A522" t="str">
        <f>'RESUMEN ORDENADO DICIEMBRE'!E522</f>
        <v>MANTENIMIENTO</v>
      </c>
      <c r="B522">
        <f>'RESUMEN ORDENADO DICIEMBRE'!G522</f>
        <v>0</v>
      </c>
      <c r="C522" t="str">
        <f>'RESUMEN ORDENADO DICIEMBRE'!A522</f>
        <v>ZONA 3</v>
      </c>
      <c r="D522" s="55" t="str">
        <f>'RESUMEN ORDENADO DICIEMBRE'!C522</f>
        <v>SANTA RUFINA</v>
      </c>
      <c r="E522" t="str">
        <f>'RESUMEN ORDENADO DICIEMBRE'!B522</f>
        <v>CHAGUARPAMBA</v>
      </c>
      <c r="F522" t="str">
        <f>'RESUMEN ORDENADO DICIEMBRE'!D522</f>
        <v>AD. DIRECTA</v>
      </c>
      <c r="G522" t="str">
        <f t="shared" si="157"/>
        <v>VIALSUR</v>
      </c>
      <c r="J522" s="54"/>
      <c r="K522" s="54"/>
      <c r="L522" s="54"/>
      <c r="M522" s="54">
        <f>'RESUMEN ORDENADO DICIEMBRE'!I522</f>
        <v>0</v>
      </c>
      <c r="N522" s="54"/>
      <c r="O522" s="54"/>
      <c r="P522" s="54"/>
      <c r="Q522" s="54"/>
      <c r="R522">
        <f>'RESUMEN ORDENADO DICIEMBRE'!S522</f>
        <v>18519.800000000003</v>
      </c>
      <c r="S522" s="45"/>
    </row>
    <row r="523" spans="1:23" hidden="1" x14ac:dyDescent="0.2">
      <c r="A523" t="str">
        <f>'RESUMEN ORDENADO DICIEMBRE'!E523</f>
        <v>MANTENIMIENTO</v>
      </c>
      <c r="B523">
        <f>'RESUMEN ORDENADO DICIEMBRE'!G523</f>
        <v>0</v>
      </c>
      <c r="C523" t="str">
        <f>'RESUMEN ORDENADO DICIEMBRE'!A523</f>
        <v>ZONA 3</v>
      </c>
      <c r="D523" s="55" t="str">
        <f>'RESUMEN ORDENADO DICIEMBRE'!C523</f>
        <v>SANTA RUFINA</v>
      </c>
      <c r="E523" t="str">
        <f>'RESUMEN ORDENADO DICIEMBRE'!B523</f>
        <v>CHAGUARPAMBA</v>
      </c>
      <c r="F523" t="str">
        <f>'RESUMEN ORDENADO DICIEMBRE'!D523</f>
        <v>AD. DIRECTA</v>
      </c>
      <c r="G523" t="str">
        <f t="shared" si="157"/>
        <v>VIALSUR</v>
      </c>
      <c r="J523" s="54"/>
      <c r="K523" s="54"/>
      <c r="L523" s="54"/>
      <c r="M523" s="54">
        <f>'RESUMEN ORDENADO DICIEMBRE'!I523</f>
        <v>0</v>
      </c>
      <c r="N523" s="54"/>
      <c r="O523" s="54"/>
      <c r="P523" s="54"/>
      <c r="Q523" s="54"/>
      <c r="R523">
        <f>'RESUMEN ORDENADO DICIEMBRE'!S523</f>
        <v>10299.75</v>
      </c>
      <c r="S523" s="45"/>
      <c r="W523" s="61"/>
    </row>
    <row r="524" spans="1:23" hidden="1" x14ac:dyDescent="0.2">
      <c r="A524" t="str">
        <f>'RESUMEN ORDENADO DICIEMBRE'!E524</f>
        <v>MANTENIMIENTO</v>
      </c>
      <c r="B524">
        <f>'RESUMEN ORDENADO DICIEMBRE'!G524</f>
        <v>0</v>
      </c>
      <c r="C524" t="str">
        <f>'RESUMEN ORDENADO DICIEMBRE'!A524</f>
        <v>ZONA 3</v>
      </c>
      <c r="D524" s="55" t="str">
        <f>'RESUMEN ORDENADO DICIEMBRE'!C524</f>
        <v>SANTA RUFINA</v>
      </c>
      <c r="E524" t="str">
        <f>'RESUMEN ORDENADO DICIEMBRE'!B524</f>
        <v>CHAGUARPAMBA</v>
      </c>
      <c r="F524" t="str">
        <f>'RESUMEN ORDENADO DICIEMBRE'!D524</f>
        <v>AD. DIRECTA</v>
      </c>
      <c r="G524" t="str">
        <f t="shared" si="157"/>
        <v>VIALSUR</v>
      </c>
      <c r="J524" s="54"/>
      <c r="K524" s="54"/>
      <c r="L524" s="54"/>
      <c r="M524" s="54">
        <f>'RESUMEN ORDENADO DICIEMBRE'!I524</f>
        <v>0</v>
      </c>
      <c r="N524" s="54"/>
      <c r="O524" s="54"/>
      <c r="P524" s="54"/>
      <c r="Q524" s="54"/>
      <c r="R524">
        <f>'RESUMEN ORDENADO DICIEMBRE'!S524</f>
        <v>14284.62</v>
      </c>
      <c r="S524" s="45"/>
      <c r="W524" s="61"/>
    </row>
    <row r="525" spans="1:23" x14ac:dyDescent="0.2">
      <c r="A525" t="str">
        <f>'RESUMEN ORDENADO DICIEMBRE'!E525</f>
        <v>MANTENIMIENTO</v>
      </c>
      <c r="B525" t="str">
        <f>'RESUMEN ORDENADO DICIEMBRE'!G525</f>
        <v>VIA, AMANCAY-SANTA RUFINA-MOSQUEROS (L=8,9 KM.)</v>
      </c>
      <c r="C525" t="str">
        <f>'RESUMEN ORDENADO DICIEMBRE'!A525</f>
        <v>ZONA 3</v>
      </c>
      <c r="D525" s="55" t="str">
        <f>'RESUMEN ORDENADO DICIEMBRE'!C525</f>
        <v>SANTA RUFINA</v>
      </c>
      <c r="E525" t="str">
        <f>'RESUMEN ORDENADO DICIEMBRE'!B525</f>
        <v>CHAGUARPAMBA</v>
      </c>
      <c r="F525" t="str">
        <f>'RESUMEN ORDENADO DICIEMBRE'!D525</f>
        <v>AD. DIRECTA</v>
      </c>
      <c r="G525" t="str">
        <f t="shared" ref="G525:G588" si="176">IF(F525="MTOP","MTOP",IF(F525="AD. DIRECTA","VIALSUR",IF(F525="CONV. TONY EL SUIZO","VIALSUR",IF(F525="CONVENIO","VIALSUR","VIALSUR"))))</f>
        <v>VIALSUR</v>
      </c>
      <c r="H525">
        <f>'RESUMEN ORDENADO DICIEMBRE'!F525</f>
        <v>2013</v>
      </c>
      <c r="I525" s="53" t="str">
        <f>IF(F525="AD. DIRECTA","X","")</f>
        <v>X</v>
      </c>
      <c r="J525" s="54">
        <f>IF(D525=0,"",VLOOKUP(D525,'2010-2001-1990'!$A$1:$C$105,3,"FALSO"))</f>
        <v>581</v>
      </c>
      <c r="K525" s="54">
        <f>IF(D525=0,"",VLOOKUP(D525,'2010-2001-1990'!$A$1:$C$105,2,"FALSO"))</f>
        <v>629</v>
      </c>
      <c r="L525" s="54">
        <f>IF(J525="",IF(K525="","",J525+K525),J525+K525)</f>
        <v>1210</v>
      </c>
      <c r="M525" s="54">
        <f>'RESUMEN ORDENADO DICIEMBRE'!I525</f>
        <v>8.9</v>
      </c>
      <c r="N525" s="54" t="str">
        <f>IF(M525=0,"Mantenimiento",IF(A525="MANTENIMIENTO","Construcción de "&amp;M525&amp;" Km de vías mantenidas",IF(A525="ALCANTARILLAS","Construcción de "&amp;M525&amp;" alcantarillas",IF(A525="AMBIENTAL","Licenciamiento ambiental de vías en la provincia",IF(A525="ASFALTADO","Construcción de "&amp;M525&amp;" Km de vías asfaltadas",IF(A525="ESTUDIOS","Ejecución de "&amp;M525&amp;" Km de estudio vial",IF(A525="MEJORAMIENTO","Construcción de "&amp;M525&amp;" Km de vías mejoradas",IF(A525="OBRAS DE ARTE","Construcción de "&amp;M525&amp;" Km de obras de arte",IF(A525="PASARELAS","Construcción de "&amp;M525&amp;" m de pasarelas en convenio con Tony el Suizo",IF(A525="PUENTES","Construcción de "&amp;M525&amp;" m de puentes",))))))))))</f>
        <v>Construcción de 8.9 Km de vías mantenidas</v>
      </c>
      <c r="O525"/>
      <c r="P525" s="54"/>
      <c r="Q525" s="54"/>
      <c r="R525">
        <f>'RESUMEN ORDENADO DICIEMBRE'!S525</f>
        <v>2192.4</v>
      </c>
      <c r="S525" s="45">
        <f>SUM(R525:R526)</f>
        <v>2268.7000000000003</v>
      </c>
      <c r="T525" s="49">
        <f>IF(S525="",R525,S525)</f>
        <v>2268.7000000000003</v>
      </c>
      <c r="V525" t="str">
        <f>IF(A525="ESTUDIOS","Ing. Patricio Barcenas",IF(A525="AMBIENTAL","Ing. Verónica Carrión",IF(C525="ZONA 1","Ing. Javier Ruíz",IF(C525="ZONA 2","Ing. Marco Cevallos",IF(C525="ZONA 3", "Ing. Alfonso González","Ing. Iván Villa")))))</f>
        <v>Ing. Alfonso González</v>
      </c>
      <c r="W525" s="61" t="str">
        <f>IF(A525="ESTUDIOS","Informe del estudio o informe del diseño","Informe, planillas y actas")</f>
        <v>Informe, planillas y actas</v>
      </c>
    </row>
    <row r="526" spans="1:23" hidden="1" x14ac:dyDescent="0.2">
      <c r="A526" t="str">
        <f>'RESUMEN ORDENADO DICIEMBRE'!E526</f>
        <v>MANTENIMIENTO</v>
      </c>
      <c r="B526">
        <f>'RESUMEN ORDENADO DICIEMBRE'!G526</f>
        <v>0</v>
      </c>
      <c r="C526" t="str">
        <f>'RESUMEN ORDENADO DICIEMBRE'!A526</f>
        <v>ZONA 3</v>
      </c>
      <c r="D526" s="55" t="str">
        <f>'RESUMEN ORDENADO DICIEMBRE'!C526</f>
        <v>SANTA RUFINA</v>
      </c>
      <c r="E526" t="str">
        <f>'RESUMEN ORDENADO DICIEMBRE'!B526</f>
        <v>CHAGUARPAMBA</v>
      </c>
      <c r="F526" t="str">
        <f>'RESUMEN ORDENADO DICIEMBRE'!D526</f>
        <v>AD. DIRECTA</v>
      </c>
      <c r="G526" t="str">
        <f t="shared" si="176"/>
        <v>VIALSUR</v>
      </c>
      <c r="J526" s="54"/>
      <c r="K526" s="54"/>
      <c r="L526" s="54"/>
      <c r="M526" s="54">
        <f>'RESUMEN ORDENADO DICIEMBRE'!I526</f>
        <v>0</v>
      </c>
      <c r="N526" s="54"/>
      <c r="O526" s="54"/>
      <c r="P526" s="54"/>
      <c r="Q526" s="54"/>
      <c r="R526">
        <f>'RESUMEN ORDENADO DICIEMBRE'!S526</f>
        <v>76.3</v>
      </c>
      <c r="S526" s="45"/>
      <c r="W526" s="61"/>
    </row>
    <row r="527" spans="1:23" x14ac:dyDescent="0.2">
      <c r="A527" t="str">
        <f>'RESUMEN ORDENADO DICIEMBRE'!E527</f>
        <v>MANTENIMIENTO</v>
      </c>
      <c r="B527" t="str">
        <f>'RESUMEN ORDENADO DICIEMBRE'!G527</f>
        <v>VIA PUEBLO NUEVO - SANTA RUFINA L = 3.5 KM.</v>
      </c>
      <c r="C527" t="str">
        <f>'RESUMEN ORDENADO DICIEMBRE'!A527</f>
        <v>ZONA 3</v>
      </c>
      <c r="D527" s="55" t="str">
        <f>'RESUMEN ORDENADO DICIEMBRE'!C527</f>
        <v>SANTA RUFINA</v>
      </c>
      <c r="E527" t="str">
        <f>'RESUMEN ORDENADO DICIEMBRE'!B527</f>
        <v>CHAGUARPAMBA</v>
      </c>
      <c r="F527" t="str">
        <f>'RESUMEN ORDENADO DICIEMBRE'!D527</f>
        <v>AD. DIRECTA</v>
      </c>
      <c r="G527" t="str">
        <f t="shared" si="176"/>
        <v>VIALSUR</v>
      </c>
      <c r="H527">
        <f>'RESUMEN ORDENADO DICIEMBRE'!F527</f>
        <v>2013</v>
      </c>
      <c r="I527" s="53" t="str">
        <f>IF(F527="AD. DIRECTA","X","")</f>
        <v>X</v>
      </c>
      <c r="J527" s="54">
        <f>IF(D527=0,"",VLOOKUP(D527,'2010-2001-1990'!$A$1:$C$105,3,"FALSO"))</f>
        <v>581</v>
      </c>
      <c r="K527" s="54">
        <f>IF(D527=0,"",VLOOKUP(D527,'2010-2001-1990'!$A$1:$C$105,2,"FALSO"))</f>
        <v>629</v>
      </c>
      <c r="L527" s="54">
        <f>IF(J527="",IF(K527="","",J527+K527),J527+K527)</f>
        <v>1210</v>
      </c>
      <c r="M527" s="54">
        <f>'RESUMEN ORDENADO DICIEMBRE'!I527</f>
        <v>3.5</v>
      </c>
      <c r="N527" s="54" t="str">
        <f>IF(M527=0,"Mantenimiento",IF(A527="MANTENIMIENTO","Construcción de "&amp;M527&amp;" Km de vías mantenidas",IF(A527="ALCANTARILLAS","Construcción de "&amp;M527&amp;" alcantarillas",IF(A527="AMBIENTAL","Licenciamiento ambiental de vías en la provincia",IF(A527="ASFALTADO","Construcción de "&amp;M527&amp;" Km de vías asfaltadas",IF(A527="ESTUDIOS","Ejecución de "&amp;M527&amp;" Km de estudio vial",IF(A527="MEJORAMIENTO","Construcción de "&amp;M527&amp;" Km de vías mejoradas",IF(A527="OBRAS DE ARTE","Construcción de "&amp;M527&amp;" Km de obras de arte",IF(A527="PASARELAS","Construcción de "&amp;M527&amp;" m de pasarelas en convenio con Tony el Suizo",IF(A527="PUENTES","Construcción de "&amp;M527&amp;" m de puentes",))))))))))</f>
        <v>Construcción de 3.5 Km de vías mantenidas</v>
      </c>
      <c r="O527"/>
      <c r="P527" s="54"/>
      <c r="Q527" s="54"/>
      <c r="R527">
        <f>'RESUMEN ORDENADO DICIEMBRE'!S527</f>
        <v>1170</v>
      </c>
      <c r="S527" s="45">
        <f>SUM(R527:R534)</f>
        <v>37241.462999999989</v>
      </c>
      <c r="T527" s="49">
        <f>IF(S527="",R527,S527)</f>
        <v>37241.462999999989</v>
      </c>
      <c r="V527" t="str">
        <f>IF(A527="ESTUDIOS","Ing. Patricio Barcenas",IF(A527="AMBIENTAL","Ing. Verónica Carrión",IF(C527="ZONA 1","Ing. Javier Ruíz",IF(C527="ZONA 2","Ing. Marco Cevallos",IF(C527="ZONA 3", "Ing. Alfonso González","Ing. Iván Villa")))))</f>
        <v>Ing. Alfonso González</v>
      </c>
      <c r="W527" s="61" t="str">
        <f>IF(A527="ESTUDIOS","Informe del estudio o informe del diseño","Informe, planillas y actas")</f>
        <v>Informe, planillas y actas</v>
      </c>
    </row>
    <row r="528" spans="1:23" hidden="1" x14ac:dyDescent="0.2">
      <c r="A528" t="str">
        <f>'RESUMEN ORDENADO DICIEMBRE'!E528</f>
        <v>MANTENIMIENTO</v>
      </c>
      <c r="B528">
        <f>'RESUMEN ORDENADO DICIEMBRE'!G528</f>
        <v>0</v>
      </c>
      <c r="C528" t="str">
        <f>'RESUMEN ORDENADO DICIEMBRE'!A528</f>
        <v>ZONA 3</v>
      </c>
      <c r="D528" s="55" t="str">
        <f>'RESUMEN ORDENADO DICIEMBRE'!C528</f>
        <v>SANTA RUFINA</v>
      </c>
      <c r="E528" t="str">
        <f>'RESUMEN ORDENADO DICIEMBRE'!B528</f>
        <v>CHAGUARPAMBA</v>
      </c>
      <c r="F528" t="str">
        <f>'RESUMEN ORDENADO DICIEMBRE'!D528</f>
        <v>AD. DIRECTA</v>
      </c>
      <c r="G528" t="str">
        <f t="shared" si="176"/>
        <v>VIALSUR</v>
      </c>
      <c r="J528" s="54"/>
      <c r="K528" s="54"/>
      <c r="L528" s="54"/>
      <c r="M528" s="54">
        <f>'RESUMEN ORDENADO DICIEMBRE'!I528</f>
        <v>0</v>
      </c>
      <c r="N528" s="54"/>
      <c r="O528" s="54"/>
      <c r="P528" s="54"/>
      <c r="Q528" s="54"/>
      <c r="R528">
        <f>'RESUMEN ORDENADO DICIEMBRE'!S528</f>
        <v>7471.8</v>
      </c>
      <c r="S528" s="45"/>
      <c r="W528" s="61"/>
    </row>
    <row r="529" spans="1:23" hidden="1" x14ac:dyDescent="0.2">
      <c r="A529" t="str">
        <f>'RESUMEN ORDENADO DICIEMBRE'!E529</f>
        <v>MANTENIMIENTO</v>
      </c>
      <c r="B529">
        <f>'RESUMEN ORDENADO DICIEMBRE'!G529</f>
        <v>0</v>
      </c>
      <c r="C529" t="str">
        <f>'RESUMEN ORDENADO DICIEMBRE'!A529</f>
        <v>ZONA 3</v>
      </c>
      <c r="D529" s="55" t="str">
        <f>'RESUMEN ORDENADO DICIEMBRE'!C529</f>
        <v>SANTA RUFINA</v>
      </c>
      <c r="E529" t="str">
        <f>'RESUMEN ORDENADO DICIEMBRE'!B529</f>
        <v>CHAGUARPAMBA</v>
      </c>
      <c r="F529" t="str">
        <f>'RESUMEN ORDENADO DICIEMBRE'!D529</f>
        <v>AD. DIRECTA</v>
      </c>
      <c r="G529" t="str">
        <f t="shared" si="176"/>
        <v>VIALSUR</v>
      </c>
      <c r="J529" s="54"/>
      <c r="K529" s="54"/>
      <c r="L529" s="54"/>
      <c r="M529" s="54">
        <f>'RESUMEN ORDENADO DICIEMBRE'!I529</f>
        <v>0</v>
      </c>
      <c r="N529" s="54"/>
      <c r="O529" s="54"/>
      <c r="P529" s="54"/>
      <c r="Q529" s="54"/>
      <c r="R529">
        <f>'RESUMEN ORDENADO DICIEMBRE'!S529</f>
        <v>3046.68</v>
      </c>
      <c r="S529" s="45"/>
    </row>
    <row r="530" spans="1:23" hidden="1" x14ac:dyDescent="0.2">
      <c r="A530" t="str">
        <f>'RESUMEN ORDENADO DICIEMBRE'!E530</f>
        <v>MANTENIMIENTO</v>
      </c>
      <c r="B530">
        <f>'RESUMEN ORDENADO DICIEMBRE'!G530</f>
        <v>0</v>
      </c>
      <c r="C530" t="str">
        <f>'RESUMEN ORDENADO DICIEMBRE'!A530</f>
        <v>ZONA 3</v>
      </c>
      <c r="D530" s="55" t="str">
        <f>'RESUMEN ORDENADO DICIEMBRE'!C530</f>
        <v>SANTA RUFINA</v>
      </c>
      <c r="E530" t="str">
        <f>'RESUMEN ORDENADO DICIEMBRE'!B530</f>
        <v>CHAGUARPAMBA</v>
      </c>
      <c r="F530" t="str">
        <f>'RESUMEN ORDENADO DICIEMBRE'!D530</f>
        <v>AD. DIRECTA</v>
      </c>
      <c r="G530" t="str">
        <f t="shared" si="176"/>
        <v>VIALSUR</v>
      </c>
      <c r="J530" s="54"/>
      <c r="K530" s="54"/>
      <c r="L530" s="54"/>
      <c r="M530" s="54">
        <f>'RESUMEN ORDENADO DICIEMBRE'!I530</f>
        <v>0</v>
      </c>
      <c r="N530" s="54"/>
      <c r="O530" s="54"/>
      <c r="P530" s="54"/>
      <c r="Q530" s="54"/>
      <c r="R530">
        <f>'RESUMEN ORDENADO DICIEMBRE'!S530</f>
        <v>892.08</v>
      </c>
      <c r="S530" s="45"/>
      <c r="W530" s="61"/>
    </row>
    <row r="531" spans="1:23" hidden="1" x14ac:dyDescent="0.2">
      <c r="A531" t="str">
        <f>'RESUMEN ORDENADO DICIEMBRE'!E531</f>
        <v>MANTENIMIENTO</v>
      </c>
      <c r="B531">
        <f>'RESUMEN ORDENADO DICIEMBRE'!G531</f>
        <v>0</v>
      </c>
      <c r="C531" t="str">
        <f>'RESUMEN ORDENADO DICIEMBRE'!A531</f>
        <v>ZONA 3</v>
      </c>
      <c r="D531" s="55" t="str">
        <f>'RESUMEN ORDENADO DICIEMBRE'!C531</f>
        <v>SANTA RUFINA</v>
      </c>
      <c r="E531" t="str">
        <f>'RESUMEN ORDENADO DICIEMBRE'!B531</f>
        <v>CHAGUARPAMBA</v>
      </c>
      <c r="F531" t="str">
        <f>'RESUMEN ORDENADO DICIEMBRE'!D531</f>
        <v>AD. DIRECTA</v>
      </c>
      <c r="G531" t="str">
        <f t="shared" si="176"/>
        <v>VIALSUR</v>
      </c>
      <c r="J531" s="54"/>
      <c r="K531" s="54"/>
      <c r="L531" s="54"/>
      <c r="M531" s="54">
        <f>'RESUMEN ORDENADO DICIEMBRE'!I531</f>
        <v>0</v>
      </c>
      <c r="N531" s="54"/>
      <c r="O531" s="54"/>
      <c r="P531" s="54"/>
      <c r="Q531" s="54"/>
      <c r="R531">
        <f>'RESUMEN ORDENADO DICIEMBRE'!S531</f>
        <v>5967</v>
      </c>
      <c r="S531" s="45"/>
    </row>
    <row r="532" spans="1:23" hidden="1" x14ac:dyDescent="0.2">
      <c r="A532" t="str">
        <f>'RESUMEN ORDENADO DICIEMBRE'!E532</f>
        <v>MANTENIMIENTO</v>
      </c>
      <c r="B532">
        <f>'RESUMEN ORDENADO DICIEMBRE'!G532</f>
        <v>0</v>
      </c>
      <c r="C532" t="str">
        <f>'RESUMEN ORDENADO DICIEMBRE'!A532</f>
        <v>ZONA 3</v>
      </c>
      <c r="D532" s="55" t="str">
        <f>'RESUMEN ORDENADO DICIEMBRE'!C532</f>
        <v>SANTA RUFINA</v>
      </c>
      <c r="E532" t="str">
        <f>'RESUMEN ORDENADO DICIEMBRE'!B532</f>
        <v>CHAGUARPAMBA</v>
      </c>
      <c r="F532" t="str">
        <f>'RESUMEN ORDENADO DICIEMBRE'!D532</f>
        <v>AD. DIRECTA</v>
      </c>
      <c r="G532" t="str">
        <f t="shared" si="176"/>
        <v>VIALSUR</v>
      </c>
      <c r="J532" s="54"/>
      <c r="K532" s="54"/>
      <c r="L532" s="54"/>
      <c r="M532" s="54">
        <f>'RESUMEN ORDENADO DICIEMBRE'!I532</f>
        <v>0</v>
      </c>
      <c r="N532" s="54"/>
      <c r="O532" s="54"/>
      <c r="P532" s="54"/>
      <c r="Q532" s="54"/>
      <c r="R532">
        <f>'RESUMEN ORDENADO DICIEMBRE'!S532</f>
        <v>9843.4599999999991</v>
      </c>
      <c r="S532" s="45"/>
    </row>
    <row r="533" spans="1:23" hidden="1" x14ac:dyDescent="0.2">
      <c r="A533" t="str">
        <f>'RESUMEN ORDENADO DICIEMBRE'!E533</f>
        <v>MANTENIMIENTO</v>
      </c>
      <c r="B533">
        <f>'RESUMEN ORDENADO DICIEMBRE'!G533</f>
        <v>0</v>
      </c>
      <c r="C533" t="str">
        <f>'RESUMEN ORDENADO DICIEMBRE'!A533</f>
        <v>ZONA 3</v>
      </c>
      <c r="D533" s="55" t="str">
        <f>'RESUMEN ORDENADO DICIEMBRE'!C533</f>
        <v>SANTA RUFINA</v>
      </c>
      <c r="E533" t="str">
        <f>'RESUMEN ORDENADO DICIEMBRE'!B533</f>
        <v>CHAGUARPAMBA</v>
      </c>
      <c r="F533" t="str">
        <f>'RESUMEN ORDENADO DICIEMBRE'!D533</f>
        <v>AD. DIRECTA</v>
      </c>
      <c r="G533" t="str">
        <f t="shared" si="176"/>
        <v>VIALSUR</v>
      </c>
      <c r="J533" s="54"/>
      <c r="K533" s="54"/>
      <c r="L533" s="54"/>
      <c r="M533" s="54">
        <f>'RESUMEN ORDENADO DICIEMBRE'!I533</f>
        <v>0</v>
      </c>
      <c r="N533" s="54"/>
      <c r="O533" s="54"/>
      <c r="P533" s="54"/>
      <c r="Q533" s="54"/>
      <c r="R533">
        <f>'RESUMEN ORDENADO DICIEMBRE'!S533</f>
        <v>8744.6029999999992</v>
      </c>
      <c r="S533" s="45"/>
      <c r="W533" s="61"/>
    </row>
    <row r="534" spans="1:23" hidden="1" x14ac:dyDescent="0.2">
      <c r="A534" t="str">
        <f>'RESUMEN ORDENADO DICIEMBRE'!E534</f>
        <v>MANTENIMIENTO</v>
      </c>
      <c r="B534">
        <f>'RESUMEN ORDENADO DICIEMBRE'!G534</f>
        <v>0</v>
      </c>
      <c r="C534" t="str">
        <f>'RESUMEN ORDENADO DICIEMBRE'!A534</f>
        <v>ZONA 3</v>
      </c>
      <c r="D534" s="55" t="str">
        <f>'RESUMEN ORDENADO DICIEMBRE'!C534</f>
        <v>SANTA RUFINA</v>
      </c>
      <c r="E534" t="str">
        <f>'RESUMEN ORDENADO DICIEMBRE'!B534</f>
        <v>CHAGUARPAMBA</v>
      </c>
      <c r="F534" t="str">
        <f>'RESUMEN ORDENADO DICIEMBRE'!D534</f>
        <v>AD. DIRECTA</v>
      </c>
      <c r="G534" t="str">
        <f t="shared" si="176"/>
        <v>VIALSUR</v>
      </c>
      <c r="J534" s="54"/>
      <c r="K534" s="54"/>
      <c r="L534" s="54"/>
      <c r="M534" s="54">
        <f>'RESUMEN ORDENADO DICIEMBRE'!I534</f>
        <v>0</v>
      </c>
      <c r="N534" s="54"/>
      <c r="O534" s="54"/>
      <c r="P534" s="54"/>
      <c r="Q534" s="54"/>
      <c r="R534">
        <f>'RESUMEN ORDENADO DICIEMBRE'!S534</f>
        <v>105.83999999999999</v>
      </c>
      <c r="S534" s="45"/>
      <c r="W534" s="61"/>
    </row>
    <row r="535" spans="1:23" x14ac:dyDescent="0.2">
      <c r="A535" t="str">
        <f>'RESUMEN ORDENADO DICIEMBRE'!E535</f>
        <v>MEJORAMIENTO</v>
      </c>
      <c r="B535" t="str">
        <f>'RESUMEN ORDENADO DICIEMBRE'!G535</f>
        <v>VIAS CHIVATO LA TINGUE; LA TINGUE CARRIZAL; LA TINGUE ZAPALLAL; LA TINGUE LOBONGO- SANTA CRUZ DEL HUATO - EL PORVENIR; PANAMERICANA - TAMBARA;TAMBARA - COLA; YEE DE OLMEDO - LA GUALLANA - HUACANUMA-</v>
      </c>
      <c r="C535" t="str">
        <f>'RESUMEN ORDENADO DICIEMBRE'!A535</f>
        <v>ZONA 3</v>
      </c>
      <c r="D535" s="55" t="str">
        <f>'RESUMEN ORDENADO DICIEMBRE'!C535</f>
        <v>LA TINGUE</v>
      </c>
      <c r="E535" t="str">
        <f>'RESUMEN ORDENADO DICIEMBRE'!B535</f>
        <v xml:space="preserve">OLMEDO </v>
      </c>
      <c r="F535" t="str">
        <f>'RESUMEN ORDENADO DICIEMBRE'!D535</f>
        <v>AD. DIRECTA</v>
      </c>
      <c r="G535" t="str">
        <f t="shared" si="176"/>
        <v>VIALSUR</v>
      </c>
      <c r="H535">
        <f>'RESUMEN ORDENADO DICIEMBRE'!F535</f>
        <v>2013</v>
      </c>
      <c r="I535" s="53" t="str">
        <f t="shared" ref="I535:I536" si="177">IF(F535="AD. DIRECTA","X","")</f>
        <v>X</v>
      </c>
      <c r="J535" s="54">
        <f>IF(D535=0,"",VLOOKUP(D535,'2010-2001-1990'!$A$1:$C$105,3,"FALSO"))</f>
        <v>308</v>
      </c>
      <c r="K535" s="54">
        <f>IF(D535=0,"",VLOOKUP(D535,'2010-2001-1990'!$A$1:$C$105,2,"FALSO"))</f>
        <v>360</v>
      </c>
      <c r="L535" s="54">
        <f t="shared" ref="L535:L536" si="178">IF(J535="",IF(K535="","",J535+K535),J535+K535)</f>
        <v>668</v>
      </c>
      <c r="M535" s="54">
        <f>'RESUMEN ORDENADO DICIEMBRE'!I535</f>
        <v>20.7</v>
      </c>
      <c r="N535" s="54" t="str">
        <f t="shared" ref="N535:N536" si="179">IF(M535=0,"Mantenimiento",IF(A535="MANTENIMIENTO","Construcción de "&amp;M535&amp;" Km de vías mantenidas",IF(A535="ALCANTARILLAS","Construcción de "&amp;M535&amp;" alcantarillas",IF(A535="AMBIENTAL","Licenciamiento ambiental de vías en la provincia",IF(A535="ASFALTADO","Construcción de "&amp;M535&amp;" Km de vías asfaltadas",IF(A535="ESTUDIOS","Ejecución de "&amp;M535&amp;" Km de estudio vial",IF(A535="MEJORAMIENTO","Construcción de "&amp;M535&amp;" Km de vías mejoradas",IF(A535="OBRAS DE ARTE","Construcción de "&amp;M535&amp;" Km de obras de arte",IF(A535="PASARELAS","Construcción de "&amp;M535&amp;" m de pasarelas en convenio con Tony el Suizo",IF(A535="PUENTES","Construcción de "&amp;M535&amp;" m de puentes",))))))))))</f>
        <v>Construcción de 20.7 Km de vías mejoradas</v>
      </c>
      <c r="O535"/>
      <c r="P535" s="54"/>
      <c r="Q535" s="54"/>
      <c r="R535">
        <f>'RESUMEN ORDENADO DICIEMBRE'!S535</f>
        <v>2721.6</v>
      </c>
      <c r="S535" s="45"/>
      <c r="T535" s="49">
        <f t="shared" ref="T535:T536" si="180">IF(S535="",R535,S535)</f>
        <v>2721.6</v>
      </c>
      <c r="V535" t="str">
        <f t="shared" ref="V535:V536" si="181">IF(A535="ESTUDIOS","Ing. Patricio Barcenas",IF(A535="AMBIENTAL","Ing. Verónica Carrión",IF(C535="ZONA 1","Ing. Javier Ruíz",IF(C535="ZONA 2","Ing. Marco Cevallos",IF(C535="ZONA 3", "Ing. Alfonso González","Ing. Iván Villa")))))</f>
        <v>Ing. Alfonso González</v>
      </c>
      <c r="W535" s="61" t="str">
        <f t="shared" ref="W535:W536" si="182">IF(A535="ESTUDIOS","Informe del estudio o informe del diseño","Informe, planillas y actas")</f>
        <v>Informe, planillas y actas</v>
      </c>
    </row>
    <row r="536" spans="1:23" x14ac:dyDescent="0.2">
      <c r="A536" t="str">
        <f>'RESUMEN ORDENADO DICIEMBRE'!E536</f>
        <v>MEJORAMIENTO</v>
      </c>
      <c r="B536" t="str">
        <f>'RESUMEN ORDENADO DICIEMBRE'!G536</f>
        <v>VIAS CHIVATO LA TINGUE; LA TINGUE CARRIZAL; LA TINGUE ZAPALLAL; LA TINGUE LOBONGO- SANTA CRUZ DEL HUATO - EL PORVENIR; PANAMERICANA - TAMBARA;TAMBARA - COLA; YEE DE OLMEDO - LA GUALLANA - HUACANUMA- MTOP</v>
      </c>
      <c r="C536" t="str">
        <f>'RESUMEN ORDENADO DICIEMBRE'!A536</f>
        <v>ZONA 3</v>
      </c>
      <c r="D536" s="55" t="str">
        <f>'RESUMEN ORDENADO DICIEMBRE'!C536</f>
        <v>LA TINGUE</v>
      </c>
      <c r="E536" t="str">
        <f>'RESUMEN ORDENADO DICIEMBRE'!B536</f>
        <v>OLMEDO</v>
      </c>
      <c r="F536" t="str">
        <f>'RESUMEN ORDENADO DICIEMBRE'!D536</f>
        <v>MTOP</v>
      </c>
      <c r="G536" t="str">
        <f t="shared" si="176"/>
        <v>MTOP</v>
      </c>
      <c r="H536">
        <f>'RESUMEN ORDENADO DICIEMBRE'!F536</f>
        <v>2013</v>
      </c>
      <c r="I536" s="53" t="str">
        <f t="shared" si="177"/>
        <v/>
      </c>
      <c r="J536" s="54">
        <f>IF(D536=0,"",VLOOKUP(D536,'2010-2001-1990'!$A$1:$C$105,3,"FALSO"))</f>
        <v>308</v>
      </c>
      <c r="K536" s="54">
        <f>IF(D536=0,"",VLOOKUP(D536,'2010-2001-1990'!$A$1:$C$105,2,"FALSO"))</f>
        <v>360</v>
      </c>
      <c r="L536" s="54">
        <f t="shared" si="178"/>
        <v>668</v>
      </c>
      <c r="M536" s="54">
        <f>'RESUMEN ORDENADO DICIEMBRE'!I536</f>
        <v>20.7</v>
      </c>
      <c r="N536" s="54" t="str">
        <f t="shared" si="179"/>
        <v>Construcción de 20.7 Km de vías mejoradas</v>
      </c>
      <c r="O536"/>
      <c r="P536" s="54"/>
      <c r="Q536" s="54"/>
      <c r="R536">
        <f>'RESUMEN ORDENADO DICIEMBRE'!S536</f>
        <v>0</v>
      </c>
      <c r="S536" s="45">
        <f>SUM(R536:R542)</f>
        <v>129515.48879999999</v>
      </c>
      <c r="T536" s="49">
        <f t="shared" si="180"/>
        <v>129515.48879999999</v>
      </c>
      <c r="V536" t="str">
        <f t="shared" si="181"/>
        <v>Ing. Alfonso González</v>
      </c>
      <c r="W536" s="61" t="str">
        <f t="shared" si="182"/>
        <v>Informe, planillas y actas</v>
      </c>
    </row>
    <row r="537" spans="1:23" hidden="1" x14ac:dyDescent="0.2">
      <c r="A537" t="str">
        <f>'RESUMEN ORDENADO DICIEMBRE'!E537</f>
        <v>MEJORAMIENTO</v>
      </c>
      <c r="B537">
        <f>'RESUMEN ORDENADO DICIEMBRE'!G537</f>
        <v>0</v>
      </c>
      <c r="C537" t="str">
        <f>'RESUMEN ORDENADO DICIEMBRE'!A537</f>
        <v>ZONA 3</v>
      </c>
      <c r="D537" s="55" t="str">
        <f>'RESUMEN ORDENADO DICIEMBRE'!C537</f>
        <v>LA TINGUE</v>
      </c>
      <c r="E537" t="str">
        <f>'RESUMEN ORDENADO DICIEMBRE'!B537</f>
        <v>OLMEDO</v>
      </c>
      <c r="F537" t="str">
        <f>'RESUMEN ORDENADO DICIEMBRE'!D537</f>
        <v>MTOP</v>
      </c>
      <c r="G537" t="str">
        <f t="shared" si="176"/>
        <v>MTOP</v>
      </c>
      <c r="J537" s="54"/>
      <c r="K537" s="54"/>
      <c r="L537" s="54"/>
      <c r="M537" s="54">
        <f>'RESUMEN ORDENADO DICIEMBRE'!I537</f>
        <v>0</v>
      </c>
      <c r="N537" s="54"/>
      <c r="O537" s="54"/>
      <c r="P537" s="54"/>
      <c r="Q537" s="54"/>
      <c r="R537">
        <f>'RESUMEN ORDENADO DICIEMBRE'!S537</f>
        <v>0</v>
      </c>
      <c r="S537" s="45"/>
      <c r="W537" s="61"/>
    </row>
    <row r="538" spans="1:23" hidden="1" x14ac:dyDescent="0.2">
      <c r="A538" t="str">
        <f>'RESUMEN ORDENADO DICIEMBRE'!E538</f>
        <v>MEJORAMIENTO</v>
      </c>
      <c r="B538">
        <f>'RESUMEN ORDENADO DICIEMBRE'!G538</f>
        <v>0</v>
      </c>
      <c r="C538" t="str">
        <f>'RESUMEN ORDENADO DICIEMBRE'!A538</f>
        <v>ZONA 3</v>
      </c>
      <c r="D538" s="55" t="str">
        <f>'RESUMEN ORDENADO DICIEMBRE'!C538</f>
        <v>LA TINGUE</v>
      </c>
      <c r="E538" t="str">
        <f>'RESUMEN ORDENADO DICIEMBRE'!B538</f>
        <v>OLMEDO</v>
      </c>
      <c r="F538" t="str">
        <f>'RESUMEN ORDENADO DICIEMBRE'!D538</f>
        <v>MTOP</v>
      </c>
      <c r="G538" t="str">
        <f t="shared" si="176"/>
        <v>MTOP</v>
      </c>
      <c r="J538" s="54"/>
      <c r="K538" s="54"/>
      <c r="L538" s="54"/>
      <c r="M538" s="54">
        <f>'RESUMEN ORDENADO DICIEMBRE'!I538</f>
        <v>0</v>
      </c>
      <c r="N538" s="54"/>
      <c r="O538" s="54"/>
      <c r="P538" s="54"/>
      <c r="Q538" s="54"/>
      <c r="R538">
        <f>'RESUMEN ORDENADO DICIEMBRE'!S538</f>
        <v>0</v>
      </c>
      <c r="S538" s="45"/>
      <c r="W538" s="61"/>
    </row>
    <row r="539" spans="1:23" hidden="1" x14ac:dyDescent="0.2">
      <c r="A539" t="str">
        <f>'RESUMEN ORDENADO DICIEMBRE'!E539</f>
        <v>MEJORAMIENTO</v>
      </c>
      <c r="B539">
        <f>'RESUMEN ORDENADO DICIEMBRE'!G539</f>
        <v>0</v>
      </c>
      <c r="C539" t="str">
        <f>'RESUMEN ORDENADO DICIEMBRE'!A539</f>
        <v>ZONA 3</v>
      </c>
      <c r="D539" s="55" t="str">
        <f>'RESUMEN ORDENADO DICIEMBRE'!C539</f>
        <v>LA TINGUE</v>
      </c>
      <c r="E539" t="str">
        <f>'RESUMEN ORDENADO DICIEMBRE'!B539</f>
        <v>OLMEDO</v>
      </c>
      <c r="F539" t="str">
        <f>'RESUMEN ORDENADO DICIEMBRE'!D539</f>
        <v>MTOP</v>
      </c>
      <c r="G539" t="str">
        <f t="shared" si="176"/>
        <v>MTOP</v>
      </c>
      <c r="J539" s="54"/>
      <c r="K539" s="54"/>
      <c r="L539" s="54"/>
      <c r="M539" s="54">
        <f>'RESUMEN ORDENADO DICIEMBRE'!I539</f>
        <v>0</v>
      </c>
      <c r="N539" s="54"/>
      <c r="O539" s="54"/>
      <c r="P539" s="54"/>
      <c r="Q539" s="54"/>
      <c r="R539">
        <f>'RESUMEN ORDENADO DICIEMBRE'!S539</f>
        <v>0</v>
      </c>
      <c r="S539" s="45"/>
    </row>
    <row r="540" spans="1:23" hidden="1" x14ac:dyDescent="0.2">
      <c r="A540" t="str">
        <f>'RESUMEN ORDENADO DICIEMBRE'!E540</f>
        <v>MEJORAMIENTO</v>
      </c>
      <c r="B540">
        <f>'RESUMEN ORDENADO DICIEMBRE'!G540</f>
        <v>0</v>
      </c>
      <c r="C540" t="str">
        <f>'RESUMEN ORDENADO DICIEMBRE'!A540</f>
        <v>ZONA 3</v>
      </c>
      <c r="D540" s="55" t="str">
        <f>'RESUMEN ORDENADO DICIEMBRE'!C540</f>
        <v>LA TINGUE</v>
      </c>
      <c r="E540" t="str">
        <f>'RESUMEN ORDENADO DICIEMBRE'!B540</f>
        <v>OLMEDO</v>
      </c>
      <c r="F540" t="str">
        <f>'RESUMEN ORDENADO DICIEMBRE'!D540</f>
        <v>MTOP</v>
      </c>
      <c r="G540" t="str">
        <f t="shared" si="176"/>
        <v>MTOP</v>
      </c>
      <c r="J540" s="54"/>
      <c r="K540" s="54"/>
      <c r="L540" s="54"/>
      <c r="M540" s="54">
        <f>'RESUMEN ORDENADO DICIEMBRE'!I540</f>
        <v>0</v>
      </c>
      <c r="N540" s="54"/>
      <c r="O540" s="54"/>
      <c r="P540" s="54"/>
      <c r="Q540" s="54"/>
      <c r="R540">
        <f>'RESUMEN ORDENADO DICIEMBRE'!S540</f>
        <v>38613.800000000003</v>
      </c>
      <c r="S540" s="45"/>
    </row>
    <row r="541" spans="1:23" hidden="1" x14ac:dyDescent="0.2">
      <c r="A541" t="str">
        <f>'RESUMEN ORDENADO DICIEMBRE'!E541</f>
        <v>MEJORAMIENTO</v>
      </c>
      <c r="B541">
        <f>'RESUMEN ORDENADO DICIEMBRE'!G541</f>
        <v>0</v>
      </c>
      <c r="C541" t="str">
        <f>'RESUMEN ORDENADO DICIEMBRE'!A541</f>
        <v>ZONA 3</v>
      </c>
      <c r="D541" s="55" t="str">
        <f>'RESUMEN ORDENADO DICIEMBRE'!C541</f>
        <v>LA TINGUE</v>
      </c>
      <c r="E541" t="str">
        <f>'RESUMEN ORDENADO DICIEMBRE'!B541</f>
        <v>OLMEDO</v>
      </c>
      <c r="F541" t="str">
        <f>'RESUMEN ORDENADO DICIEMBRE'!D541</f>
        <v>MTOP</v>
      </c>
      <c r="G541" t="str">
        <f t="shared" si="176"/>
        <v>MTOP</v>
      </c>
      <c r="J541" s="54"/>
      <c r="K541" s="54"/>
      <c r="L541" s="54"/>
      <c r="M541" s="54">
        <f>'RESUMEN ORDENADO DICIEMBRE'!I541</f>
        <v>0</v>
      </c>
      <c r="N541" s="54"/>
      <c r="O541" s="54"/>
      <c r="P541" s="54"/>
      <c r="Q541" s="54"/>
      <c r="R541">
        <f>'RESUMEN ORDENADO DICIEMBRE'!S541</f>
        <v>55361.754300000001</v>
      </c>
      <c r="S541" s="45"/>
      <c r="W541" s="61"/>
    </row>
    <row r="542" spans="1:23" hidden="1" x14ac:dyDescent="0.2">
      <c r="A542" t="str">
        <f>'RESUMEN ORDENADO DICIEMBRE'!E542</f>
        <v>MEJORAMIENTO</v>
      </c>
      <c r="B542">
        <f>'RESUMEN ORDENADO DICIEMBRE'!G542</f>
        <v>0</v>
      </c>
      <c r="C542" t="str">
        <f>'RESUMEN ORDENADO DICIEMBRE'!A542</f>
        <v>ZONA 3</v>
      </c>
      <c r="D542" s="55" t="str">
        <f>'RESUMEN ORDENADO DICIEMBRE'!C542</f>
        <v>LA TINGUE</v>
      </c>
      <c r="E542" t="str">
        <f>'RESUMEN ORDENADO DICIEMBRE'!B542</f>
        <v>OLMEDO</v>
      </c>
      <c r="F542" t="str">
        <f>'RESUMEN ORDENADO DICIEMBRE'!D542</f>
        <v>MTOP</v>
      </c>
      <c r="G542" t="str">
        <f t="shared" si="176"/>
        <v>MTOP</v>
      </c>
      <c r="J542" s="54"/>
      <c r="K542" s="54"/>
      <c r="L542" s="54"/>
      <c r="M542" s="54">
        <f>'RESUMEN ORDENADO DICIEMBRE'!I542</f>
        <v>0</v>
      </c>
      <c r="N542" s="54"/>
      <c r="O542" s="54"/>
      <c r="P542" s="54"/>
      <c r="Q542" s="54"/>
      <c r="R542">
        <f>'RESUMEN ORDENADO DICIEMBRE'!S542</f>
        <v>35539.934499999996</v>
      </c>
      <c r="S542" s="45"/>
    </row>
    <row r="543" spans="1:23" x14ac:dyDescent="0.2">
      <c r="A543" t="str">
        <f>'RESUMEN ORDENADO DICIEMBRE'!E543</f>
        <v>ALCANTARILLAS</v>
      </c>
      <c r="B543" t="str">
        <f>'RESUMEN ORDENADO DICIEMBRE'!G543</f>
        <v>ALCANTARILLAS DE LA VIAS CHIVATO LA TINGUE; LA TINGUE CARRIZAL; LA TINGUE ZAPALLAL; LA TINGUE LOBONGO- SANTA CRUZ DEL HUATO - EL PORVENIR; PANAMERICANA - TAMBARA;TAMBARA - COLA; YEE DE OLMEDO - LA GUALLANA - HUACANUMA-</v>
      </c>
      <c r="C543" t="str">
        <f>'RESUMEN ORDENADO DICIEMBRE'!A543</f>
        <v>ZONA 3</v>
      </c>
      <c r="D543" s="55" t="str">
        <f>'RESUMEN ORDENADO DICIEMBRE'!C543</f>
        <v>LA TINGUE</v>
      </c>
      <c r="E543" t="str">
        <f>'RESUMEN ORDENADO DICIEMBRE'!B543</f>
        <v>OLMEDO</v>
      </c>
      <c r="F543" t="str">
        <f>'RESUMEN ORDENADO DICIEMBRE'!D543</f>
        <v>MTOP</v>
      </c>
      <c r="G543" t="str">
        <f t="shared" si="176"/>
        <v>MTOP</v>
      </c>
      <c r="H543">
        <f>'RESUMEN ORDENADO DICIEMBRE'!F543</f>
        <v>2013</v>
      </c>
      <c r="I543" s="53" t="str">
        <f>IF(F543="AD. DIRECTA","X","")</f>
        <v/>
      </c>
      <c r="J543" s="54">
        <f>IF(D543=0,"",VLOOKUP(D543,'2010-2001-1990'!$A$1:$C$105,3,"FALSO"))</f>
        <v>308</v>
      </c>
      <c r="K543" s="54">
        <f>IF(D543=0,"",VLOOKUP(D543,'2010-2001-1990'!$A$1:$C$105,2,"FALSO"))</f>
        <v>360</v>
      </c>
      <c r="L543" s="54">
        <f>IF(J543="",IF(K543="","",J543+K543),J543+K543)</f>
        <v>668</v>
      </c>
      <c r="M543" s="54">
        <f>'RESUMEN ORDENADO DICIEMBRE'!I543</f>
        <v>5</v>
      </c>
      <c r="N543" s="54" t="str">
        <f>IF(M543=0,"Mantenimiento",IF(A543="MANTENIMIENTO","Construcción de "&amp;M543&amp;" Km de vías mantenidas",IF(A543="ALCANTARILLAS","Construcción de "&amp;M543&amp;" alcantarillas",IF(A543="AMBIENTAL","Licenciamiento ambiental de vías en la provincia",IF(A543="ASFALTADO","Construcción de "&amp;M543&amp;" Km de vías asfaltadas",IF(A543="ESTUDIOS","Ejecución de "&amp;M543&amp;" Km de estudio vial",IF(A543="MEJORAMIENTO","Construcción de "&amp;M543&amp;" Km de vías mejoradas",IF(A543="OBRAS DE ARTE","Construcción de "&amp;M543&amp;" Km de obras de arte",IF(A543="PASARELAS","Construcción de "&amp;M543&amp;" m de pasarelas en convenio con Tony el Suizo",IF(A543="PUENTES","Construcción de "&amp;M543&amp;" m de puentes",))))))))))</f>
        <v>Construcción de 5 alcantarillas</v>
      </c>
      <c r="O543"/>
      <c r="P543" s="54"/>
      <c r="Q543" s="54"/>
      <c r="R543">
        <f>'RESUMEN ORDENADO DICIEMBRE'!S543</f>
        <v>2320.4497999999999</v>
      </c>
      <c r="S543" s="45">
        <f>SUM(R543:R547)</f>
        <v>43910.664000000004</v>
      </c>
      <c r="T543" s="49">
        <f>IF(S543="",R543,S543)</f>
        <v>43910.664000000004</v>
      </c>
      <c r="V543" t="str">
        <f>IF(A543="ESTUDIOS","Ing. Patricio Barcenas",IF(A543="AMBIENTAL","Ing. Verónica Carrión",IF(C543="ZONA 1","Ing. Javier Ruíz",IF(C543="ZONA 2","Ing. Marco Cevallos",IF(C543="ZONA 3", "Ing. Alfonso González","Ing. Iván Villa")))))</f>
        <v>Ing. Alfonso González</v>
      </c>
      <c r="W543" s="61" t="str">
        <f>IF(A543="ESTUDIOS","Informe del estudio o informe del diseño","Informe, planillas y actas")</f>
        <v>Informe, planillas y actas</v>
      </c>
    </row>
    <row r="544" spans="1:23" hidden="1" x14ac:dyDescent="0.2">
      <c r="A544" t="str">
        <f>'RESUMEN ORDENADO DICIEMBRE'!E544</f>
        <v>ALCANTARILLAS</v>
      </c>
      <c r="B544">
        <f>'RESUMEN ORDENADO DICIEMBRE'!G544</f>
        <v>0</v>
      </c>
      <c r="C544" t="str">
        <f>'RESUMEN ORDENADO DICIEMBRE'!A544</f>
        <v>ZONA 3</v>
      </c>
      <c r="D544" s="55" t="str">
        <f>'RESUMEN ORDENADO DICIEMBRE'!C544</f>
        <v>LA TINGUE</v>
      </c>
      <c r="E544" t="str">
        <f>'RESUMEN ORDENADO DICIEMBRE'!B544</f>
        <v>OLMEDO</v>
      </c>
      <c r="F544" t="str">
        <f>'RESUMEN ORDENADO DICIEMBRE'!D544</f>
        <v>MTOP</v>
      </c>
      <c r="G544" t="str">
        <f t="shared" si="176"/>
        <v>MTOP</v>
      </c>
      <c r="J544" s="54"/>
      <c r="K544" s="54"/>
      <c r="L544" s="54"/>
      <c r="M544" s="54">
        <f>'RESUMEN ORDENADO DICIEMBRE'!I544</f>
        <v>0</v>
      </c>
      <c r="N544" s="54"/>
      <c r="O544" s="54"/>
      <c r="P544" s="54"/>
      <c r="Q544" s="54"/>
      <c r="R544">
        <f>'RESUMEN ORDENADO DICIEMBRE'!S544</f>
        <v>667.15000000000009</v>
      </c>
      <c r="S544" s="45"/>
    </row>
    <row r="545" spans="1:23" hidden="1" x14ac:dyDescent="0.2">
      <c r="A545" t="str">
        <f>'RESUMEN ORDENADO DICIEMBRE'!E545</f>
        <v>ALCANTARILLAS</v>
      </c>
      <c r="B545">
        <f>'RESUMEN ORDENADO DICIEMBRE'!G545</f>
        <v>0</v>
      </c>
      <c r="C545" t="str">
        <f>'RESUMEN ORDENADO DICIEMBRE'!A545</f>
        <v>ZONA 3</v>
      </c>
      <c r="D545" s="55" t="str">
        <f>'RESUMEN ORDENADO DICIEMBRE'!C545</f>
        <v>LA TINGUE</v>
      </c>
      <c r="E545" t="str">
        <f>'RESUMEN ORDENADO DICIEMBRE'!B545</f>
        <v>OLMEDO</v>
      </c>
      <c r="F545" t="str">
        <f>'RESUMEN ORDENADO DICIEMBRE'!D545</f>
        <v>MTOP</v>
      </c>
      <c r="G545" t="str">
        <f t="shared" si="176"/>
        <v>MTOP</v>
      </c>
      <c r="J545" s="54"/>
      <c r="K545" s="54"/>
      <c r="L545" s="54"/>
      <c r="M545" s="54">
        <f>'RESUMEN ORDENADO DICIEMBRE'!I545</f>
        <v>0</v>
      </c>
      <c r="N545" s="54"/>
      <c r="O545" s="54"/>
      <c r="P545" s="54"/>
      <c r="Q545" s="54"/>
      <c r="R545">
        <f>'RESUMEN ORDENADO DICIEMBRE'!S545</f>
        <v>8386.44</v>
      </c>
      <c r="S545" s="45"/>
      <c r="W545" s="61"/>
    </row>
    <row r="546" spans="1:23" hidden="1" x14ac:dyDescent="0.2">
      <c r="A546" t="str">
        <f>'RESUMEN ORDENADO DICIEMBRE'!E546</f>
        <v>ALCANTARILLAS</v>
      </c>
      <c r="B546">
        <f>'RESUMEN ORDENADO DICIEMBRE'!G546</f>
        <v>0</v>
      </c>
      <c r="C546" t="str">
        <f>'RESUMEN ORDENADO DICIEMBRE'!A546</f>
        <v>ZONA 3</v>
      </c>
      <c r="D546" s="55" t="str">
        <f>'RESUMEN ORDENADO DICIEMBRE'!C546</f>
        <v>LA TINGUE</v>
      </c>
      <c r="E546" t="str">
        <f>'RESUMEN ORDENADO DICIEMBRE'!B546</f>
        <v>OLMEDO</v>
      </c>
      <c r="F546" t="str">
        <f>'RESUMEN ORDENADO DICIEMBRE'!D546</f>
        <v>MTOP</v>
      </c>
      <c r="G546" t="str">
        <f t="shared" si="176"/>
        <v>MTOP</v>
      </c>
      <c r="J546" s="54"/>
      <c r="K546" s="54"/>
      <c r="L546" s="54"/>
      <c r="M546" s="54">
        <f>'RESUMEN ORDENADO DICIEMBRE'!I546</f>
        <v>0</v>
      </c>
      <c r="N546" s="54"/>
      <c r="O546" s="54"/>
      <c r="P546" s="54"/>
      <c r="Q546" s="54"/>
      <c r="R546">
        <f>'RESUMEN ORDENADO DICIEMBRE'!S546</f>
        <v>0</v>
      </c>
      <c r="S546" s="45"/>
      <c r="W546" s="61"/>
    </row>
    <row r="547" spans="1:23" hidden="1" x14ac:dyDescent="0.2">
      <c r="A547" t="str">
        <f>'RESUMEN ORDENADO DICIEMBRE'!E547</f>
        <v>ALCANTARILLAS</v>
      </c>
      <c r="B547">
        <f>'RESUMEN ORDENADO DICIEMBRE'!G547</f>
        <v>0</v>
      </c>
      <c r="C547" t="str">
        <f>'RESUMEN ORDENADO DICIEMBRE'!A547</f>
        <v>ZONA 3</v>
      </c>
      <c r="D547" s="55" t="str">
        <f>'RESUMEN ORDENADO DICIEMBRE'!C547</f>
        <v>LA TINGUE</v>
      </c>
      <c r="E547" t="str">
        <f>'RESUMEN ORDENADO DICIEMBRE'!B547</f>
        <v>OLMEDO</v>
      </c>
      <c r="F547" t="str">
        <f>'RESUMEN ORDENADO DICIEMBRE'!D547</f>
        <v>MTOP</v>
      </c>
      <c r="G547" t="str">
        <f t="shared" si="176"/>
        <v>MTOP</v>
      </c>
      <c r="J547" s="54"/>
      <c r="K547" s="54"/>
      <c r="L547" s="54"/>
      <c r="M547" s="54">
        <f>'RESUMEN ORDENADO DICIEMBRE'!I547</f>
        <v>0</v>
      </c>
      <c r="N547" s="54"/>
      <c r="O547" s="54"/>
      <c r="P547" s="54"/>
      <c r="Q547" s="54"/>
      <c r="R547">
        <f>'RESUMEN ORDENADO DICIEMBRE'!S547</f>
        <v>32536.624200000002</v>
      </c>
      <c r="S547" s="45"/>
      <c r="W547" s="61"/>
    </row>
    <row r="548" spans="1:23" x14ac:dyDescent="0.2">
      <c r="A548" t="str">
        <f>'RESUMEN ORDENADO DICIEMBRE'!E548</f>
        <v>MEJORAMIENTO</v>
      </c>
      <c r="B548" t="str">
        <f>'RESUMEN ORDENADO DICIEMBRE'!G548</f>
        <v>VIA, LA TINGUE-ZAPALLAL. L=4,85 KM. (MTOPL)</v>
      </c>
      <c r="C548" t="str">
        <f>'RESUMEN ORDENADO DICIEMBRE'!A548</f>
        <v>ZONA 3</v>
      </c>
      <c r="D548" s="55" t="str">
        <f>'RESUMEN ORDENADO DICIEMBRE'!C548</f>
        <v>LA TINGUE</v>
      </c>
      <c r="E548" t="str">
        <f>'RESUMEN ORDENADO DICIEMBRE'!B548</f>
        <v xml:space="preserve">OLMEDO </v>
      </c>
      <c r="F548" t="str">
        <f>'RESUMEN ORDENADO DICIEMBRE'!D548</f>
        <v>AD. DIRECTA</v>
      </c>
      <c r="G548" t="str">
        <f t="shared" si="176"/>
        <v>VIALSUR</v>
      </c>
      <c r="H548">
        <f>'RESUMEN ORDENADO DICIEMBRE'!F548</f>
        <v>2013</v>
      </c>
      <c r="I548" s="53" t="str">
        <f>IF(F548="AD. DIRECTA","X","")</f>
        <v>X</v>
      </c>
      <c r="J548" s="54">
        <f>IF(D548=0,"",VLOOKUP(D548,'2010-2001-1990'!$A$1:$C$105,3,"FALSO"))</f>
        <v>308</v>
      </c>
      <c r="K548" s="54">
        <f>IF(D548=0,"",VLOOKUP(D548,'2010-2001-1990'!$A$1:$C$105,2,"FALSO"))</f>
        <v>360</v>
      </c>
      <c r="L548" s="54">
        <f>IF(J548="",IF(K548="","",J548+K548),J548+K548)</f>
        <v>668</v>
      </c>
      <c r="M548" s="54">
        <f>'RESUMEN ORDENADO DICIEMBRE'!I548</f>
        <v>4.8499999999999996</v>
      </c>
      <c r="N548" s="54" t="str">
        <f>IF(M548=0,"Mantenimiento",IF(A548="MANTENIMIENTO","Construcción de "&amp;M548&amp;" Km de vías mantenidas",IF(A548="ALCANTARILLAS","Construcción de "&amp;M548&amp;" alcantarillas",IF(A548="AMBIENTAL","Licenciamiento ambiental de vías en la provincia",IF(A548="ASFALTADO","Construcción de "&amp;M548&amp;" Km de vías asfaltadas",IF(A548="ESTUDIOS","Ejecución de "&amp;M548&amp;" Km de estudio vial",IF(A548="MEJORAMIENTO","Construcción de "&amp;M548&amp;" Km de vías mejoradas",IF(A548="OBRAS DE ARTE","Construcción de "&amp;M548&amp;" Km de obras de arte",IF(A548="PASARELAS","Construcción de "&amp;M548&amp;" m de pasarelas en convenio con Tony el Suizo",IF(A548="PUENTES","Construcción de "&amp;M548&amp;" m de puentes",))))))))))</f>
        <v>Construcción de 4.85 Km de vías mejoradas</v>
      </c>
      <c r="O548"/>
      <c r="P548" s="54"/>
      <c r="Q548" s="54"/>
      <c r="R548">
        <f>'RESUMEN ORDENADO DICIEMBRE'!S548</f>
        <v>9928.7999999999993</v>
      </c>
      <c r="S548" s="45">
        <f>SUM(R548:R552)</f>
        <v>44913.208999999995</v>
      </c>
      <c r="T548" s="49">
        <f>IF(S548="",R548,S548)</f>
        <v>44913.208999999995</v>
      </c>
      <c r="V548" t="str">
        <f>IF(A548="ESTUDIOS","Ing. Patricio Barcenas",IF(A548="AMBIENTAL","Ing. Verónica Carrión",IF(C548="ZONA 1","Ing. Javier Ruíz",IF(C548="ZONA 2","Ing. Marco Cevallos",IF(C548="ZONA 3", "Ing. Alfonso González","Ing. Iván Villa")))))</f>
        <v>Ing. Alfonso González</v>
      </c>
      <c r="W548" s="61" t="str">
        <f>IF(A548="ESTUDIOS","Informe del estudio o informe del diseño","Informe, planillas y actas")</f>
        <v>Informe, planillas y actas</v>
      </c>
    </row>
    <row r="549" spans="1:23" hidden="1" x14ac:dyDescent="0.2">
      <c r="A549" t="str">
        <f>'RESUMEN ORDENADO DICIEMBRE'!E549</f>
        <v>MEJORAMIENTO</v>
      </c>
      <c r="B549">
        <f>'RESUMEN ORDENADO DICIEMBRE'!G549</f>
        <v>0</v>
      </c>
      <c r="C549" t="str">
        <f>'RESUMEN ORDENADO DICIEMBRE'!A549</f>
        <v>ZONA 3</v>
      </c>
      <c r="D549" s="55" t="str">
        <f>'RESUMEN ORDENADO DICIEMBRE'!C549</f>
        <v>LA TINGUE</v>
      </c>
      <c r="E549" t="str">
        <f>'RESUMEN ORDENADO DICIEMBRE'!B549</f>
        <v xml:space="preserve">OLMEDO </v>
      </c>
      <c r="F549" t="str">
        <f>'RESUMEN ORDENADO DICIEMBRE'!D549</f>
        <v>AD. DIRECTA</v>
      </c>
      <c r="G549" t="str">
        <f t="shared" si="176"/>
        <v>VIALSUR</v>
      </c>
      <c r="J549" s="54"/>
      <c r="K549" s="54"/>
      <c r="L549" s="54"/>
      <c r="M549" s="54">
        <f>'RESUMEN ORDENADO DICIEMBRE'!I549</f>
        <v>0</v>
      </c>
      <c r="N549" s="54"/>
      <c r="O549" s="54"/>
      <c r="P549" s="54"/>
      <c r="Q549" s="54"/>
      <c r="R549">
        <f>'RESUMEN ORDENADO DICIEMBRE'!S549</f>
        <v>3424.68</v>
      </c>
      <c r="S549" s="45"/>
    </row>
    <row r="550" spans="1:23" hidden="1" x14ac:dyDescent="0.2">
      <c r="A550" t="str">
        <f>'RESUMEN ORDENADO DICIEMBRE'!E550</f>
        <v>MEJORAMIENTO</v>
      </c>
      <c r="B550">
        <f>'RESUMEN ORDENADO DICIEMBRE'!G550</f>
        <v>0</v>
      </c>
      <c r="C550" t="str">
        <f>'RESUMEN ORDENADO DICIEMBRE'!A550</f>
        <v>ZONA 3</v>
      </c>
      <c r="D550" s="55" t="str">
        <f>'RESUMEN ORDENADO DICIEMBRE'!C550</f>
        <v>LA TINGUE</v>
      </c>
      <c r="E550" t="str">
        <f>'RESUMEN ORDENADO DICIEMBRE'!B550</f>
        <v xml:space="preserve">OLMEDO </v>
      </c>
      <c r="F550" t="str">
        <f>'RESUMEN ORDENADO DICIEMBRE'!D550</f>
        <v>AD. DIRECTA</v>
      </c>
      <c r="G550" t="str">
        <f t="shared" si="176"/>
        <v>VIALSUR</v>
      </c>
      <c r="J550" s="54"/>
      <c r="K550" s="54"/>
      <c r="L550" s="54"/>
      <c r="M550" s="54">
        <f>'RESUMEN ORDENADO DICIEMBRE'!I550</f>
        <v>0</v>
      </c>
      <c r="N550" s="54"/>
      <c r="O550" s="54"/>
      <c r="P550" s="54"/>
      <c r="Q550" s="54"/>
      <c r="R550">
        <f>'RESUMEN ORDENADO DICIEMBRE'!S550</f>
        <v>2387</v>
      </c>
      <c r="S550" s="45"/>
      <c r="W550" s="61"/>
    </row>
    <row r="551" spans="1:23" hidden="1" x14ac:dyDescent="0.2">
      <c r="A551" t="str">
        <f>'RESUMEN ORDENADO DICIEMBRE'!E551</f>
        <v>MEJORAMIENTO</v>
      </c>
      <c r="B551">
        <f>'RESUMEN ORDENADO DICIEMBRE'!G551</f>
        <v>0</v>
      </c>
      <c r="C551" t="str">
        <f>'RESUMEN ORDENADO DICIEMBRE'!A551</f>
        <v>ZONA 3</v>
      </c>
      <c r="D551" s="55" t="str">
        <f>'RESUMEN ORDENADO DICIEMBRE'!C551</f>
        <v>LA TINGUE</v>
      </c>
      <c r="E551" t="str">
        <f>'RESUMEN ORDENADO DICIEMBRE'!B551</f>
        <v xml:space="preserve">OLMEDO </v>
      </c>
      <c r="F551" t="str">
        <f>'RESUMEN ORDENADO DICIEMBRE'!D551</f>
        <v>AD. DIRECTA</v>
      </c>
      <c r="G551" t="str">
        <f t="shared" si="176"/>
        <v>VIALSUR</v>
      </c>
      <c r="J551" s="54"/>
      <c r="K551" s="54"/>
      <c r="L551" s="54"/>
      <c r="M551" s="54">
        <f>'RESUMEN ORDENADO DICIEMBRE'!I551</f>
        <v>0</v>
      </c>
      <c r="N551" s="54"/>
      <c r="O551" s="54"/>
      <c r="P551" s="54"/>
      <c r="Q551" s="54"/>
      <c r="R551">
        <f>'RESUMEN ORDENADO DICIEMBRE'!S551</f>
        <v>24581.183999999997</v>
      </c>
      <c r="S551" s="45"/>
      <c r="W551" s="61"/>
    </row>
    <row r="552" spans="1:23" hidden="1" x14ac:dyDescent="0.2">
      <c r="A552" t="str">
        <f>'RESUMEN ORDENADO DICIEMBRE'!E552</f>
        <v>MEJORAMIENTO</v>
      </c>
      <c r="B552">
        <f>'RESUMEN ORDENADO DICIEMBRE'!G552</f>
        <v>0</v>
      </c>
      <c r="C552" t="str">
        <f>'RESUMEN ORDENADO DICIEMBRE'!A552</f>
        <v>ZONA 3</v>
      </c>
      <c r="D552" s="55" t="str">
        <f>'RESUMEN ORDENADO DICIEMBRE'!C552</f>
        <v>LA TINGUE</v>
      </c>
      <c r="E552" t="str">
        <f>'RESUMEN ORDENADO DICIEMBRE'!B552</f>
        <v xml:space="preserve">OLMEDO </v>
      </c>
      <c r="F552" t="str">
        <f>'RESUMEN ORDENADO DICIEMBRE'!D552</f>
        <v>AD. DIRECTA</v>
      </c>
      <c r="G552" t="str">
        <f t="shared" si="176"/>
        <v>VIALSUR</v>
      </c>
      <c r="J552" s="54"/>
      <c r="K552" s="54"/>
      <c r="L552" s="54"/>
      <c r="M552" s="54">
        <f>'RESUMEN ORDENADO DICIEMBRE'!I552</f>
        <v>0</v>
      </c>
      <c r="N552" s="54"/>
      <c r="O552" s="54"/>
      <c r="P552" s="54"/>
      <c r="Q552" s="54"/>
      <c r="R552">
        <f>'RESUMEN ORDENADO DICIEMBRE'!S552</f>
        <v>4591.5450000000001</v>
      </c>
      <c r="S552" s="45"/>
      <c r="W552" s="61"/>
    </row>
    <row r="553" spans="1:23" x14ac:dyDescent="0.2">
      <c r="A553" t="str">
        <f>'RESUMEN ORDENADO DICIEMBRE'!E553</f>
        <v>MEJORAMIENTO</v>
      </c>
      <c r="B553" t="str">
        <f>'RESUMEN ORDENADO DICIEMBRE'!G553</f>
        <v>VIA, TAMABARA-COLA. L=6,22 KM. (MTOPL)</v>
      </c>
      <c r="C553" t="str">
        <f>'RESUMEN ORDENADO DICIEMBRE'!A553</f>
        <v>ZONA 3</v>
      </c>
      <c r="D553" s="55" t="str">
        <f>'RESUMEN ORDENADO DICIEMBRE'!C553</f>
        <v>LA TINGUE</v>
      </c>
      <c r="E553" t="str">
        <f>'RESUMEN ORDENADO DICIEMBRE'!B553</f>
        <v xml:space="preserve">OLMEDO </v>
      </c>
      <c r="F553" t="str">
        <f>'RESUMEN ORDENADO DICIEMBRE'!D553</f>
        <v>AD. DIRECTA</v>
      </c>
      <c r="G553" t="str">
        <f t="shared" si="176"/>
        <v>VIALSUR</v>
      </c>
      <c r="H553">
        <f>'RESUMEN ORDENADO DICIEMBRE'!F553</f>
        <v>2013</v>
      </c>
      <c r="I553" s="53" t="str">
        <f>IF(F553="AD. DIRECTA","X","")</f>
        <v>X</v>
      </c>
      <c r="J553" s="54">
        <f>IF(D553=0,"",VLOOKUP(D553,'2010-2001-1990'!$A$1:$C$105,3,"FALSO"))</f>
        <v>308</v>
      </c>
      <c r="K553" s="54">
        <f>IF(D553=0,"",VLOOKUP(D553,'2010-2001-1990'!$A$1:$C$105,2,"FALSO"))</f>
        <v>360</v>
      </c>
      <c r="L553" s="54">
        <f>IF(J553="",IF(K553="","",J553+K553),J553+K553)</f>
        <v>668</v>
      </c>
      <c r="M553" s="54">
        <f>'RESUMEN ORDENADO DICIEMBRE'!I553</f>
        <v>6.22</v>
      </c>
      <c r="N553" s="54" t="str">
        <f>IF(M553=0,"Mantenimiento",IF(A553="MANTENIMIENTO","Construcción de "&amp;M553&amp;" Km de vías mantenidas",IF(A553="ALCANTARILLAS","Construcción de "&amp;M553&amp;" alcantarillas",IF(A553="AMBIENTAL","Licenciamiento ambiental de vías en la provincia",IF(A553="ASFALTADO","Construcción de "&amp;M553&amp;" Km de vías asfaltadas",IF(A553="ESTUDIOS","Ejecución de "&amp;M553&amp;" Km de estudio vial",IF(A553="MEJORAMIENTO","Construcción de "&amp;M553&amp;" Km de vías mejoradas",IF(A553="OBRAS DE ARTE","Construcción de "&amp;M553&amp;" Km de obras de arte",IF(A553="PASARELAS","Construcción de "&amp;M553&amp;" m de pasarelas en convenio con Tony el Suizo",IF(A553="PUENTES","Construcción de "&amp;M553&amp;" m de puentes",))))))))))</f>
        <v>Construcción de 6.22 Km de vías mejoradas</v>
      </c>
      <c r="O553"/>
      <c r="P553" s="54"/>
      <c r="Q553" s="54"/>
      <c r="R553">
        <f>'RESUMEN ORDENADO DICIEMBRE'!S553</f>
        <v>2570.4</v>
      </c>
      <c r="S553" s="45">
        <f>SUM(R553:R557)</f>
        <v>60895.603399999993</v>
      </c>
      <c r="T553" s="49">
        <f>IF(S553="",R553,S553)</f>
        <v>60895.603399999993</v>
      </c>
      <c r="V553" t="str">
        <f>IF(A553="ESTUDIOS","Ing. Patricio Barcenas",IF(A553="AMBIENTAL","Ing. Verónica Carrión",IF(C553="ZONA 1","Ing. Javier Ruíz",IF(C553="ZONA 2","Ing. Marco Cevallos",IF(C553="ZONA 3", "Ing. Alfonso González","Ing. Iván Villa")))))</f>
        <v>Ing. Alfonso González</v>
      </c>
      <c r="W553" s="61" t="str">
        <f>IF(A553="ESTUDIOS","Informe del estudio o informe del diseño","Informe, planillas y actas")</f>
        <v>Informe, planillas y actas</v>
      </c>
    </row>
    <row r="554" spans="1:23" hidden="1" x14ac:dyDescent="0.2">
      <c r="A554" t="str">
        <f>'RESUMEN ORDENADO DICIEMBRE'!E554</f>
        <v>MEJORAMIENTO</v>
      </c>
      <c r="B554">
        <f>'RESUMEN ORDENADO DICIEMBRE'!G554</f>
        <v>0</v>
      </c>
      <c r="C554" t="str">
        <f>'RESUMEN ORDENADO DICIEMBRE'!A554</f>
        <v>ZONA 3</v>
      </c>
      <c r="D554" s="55" t="str">
        <f>'RESUMEN ORDENADO DICIEMBRE'!C554</f>
        <v>LA TINGUE</v>
      </c>
      <c r="E554" t="str">
        <f>'RESUMEN ORDENADO DICIEMBRE'!B554</f>
        <v xml:space="preserve">OLMEDO </v>
      </c>
      <c r="F554" t="str">
        <f>'RESUMEN ORDENADO DICIEMBRE'!D554</f>
        <v>AD. DIRECTA</v>
      </c>
      <c r="G554" t="str">
        <f t="shared" si="176"/>
        <v>VIALSUR</v>
      </c>
      <c r="J554" s="54"/>
      <c r="K554" s="54"/>
      <c r="L554" s="54"/>
      <c r="M554" s="54">
        <f>'RESUMEN ORDENADO DICIEMBRE'!I554</f>
        <v>0</v>
      </c>
      <c r="N554" s="54"/>
      <c r="O554" s="54"/>
      <c r="P554" s="54"/>
      <c r="Q554" s="54"/>
      <c r="R554">
        <f>'RESUMEN ORDENADO DICIEMBRE'!S554</f>
        <v>1224.72</v>
      </c>
      <c r="S554" s="45"/>
      <c r="W554" s="61"/>
    </row>
    <row r="555" spans="1:23" hidden="1" x14ac:dyDescent="0.2">
      <c r="A555" t="str">
        <f>'RESUMEN ORDENADO DICIEMBRE'!E555</f>
        <v>MEJORAMIENTO</v>
      </c>
      <c r="B555">
        <f>'RESUMEN ORDENADO DICIEMBRE'!G555</f>
        <v>0</v>
      </c>
      <c r="C555" t="str">
        <f>'RESUMEN ORDENADO DICIEMBRE'!A555</f>
        <v>ZONA 3</v>
      </c>
      <c r="D555" s="55" t="str">
        <f>'RESUMEN ORDENADO DICIEMBRE'!C555</f>
        <v>LA TINGUE</v>
      </c>
      <c r="E555" t="str">
        <f>'RESUMEN ORDENADO DICIEMBRE'!B555</f>
        <v xml:space="preserve">OLMEDO </v>
      </c>
      <c r="F555" t="str">
        <f>'RESUMEN ORDENADO DICIEMBRE'!D555</f>
        <v>AD. DIRECTA</v>
      </c>
      <c r="G555" t="str">
        <f t="shared" si="176"/>
        <v>VIALSUR</v>
      </c>
      <c r="J555" s="54"/>
      <c r="K555" s="54"/>
      <c r="L555" s="54"/>
      <c r="M555" s="54">
        <f>'RESUMEN ORDENADO DICIEMBRE'!I555</f>
        <v>0</v>
      </c>
      <c r="N555" s="54"/>
      <c r="O555" s="54"/>
      <c r="P555" s="54"/>
      <c r="Q555" s="54"/>
      <c r="R555">
        <f>'RESUMEN ORDENADO DICIEMBRE'!S555</f>
        <v>2860</v>
      </c>
      <c r="S555" s="45"/>
      <c r="W555" s="61"/>
    </row>
    <row r="556" spans="1:23" hidden="1" x14ac:dyDescent="0.2">
      <c r="A556" t="str">
        <f>'RESUMEN ORDENADO DICIEMBRE'!E556</f>
        <v>MEJORAMIENTO</v>
      </c>
      <c r="B556">
        <f>'RESUMEN ORDENADO DICIEMBRE'!G556</f>
        <v>0</v>
      </c>
      <c r="C556" t="str">
        <f>'RESUMEN ORDENADO DICIEMBRE'!A556</f>
        <v>ZONA 3</v>
      </c>
      <c r="D556" s="55" t="str">
        <f>'RESUMEN ORDENADO DICIEMBRE'!C556</f>
        <v>LA TINGUE</v>
      </c>
      <c r="E556" t="str">
        <f>'RESUMEN ORDENADO DICIEMBRE'!B556</f>
        <v xml:space="preserve">OLMEDO </v>
      </c>
      <c r="F556" t="str">
        <f>'RESUMEN ORDENADO DICIEMBRE'!D556</f>
        <v>AD. DIRECTA</v>
      </c>
      <c r="G556" t="str">
        <f t="shared" si="176"/>
        <v>VIALSUR</v>
      </c>
      <c r="J556" s="54"/>
      <c r="K556" s="54"/>
      <c r="L556" s="54"/>
      <c r="M556" s="54">
        <f>'RESUMEN ORDENADO DICIEMBRE'!I556</f>
        <v>0</v>
      </c>
      <c r="N556" s="54"/>
      <c r="O556" s="54"/>
      <c r="P556" s="54"/>
      <c r="Q556" s="54"/>
      <c r="R556">
        <f>'RESUMEN ORDENADO DICIEMBRE'!S556</f>
        <v>25774.094399999998</v>
      </c>
      <c r="S556" s="45"/>
      <c r="W556" s="61"/>
    </row>
    <row r="557" spans="1:23" hidden="1" x14ac:dyDescent="0.2">
      <c r="A557" t="str">
        <f>'RESUMEN ORDENADO DICIEMBRE'!E557</f>
        <v>MEJORAMIENTO</v>
      </c>
      <c r="B557">
        <f>'RESUMEN ORDENADO DICIEMBRE'!G557</f>
        <v>0</v>
      </c>
      <c r="C557" t="str">
        <f>'RESUMEN ORDENADO DICIEMBRE'!A557</f>
        <v>ZONA 3</v>
      </c>
      <c r="D557" s="55" t="str">
        <f>'RESUMEN ORDENADO DICIEMBRE'!C557</f>
        <v>LA TINGUE</v>
      </c>
      <c r="E557" t="str">
        <f>'RESUMEN ORDENADO DICIEMBRE'!B557</f>
        <v xml:space="preserve">OLMEDO </v>
      </c>
      <c r="F557" t="str">
        <f>'RESUMEN ORDENADO DICIEMBRE'!D557</f>
        <v>AD. DIRECTA</v>
      </c>
      <c r="G557" t="str">
        <f t="shared" si="176"/>
        <v>VIALSUR</v>
      </c>
      <c r="J557" s="54"/>
      <c r="K557" s="54"/>
      <c r="L557" s="54"/>
      <c r="M557" s="54">
        <f>'RESUMEN ORDENADO DICIEMBRE'!I557</f>
        <v>0</v>
      </c>
      <c r="N557" s="54"/>
      <c r="O557" s="54"/>
      <c r="P557" s="54"/>
      <c r="Q557" s="54"/>
      <c r="R557">
        <f>'RESUMEN ORDENADO DICIEMBRE'!S557</f>
        <v>28466.388999999996</v>
      </c>
      <c r="S557" s="45"/>
      <c r="W557" s="61"/>
    </row>
    <row r="558" spans="1:23" x14ac:dyDescent="0.2">
      <c r="A558" t="str">
        <f>'RESUMEN ORDENADO DICIEMBRE'!E558</f>
        <v>MEJORAMIENTO</v>
      </c>
      <c r="B558" t="str">
        <f>'RESUMEN ORDENADO DICIEMBRE'!G558</f>
        <v>VIA, LA TINGUE-CARRIZAL. L=3,1 KM. (MTOPL)</v>
      </c>
      <c r="C558" t="str">
        <f>'RESUMEN ORDENADO DICIEMBRE'!A558</f>
        <v>ZONA 3</v>
      </c>
      <c r="D558" s="55" t="str">
        <f>'RESUMEN ORDENADO DICIEMBRE'!C558</f>
        <v>LA TINGUE</v>
      </c>
      <c r="E558" t="str">
        <f>'RESUMEN ORDENADO DICIEMBRE'!B558</f>
        <v xml:space="preserve">OLMEDO </v>
      </c>
      <c r="F558" t="str">
        <f>'RESUMEN ORDENADO DICIEMBRE'!D558</f>
        <v>AD. DIRECTA</v>
      </c>
      <c r="G558" t="str">
        <f t="shared" si="176"/>
        <v>VIALSUR</v>
      </c>
      <c r="H558">
        <f>'RESUMEN ORDENADO DICIEMBRE'!F558</f>
        <v>2013</v>
      </c>
      <c r="I558" s="53" t="str">
        <f>IF(F558="AD. DIRECTA","X","")</f>
        <v>X</v>
      </c>
      <c r="J558" s="54">
        <f>IF(D558=0,"",VLOOKUP(D558,'2010-2001-1990'!$A$1:$C$105,3,"FALSO"))</f>
        <v>308</v>
      </c>
      <c r="K558" s="54">
        <f>IF(D558=0,"",VLOOKUP(D558,'2010-2001-1990'!$A$1:$C$105,2,"FALSO"))</f>
        <v>360</v>
      </c>
      <c r="L558" s="54">
        <f>IF(J558="",IF(K558="","",J558+K558),J558+K558)</f>
        <v>668</v>
      </c>
      <c r="M558" s="54">
        <f>'RESUMEN ORDENADO DICIEMBRE'!I558</f>
        <v>3.1</v>
      </c>
      <c r="N558" s="54" t="str">
        <f>IF(M558=0,"Mantenimiento",IF(A558="MANTENIMIENTO","Construcción de "&amp;M558&amp;" Km de vías mantenidas",IF(A558="ALCANTARILLAS","Construcción de "&amp;M558&amp;" alcantarillas",IF(A558="AMBIENTAL","Licenciamiento ambiental de vías en la provincia",IF(A558="ASFALTADO","Construcción de "&amp;M558&amp;" Km de vías asfaltadas",IF(A558="ESTUDIOS","Ejecución de "&amp;M558&amp;" Km de estudio vial",IF(A558="MEJORAMIENTO","Construcción de "&amp;M558&amp;" Km de vías mejoradas",IF(A558="OBRAS DE ARTE","Construcción de "&amp;M558&amp;" Km de obras de arte",IF(A558="PASARELAS","Construcción de "&amp;M558&amp;" m de pasarelas en convenio con Tony el Suizo",IF(A558="PUENTES","Construcción de "&amp;M558&amp;" m de puentes",))))))))))</f>
        <v>Construcción de 3.1 Km de vías mejoradas</v>
      </c>
      <c r="O558"/>
      <c r="P558" s="54"/>
      <c r="Q558" s="54"/>
      <c r="R558">
        <f>'RESUMEN ORDENADO DICIEMBRE'!S558</f>
        <v>73183.599999999991</v>
      </c>
      <c r="S558" s="45">
        <f>SUM(R558:R559)</f>
        <v>73806.039999999994</v>
      </c>
      <c r="T558" s="49">
        <f>IF(S558="",R558,S558)</f>
        <v>73806.039999999994</v>
      </c>
      <c r="V558" t="str">
        <f>IF(A558="ESTUDIOS","Ing. Patricio Barcenas",IF(A558="AMBIENTAL","Ing. Verónica Carrión",IF(C558="ZONA 1","Ing. Javier Ruíz",IF(C558="ZONA 2","Ing. Marco Cevallos",IF(C558="ZONA 3", "Ing. Alfonso González","Ing. Iván Villa")))))</f>
        <v>Ing. Alfonso González</v>
      </c>
      <c r="W558" s="61" t="str">
        <f>IF(A558="ESTUDIOS","Informe del estudio o informe del diseño","Informe, planillas y actas")</f>
        <v>Informe, planillas y actas</v>
      </c>
    </row>
    <row r="559" spans="1:23" hidden="1" x14ac:dyDescent="0.2">
      <c r="A559" t="str">
        <f>'RESUMEN ORDENADO DICIEMBRE'!E559</f>
        <v>MEJORAMIENTO</v>
      </c>
      <c r="B559">
        <f>'RESUMEN ORDENADO DICIEMBRE'!G559</f>
        <v>0</v>
      </c>
      <c r="C559" t="str">
        <f>'RESUMEN ORDENADO DICIEMBRE'!A559</f>
        <v>ZONA 3</v>
      </c>
      <c r="D559" s="55" t="str">
        <f>'RESUMEN ORDENADO DICIEMBRE'!C559</f>
        <v>LA TINGUE</v>
      </c>
      <c r="E559" t="str">
        <f>'RESUMEN ORDENADO DICIEMBRE'!B559</f>
        <v xml:space="preserve">OLMEDO </v>
      </c>
      <c r="F559" t="str">
        <f>'RESUMEN ORDENADO DICIEMBRE'!D559</f>
        <v>AD. DIRECTA</v>
      </c>
      <c r="G559" t="str">
        <f t="shared" si="176"/>
        <v>VIALSUR</v>
      </c>
      <c r="J559" s="54"/>
      <c r="K559" s="54"/>
      <c r="L559" s="54"/>
      <c r="M559" s="54">
        <f>'RESUMEN ORDENADO DICIEMBRE'!I559</f>
        <v>0</v>
      </c>
      <c r="N559" s="54"/>
      <c r="O559" s="54"/>
      <c r="P559" s="54"/>
      <c r="Q559" s="54"/>
      <c r="R559">
        <f>'RESUMEN ORDENADO DICIEMBRE'!S559</f>
        <v>622.43999999999994</v>
      </c>
      <c r="S559" s="45"/>
      <c r="W559" s="61"/>
    </row>
    <row r="560" spans="1:23" x14ac:dyDescent="0.2">
      <c r="A560" t="str">
        <f>'RESUMEN ORDENADO DICIEMBRE'!E560</f>
        <v>MEJORAMIENTO</v>
      </c>
      <c r="B560" t="str">
        <f>'RESUMEN ORDENADO DICIEMBRE'!G560</f>
        <v>VIA, PANAMERICANA-CASANGA. CONTRATO NRO. 727-DJ-2011</v>
      </c>
      <c r="C560" t="str">
        <f>'RESUMEN ORDENADO DICIEMBRE'!A560</f>
        <v>ZONA 3</v>
      </c>
      <c r="D560" s="55" t="str">
        <f>'RESUMEN ORDENADO DICIEMBRE'!C560</f>
        <v>CASANGA</v>
      </c>
      <c r="E560" t="str">
        <f>'RESUMEN ORDENADO DICIEMBRE'!B560</f>
        <v>PALTAS</v>
      </c>
      <c r="F560" t="str">
        <f>'RESUMEN ORDENADO DICIEMBRE'!D560</f>
        <v>AD. DIRECTA</v>
      </c>
      <c r="G560" t="str">
        <f t="shared" si="176"/>
        <v>VIALSUR</v>
      </c>
      <c r="H560">
        <f>'RESUMEN ORDENADO DICIEMBRE'!F560</f>
        <v>2013</v>
      </c>
      <c r="I560" s="53" t="str">
        <f>IF(F560="AD. DIRECTA","X","")</f>
        <v>X</v>
      </c>
      <c r="J560" s="54">
        <f>IF(D560=0,"",VLOOKUP(D560,'2010-2001-1990'!$A$1:$C$105,3,"FALSO"))</f>
        <v>874</v>
      </c>
      <c r="K560" s="54">
        <f>IF(D560=0,"",VLOOKUP(D560,'2010-2001-1990'!$A$1:$C$105,2,"FALSO"))</f>
        <v>931</v>
      </c>
      <c r="L560" s="54">
        <f>IF(J560="",IF(K560="","",J560+K560),J560+K560)</f>
        <v>1805</v>
      </c>
      <c r="M560" s="54">
        <f>'RESUMEN ORDENADO DICIEMBRE'!I560</f>
        <v>3.2</v>
      </c>
      <c r="N560" s="54" t="str">
        <f>IF(M560=0,"Mantenimiento",IF(A560="MANTENIMIENTO","Construcción de "&amp;M560&amp;" Km de vías mantenidas",IF(A560="ALCANTARILLAS","Construcción de "&amp;M560&amp;" alcantarillas",IF(A560="AMBIENTAL","Licenciamiento ambiental de vías en la provincia",IF(A560="ASFALTADO","Construcción de "&amp;M560&amp;" Km de vías asfaltadas",IF(A560="ESTUDIOS","Ejecución de "&amp;M560&amp;" Km de estudio vial",IF(A560="MEJORAMIENTO","Construcción de "&amp;M560&amp;" Km de vías mejoradas",IF(A560="OBRAS DE ARTE","Construcción de "&amp;M560&amp;" Km de obras de arte",IF(A560="PASARELAS","Construcción de "&amp;M560&amp;" m de pasarelas en convenio con Tony el Suizo",IF(A560="PUENTES","Construcción de "&amp;M560&amp;" m de puentes",))))))))))</f>
        <v>Construcción de 3.2 Km de vías mejoradas</v>
      </c>
      <c r="O560"/>
      <c r="P560" s="54"/>
      <c r="Q560" s="54"/>
      <c r="R560">
        <f>'RESUMEN ORDENADO DICIEMBRE'!S560</f>
        <v>380</v>
      </c>
      <c r="S560" s="45">
        <f>SUM(R560:R566)</f>
        <v>52076.297500000001</v>
      </c>
      <c r="T560" s="49">
        <f>IF(S560="",R560,S560)</f>
        <v>52076.297500000001</v>
      </c>
      <c r="V560" t="str">
        <f>IF(A560="ESTUDIOS","Ing. Patricio Barcenas",IF(A560="AMBIENTAL","Ing. Verónica Carrión",IF(C560="ZONA 1","Ing. Javier Ruíz",IF(C560="ZONA 2","Ing. Marco Cevallos",IF(C560="ZONA 3", "Ing. Alfonso González","Ing. Iván Villa")))))</f>
        <v>Ing. Alfonso González</v>
      </c>
      <c r="W560" s="61" t="str">
        <f>IF(A560="ESTUDIOS","Informe del estudio o informe del diseño","Informe, planillas y actas")</f>
        <v>Informe, planillas y actas</v>
      </c>
    </row>
    <row r="561" spans="1:23" hidden="1" x14ac:dyDescent="0.2">
      <c r="A561" t="str">
        <f>'RESUMEN ORDENADO DICIEMBRE'!E561</f>
        <v>MEJORAMIENTO</v>
      </c>
      <c r="B561">
        <f>'RESUMEN ORDENADO DICIEMBRE'!G561</f>
        <v>0</v>
      </c>
      <c r="C561" t="str">
        <f>'RESUMEN ORDENADO DICIEMBRE'!A561</f>
        <v>ZONA 3</v>
      </c>
      <c r="D561" s="55" t="str">
        <f>'RESUMEN ORDENADO DICIEMBRE'!C561</f>
        <v>CASANGA</v>
      </c>
      <c r="E561" t="str">
        <f>'RESUMEN ORDENADO DICIEMBRE'!B561</f>
        <v>PALTAS</v>
      </c>
      <c r="F561" t="str">
        <f>'RESUMEN ORDENADO DICIEMBRE'!D561</f>
        <v>AD. DIRECTA</v>
      </c>
      <c r="G561" t="str">
        <f t="shared" si="176"/>
        <v>VIALSUR</v>
      </c>
      <c r="J561" s="54"/>
      <c r="K561" s="54"/>
      <c r="L561" s="54"/>
      <c r="M561" s="54">
        <f>'RESUMEN ORDENADO DICIEMBRE'!I561</f>
        <v>0</v>
      </c>
      <c r="N561" s="54"/>
      <c r="O561" s="54"/>
      <c r="P561" s="54"/>
      <c r="Q561" s="54"/>
      <c r="R561">
        <f>'RESUMEN ORDENADO DICIEMBRE'!S561</f>
        <v>7200.9</v>
      </c>
      <c r="S561" s="45"/>
    </row>
    <row r="562" spans="1:23" hidden="1" x14ac:dyDescent="0.2">
      <c r="A562" t="str">
        <f>'RESUMEN ORDENADO DICIEMBRE'!E562</f>
        <v>MEJORAMIENTO</v>
      </c>
      <c r="B562">
        <f>'RESUMEN ORDENADO DICIEMBRE'!G562</f>
        <v>0</v>
      </c>
      <c r="C562" t="str">
        <f>'RESUMEN ORDENADO DICIEMBRE'!A562</f>
        <v>ZONA 3</v>
      </c>
      <c r="D562" s="55" t="str">
        <f>'RESUMEN ORDENADO DICIEMBRE'!C562</f>
        <v>CASANGA</v>
      </c>
      <c r="E562" t="str">
        <f>'RESUMEN ORDENADO DICIEMBRE'!B562</f>
        <v>PALTAS</v>
      </c>
      <c r="F562" t="str">
        <f>'RESUMEN ORDENADO DICIEMBRE'!D562</f>
        <v>AD. DIRECTA</v>
      </c>
      <c r="G562" t="str">
        <f t="shared" si="176"/>
        <v>VIALSUR</v>
      </c>
      <c r="J562" s="54"/>
      <c r="K562" s="54"/>
      <c r="L562" s="54"/>
      <c r="M562" s="54">
        <f>'RESUMEN ORDENADO DICIEMBRE'!I562</f>
        <v>0</v>
      </c>
      <c r="N562" s="54"/>
      <c r="O562" s="54"/>
      <c r="P562" s="54"/>
      <c r="Q562" s="54"/>
      <c r="R562">
        <f>'RESUMEN ORDENADO DICIEMBRE'!S562</f>
        <v>6849.36</v>
      </c>
      <c r="S562" s="45"/>
    </row>
    <row r="563" spans="1:23" hidden="1" x14ac:dyDescent="0.2">
      <c r="A563" t="str">
        <f>'RESUMEN ORDENADO DICIEMBRE'!E563</f>
        <v>MEJORAMIENTO</v>
      </c>
      <c r="B563">
        <f>'RESUMEN ORDENADO DICIEMBRE'!G563</f>
        <v>0</v>
      </c>
      <c r="C563" t="str">
        <f>'RESUMEN ORDENADO DICIEMBRE'!A563</f>
        <v>ZONA 3</v>
      </c>
      <c r="D563" s="55" t="str">
        <f>'RESUMEN ORDENADO DICIEMBRE'!C563</f>
        <v>CASANGA</v>
      </c>
      <c r="E563" t="str">
        <f>'RESUMEN ORDENADO DICIEMBRE'!B563</f>
        <v>PALTAS</v>
      </c>
      <c r="F563" t="str">
        <f>'RESUMEN ORDENADO DICIEMBRE'!D563</f>
        <v>AD. DIRECTA</v>
      </c>
      <c r="G563" t="str">
        <f t="shared" si="176"/>
        <v>VIALSUR</v>
      </c>
      <c r="J563" s="54"/>
      <c r="K563" s="54"/>
      <c r="L563" s="54"/>
      <c r="M563" s="54">
        <f>'RESUMEN ORDENADO DICIEMBRE'!I563</f>
        <v>0</v>
      </c>
      <c r="N563" s="54"/>
      <c r="O563" s="54"/>
      <c r="P563" s="54"/>
      <c r="Q563" s="54"/>
      <c r="R563">
        <f>'RESUMEN ORDENADO DICIEMBRE'!S563</f>
        <v>1254.33</v>
      </c>
      <c r="S563" s="45"/>
      <c r="W563" s="61"/>
    </row>
    <row r="564" spans="1:23" hidden="1" x14ac:dyDescent="0.2">
      <c r="A564" t="str">
        <f>'RESUMEN ORDENADO DICIEMBRE'!E564</f>
        <v>MEJORAMIENTO</v>
      </c>
      <c r="B564">
        <f>'RESUMEN ORDENADO DICIEMBRE'!G564</f>
        <v>0</v>
      </c>
      <c r="C564" t="str">
        <f>'RESUMEN ORDENADO DICIEMBRE'!A564</f>
        <v>ZONA 3</v>
      </c>
      <c r="D564" s="55" t="str">
        <f>'RESUMEN ORDENADO DICIEMBRE'!C564</f>
        <v>CASANGA</v>
      </c>
      <c r="E564" t="str">
        <f>'RESUMEN ORDENADO DICIEMBRE'!B564</f>
        <v>PALTAS</v>
      </c>
      <c r="F564" t="str">
        <f>'RESUMEN ORDENADO DICIEMBRE'!D564</f>
        <v>AD. DIRECTA</v>
      </c>
      <c r="G564" t="str">
        <f t="shared" si="176"/>
        <v>VIALSUR</v>
      </c>
      <c r="J564" s="54"/>
      <c r="K564" s="54"/>
      <c r="L564" s="54"/>
      <c r="M564" s="54">
        <f>'RESUMEN ORDENADO DICIEMBRE'!I564</f>
        <v>0</v>
      </c>
      <c r="N564" s="54"/>
      <c r="O564" s="54"/>
      <c r="P564" s="54"/>
      <c r="Q564" s="54"/>
      <c r="R564">
        <f>'RESUMEN ORDENADO DICIEMBRE'!S564</f>
        <v>8036.7349999999988</v>
      </c>
      <c r="S564" s="45"/>
    </row>
    <row r="565" spans="1:23" hidden="1" x14ac:dyDescent="0.2">
      <c r="A565" t="str">
        <f>'RESUMEN ORDENADO DICIEMBRE'!E565</f>
        <v>MEJORAMIENTO</v>
      </c>
      <c r="B565">
        <f>'RESUMEN ORDENADO DICIEMBRE'!G565</f>
        <v>0</v>
      </c>
      <c r="C565" t="str">
        <f>'RESUMEN ORDENADO DICIEMBRE'!A565</f>
        <v>ZONA 3</v>
      </c>
      <c r="D565" s="55" t="str">
        <f>'RESUMEN ORDENADO DICIEMBRE'!C565</f>
        <v>CASANGA</v>
      </c>
      <c r="E565" t="str">
        <f>'RESUMEN ORDENADO DICIEMBRE'!B565</f>
        <v>PALTAS</v>
      </c>
      <c r="F565" t="str">
        <f>'RESUMEN ORDENADO DICIEMBRE'!D565</f>
        <v>AD. DIRECTA</v>
      </c>
      <c r="G565" t="str">
        <f t="shared" si="176"/>
        <v>VIALSUR</v>
      </c>
      <c r="J565" s="54"/>
      <c r="K565" s="54"/>
      <c r="L565" s="54"/>
      <c r="M565" s="54">
        <f>'RESUMEN ORDENADO DICIEMBRE'!I565</f>
        <v>0</v>
      </c>
      <c r="N565" s="54"/>
      <c r="O565" s="54"/>
      <c r="P565" s="54"/>
      <c r="Q565" s="54"/>
      <c r="R565">
        <f>'RESUMEN ORDENADO DICIEMBRE'!S565</f>
        <v>5426.4000000000005</v>
      </c>
      <c r="S565" s="45"/>
    </row>
    <row r="566" spans="1:23" hidden="1" x14ac:dyDescent="0.2">
      <c r="A566" t="str">
        <f>'RESUMEN ORDENADO DICIEMBRE'!E566</f>
        <v>MEJORAMIENTO</v>
      </c>
      <c r="B566">
        <f>'RESUMEN ORDENADO DICIEMBRE'!G566</f>
        <v>0</v>
      </c>
      <c r="C566" t="str">
        <f>'RESUMEN ORDENADO DICIEMBRE'!A566</f>
        <v>ZONA 3</v>
      </c>
      <c r="D566" s="55" t="str">
        <f>'RESUMEN ORDENADO DICIEMBRE'!C566</f>
        <v>CASANGA</v>
      </c>
      <c r="E566" t="str">
        <f>'RESUMEN ORDENADO DICIEMBRE'!B566</f>
        <v>PALTAS</v>
      </c>
      <c r="F566" t="str">
        <f>'RESUMEN ORDENADO DICIEMBRE'!D566</f>
        <v>AD. DIRECTA</v>
      </c>
      <c r="G566" t="str">
        <f t="shared" si="176"/>
        <v>VIALSUR</v>
      </c>
      <c r="J566" s="54"/>
      <c r="K566" s="54"/>
      <c r="L566" s="54"/>
      <c r="M566" s="54">
        <f>'RESUMEN ORDENADO DICIEMBRE'!I566</f>
        <v>0</v>
      </c>
      <c r="N566" s="54"/>
      <c r="O566" s="54"/>
      <c r="P566" s="54"/>
      <c r="Q566" s="54"/>
      <c r="R566">
        <f>'RESUMEN ORDENADO DICIEMBRE'!S566</f>
        <v>22928.572499999998</v>
      </c>
      <c r="S566" s="45"/>
    </row>
    <row r="567" spans="1:23" x14ac:dyDescent="0.2">
      <c r="A567" t="str">
        <f>'RESUMEN ORDENADO DICIEMBRE'!E567</f>
        <v>MEJORAMIENTO</v>
      </c>
      <c r="B567" t="str">
        <f>'RESUMEN ORDENADO DICIEMBRE'!G567</f>
        <v>VIA A STO. DOMINGO (L=3,2 KM) Y VIA A SAN FRANCISC0 (L=5,2 KM). PARROQUIA, LAURO GUERRERO</v>
      </c>
      <c r="C567" t="str">
        <f>'RESUMEN ORDENADO DICIEMBRE'!A567</f>
        <v>ZONA 3</v>
      </c>
      <c r="D567" s="55" t="str">
        <f>'RESUMEN ORDENADO DICIEMBRE'!C567</f>
        <v>LAURO GUERRERO</v>
      </c>
      <c r="E567" t="str">
        <f>'RESUMEN ORDENADO DICIEMBRE'!B567</f>
        <v>PALTAS</v>
      </c>
      <c r="F567" t="str">
        <f>'RESUMEN ORDENADO DICIEMBRE'!D567</f>
        <v>AD. DIRECTA</v>
      </c>
      <c r="G567" t="str">
        <f t="shared" si="176"/>
        <v>VIALSUR</v>
      </c>
      <c r="H567">
        <f>'RESUMEN ORDENADO DICIEMBRE'!F567</f>
        <v>2013</v>
      </c>
      <c r="I567" s="53" t="str">
        <f t="shared" ref="I567:I568" si="183">IF(F567="AD. DIRECTA","X","")</f>
        <v>X</v>
      </c>
      <c r="J567" s="54">
        <f>IF(D567=0,"",VLOOKUP(D567,'2010-2001-1990'!$A$1:$C$105,3,"FALSO"))</f>
        <v>910</v>
      </c>
      <c r="K567" s="54">
        <f>IF(D567=0,"",VLOOKUP(D567,'2010-2001-1990'!$A$1:$C$105,2,"FALSO"))</f>
        <v>915</v>
      </c>
      <c r="L567" s="54">
        <f t="shared" ref="L567:L568" si="184">IF(J567="",IF(K567="","",J567+K567),J567+K567)</f>
        <v>1825</v>
      </c>
      <c r="M567" s="54">
        <f>'RESUMEN ORDENADO DICIEMBRE'!I567</f>
        <v>3.2</v>
      </c>
      <c r="N567" s="54" t="str">
        <f t="shared" ref="N567:N568" si="185">IF(M567=0,"Mantenimiento",IF(A567="MANTENIMIENTO","Construcción de "&amp;M567&amp;" Km de vías mantenidas",IF(A567="ALCANTARILLAS","Construcción de "&amp;M567&amp;" alcantarillas",IF(A567="AMBIENTAL","Licenciamiento ambiental de vías en la provincia",IF(A567="ASFALTADO","Construcción de "&amp;M567&amp;" Km de vías asfaltadas",IF(A567="ESTUDIOS","Ejecución de "&amp;M567&amp;" Km de estudio vial",IF(A567="MEJORAMIENTO","Construcción de "&amp;M567&amp;" Km de vías mejoradas",IF(A567="OBRAS DE ARTE","Construcción de "&amp;M567&amp;" Km de obras de arte",IF(A567="PASARELAS","Construcción de "&amp;M567&amp;" m de pasarelas en convenio con Tony el Suizo",IF(A567="PUENTES","Construcción de "&amp;M567&amp;" m de puentes",))))))))))</f>
        <v>Construcción de 3.2 Km de vías mejoradas</v>
      </c>
      <c r="O567"/>
      <c r="P567" s="54"/>
      <c r="Q567" s="54"/>
      <c r="R567">
        <f>'RESUMEN ORDENADO DICIEMBRE'!S567</f>
        <v>708.25999999999988</v>
      </c>
      <c r="S567" s="45"/>
      <c r="T567" s="49">
        <f t="shared" ref="T567:T568" si="186">IF(S567="",R567,S567)</f>
        <v>708.25999999999988</v>
      </c>
      <c r="V567" t="str">
        <f t="shared" ref="V567:V568" si="187">IF(A567="ESTUDIOS","Ing. Patricio Barcenas",IF(A567="AMBIENTAL","Ing. Verónica Carrión",IF(C567="ZONA 1","Ing. Javier Ruíz",IF(C567="ZONA 2","Ing. Marco Cevallos",IF(C567="ZONA 3", "Ing. Alfonso González","Ing. Iván Villa")))))</f>
        <v>Ing. Alfonso González</v>
      </c>
      <c r="W567" s="61" t="str">
        <f t="shared" ref="W567:W568" si="188">IF(A567="ESTUDIOS","Informe del estudio o informe del diseño","Informe, planillas y actas")</f>
        <v>Informe, planillas y actas</v>
      </c>
    </row>
    <row r="568" spans="1:23" x14ac:dyDescent="0.2">
      <c r="A568" t="str">
        <f>'RESUMEN ORDENADO DICIEMBRE'!E568</f>
        <v>MEJORAMIENTO</v>
      </c>
      <c r="B568" t="str">
        <f>'RESUMEN ORDENADO DICIEMBRE'!G568</f>
        <v>VÍA GUACHANAMÁ-SANTA GERTRÚDIZ-LAURO GUERRERO</v>
      </c>
      <c r="C568" t="str">
        <f>'RESUMEN ORDENADO DICIEMBRE'!A568</f>
        <v>ZONA 3</v>
      </c>
      <c r="D568" s="55" t="str">
        <f>'RESUMEN ORDENADO DICIEMBRE'!C568</f>
        <v>LAURO GUERRERO</v>
      </c>
      <c r="E568" t="str">
        <f>'RESUMEN ORDENADO DICIEMBRE'!B568</f>
        <v>PALTAS</v>
      </c>
      <c r="F568" t="str">
        <f>'RESUMEN ORDENADO DICIEMBRE'!D568</f>
        <v>MTOP</v>
      </c>
      <c r="G568" t="str">
        <f t="shared" si="176"/>
        <v>MTOP</v>
      </c>
      <c r="H568">
        <f>'RESUMEN ORDENADO DICIEMBRE'!F568</f>
        <v>2012</v>
      </c>
      <c r="I568" s="53" t="str">
        <f t="shared" si="183"/>
        <v/>
      </c>
      <c r="J568" s="54">
        <f>IF(D568=0,"",VLOOKUP(D568,'2010-2001-1990'!$A$1:$C$105,3,"FALSO"))</f>
        <v>910</v>
      </c>
      <c r="K568" s="54">
        <f>IF(D568=0,"",VLOOKUP(D568,'2010-2001-1990'!$A$1:$C$105,2,"FALSO"))</f>
        <v>915</v>
      </c>
      <c r="L568" s="54">
        <f t="shared" si="184"/>
        <v>1825</v>
      </c>
      <c r="M568" s="54">
        <f>'RESUMEN ORDENADO DICIEMBRE'!I568</f>
        <v>19</v>
      </c>
      <c r="N568" s="54" t="str">
        <f t="shared" si="185"/>
        <v>Construcción de 19 Km de vías mejoradas</v>
      </c>
      <c r="O568"/>
      <c r="P568" s="54"/>
      <c r="Q568" s="54"/>
      <c r="R568">
        <f>'RESUMEN ORDENADO DICIEMBRE'!S568</f>
        <v>730.03320000000008</v>
      </c>
      <c r="S568" s="45">
        <f>SUM(R568:R574)</f>
        <v>62973.564299999998</v>
      </c>
      <c r="T568" s="49">
        <f t="shared" si="186"/>
        <v>62973.564299999998</v>
      </c>
      <c r="V568" t="str">
        <f t="shared" si="187"/>
        <v>Ing. Alfonso González</v>
      </c>
      <c r="W568" s="61" t="str">
        <f t="shared" si="188"/>
        <v>Informe, planillas y actas</v>
      </c>
    </row>
    <row r="569" spans="1:23" hidden="1" x14ac:dyDescent="0.2">
      <c r="A569" t="str">
        <f>'RESUMEN ORDENADO DICIEMBRE'!E569</f>
        <v>MEJORAMIENTO</v>
      </c>
      <c r="B569">
        <f>'RESUMEN ORDENADO DICIEMBRE'!G569</f>
        <v>0</v>
      </c>
      <c r="C569" t="str">
        <f>'RESUMEN ORDENADO DICIEMBRE'!A569</f>
        <v>ZONA 3</v>
      </c>
      <c r="D569" s="55" t="str">
        <f>'RESUMEN ORDENADO DICIEMBRE'!C569</f>
        <v>LAURO GUERRERO</v>
      </c>
      <c r="E569" t="str">
        <f>'RESUMEN ORDENADO DICIEMBRE'!B569</f>
        <v>PALTAS</v>
      </c>
      <c r="F569" t="str">
        <f>'RESUMEN ORDENADO DICIEMBRE'!D569</f>
        <v>MTOP</v>
      </c>
      <c r="G569" t="str">
        <f t="shared" si="176"/>
        <v>MTOP</v>
      </c>
      <c r="J569" s="54"/>
      <c r="K569" s="54"/>
      <c r="L569" s="54"/>
      <c r="M569" s="54">
        <f>'RESUMEN ORDENADO DICIEMBRE'!I569</f>
        <v>0</v>
      </c>
      <c r="N569" s="54"/>
      <c r="O569" s="54"/>
      <c r="P569" s="54"/>
      <c r="Q569" s="54"/>
      <c r="R569">
        <f>'RESUMEN ORDENADO DICIEMBRE'!S569</f>
        <v>630.65420000000006</v>
      </c>
      <c r="S569" s="45"/>
    </row>
    <row r="570" spans="1:23" hidden="1" x14ac:dyDescent="0.2">
      <c r="A570" t="str">
        <f>'RESUMEN ORDENADO DICIEMBRE'!E570</f>
        <v>MEJORAMIENTO</v>
      </c>
      <c r="B570">
        <f>'RESUMEN ORDENADO DICIEMBRE'!G570</f>
        <v>0</v>
      </c>
      <c r="C570" t="str">
        <f>'RESUMEN ORDENADO DICIEMBRE'!A570</f>
        <v>ZONA 3</v>
      </c>
      <c r="D570" s="55" t="str">
        <f>'RESUMEN ORDENADO DICIEMBRE'!C570</f>
        <v>LAURO GUERRERO</v>
      </c>
      <c r="E570" t="str">
        <f>'RESUMEN ORDENADO DICIEMBRE'!B570</f>
        <v>PALTAS</v>
      </c>
      <c r="F570" t="str">
        <f>'RESUMEN ORDENADO DICIEMBRE'!D570</f>
        <v>MTOP</v>
      </c>
      <c r="G570" t="str">
        <f t="shared" si="176"/>
        <v>MTOP</v>
      </c>
      <c r="J570" s="54"/>
      <c r="K570" s="54"/>
      <c r="L570" s="54"/>
      <c r="M570" s="54">
        <f>'RESUMEN ORDENADO DICIEMBRE'!I570</f>
        <v>0</v>
      </c>
      <c r="N570" s="54"/>
      <c r="O570" s="54"/>
      <c r="P570" s="54"/>
      <c r="Q570" s="54"/>
      <c r="R570">
        <f>'RESUMEN ORDENADO DICIEMBRE'!S570</f>
        <v>663.9387999999999</v>
      </c>
      <c r="S570" s="45"/>
    </row>
    <row r="571" spans="1:23" hidden="1" x14ac:dyDescent="0.2">
      <c r="A571" t="str">
        <f>'RESUMEN ORDENADO DICIEMBRE'!E571</f>
        <v>MEJORAMIENTO</v>
      </c>
      <c r="B571">
        <f>'RESUMEN ORDENADO DICIEMBRE'!G571</f>
        <v>0</v>
      </c>
      <c r="C571" t="str">
        <f>'RESUMEN ORDENADO DICIEMBRE'!A571</f>
        <v>ZONA 3</v>
      </c>
      <c r="D571" s="55" t="str">
        <f>'RESUMEN ORDENADO DICIEMBRE'!C571</f>
        <v>LAURO GUERRERO</v>
      </c>
      <c r="E571" t="str">
        <f>'RESUMEN ORDENADO DICIEMBRE'!B571</f>
        <v>PALTAS</v>
      </c>
      <c r="F571" t="str">
        <f>'RESUMEN ORDENADO DICIEMBRE'!D571</f>
        <v>MTOP</v>
      </c>
      <c r="G571" t="str">
        <f t="shared" si="176"/>
        <v>MTOP</v>
      </c>
      <c r="J571" s="54"/>
      <c r="K571" s="54"/>
      <c r="L571" s="54"/>
      <c r="M571" s="54">
        <f>'RESUMEN ORDENADO DICIEMBRE'!I571</f>
        <v>0</v>
      </c>
      <c r="N571" s="54"/>
      <c r="O571" s="54"/>
      <c r="P571" s="54"/>
      <c r="Q571" s="54"/>
      <c r="R571">
        <f>'RESUMEN ORDENADO DICIEMBRE'!S571</f>
        <v>0</v>
      </c>
      <c r="S571" s="45"/>
    </row>
    <row r="572" spans="1:23" hidden="1" x14ac:dyDescent="0.2">
      <c r="A572" t="str">
        <f>'RESUMEN ORDENADO DICIEMBRE'!E572</f>
        <v>MEJORAMIENTO</v>
      </c>
      <c r="B572">
        <f>'RESUMEN ORDENADO DICIEMBRE'!G572</f>
        <v>0</v>
      </c>
      <c r="C572" t="str">
        <f>'RESUMEN ORDENADO DICIEMBRE'!A572</f>
        <v>ZONA 3</v>
      </c>
      <c r="D572" s="55" t="str">
        <f>'RESUMEN ORDENADO DICIEMBRE'!C572</f>
        <v>LAURO GUERRERO</v>
      </c>
      <c r="E572" t="str">
        <f>'RESUMEN ORDENADO DICIEMBRE'!B572</f>
        <v>PALTAS</v>
      </c>
      <c r="F572" t="str">
        <f>'RESUMEN ORDENADO DICIEMBRE'!D572</f>
        <v>MTOP</v>
      </c>
      <c r="G572" t="str">
        <f t="shared" si="176"/>
        <v>MTOP</v>
      </c>
      <c r="J572" s="54"/>
      <c r="K572" s="54"/>
      <c r="L572" s="54"/>
      <c r="M572" s="54">
        <f>'RESUMEN ORDENADO DICIEMBRE'!I572</f>
        <v>0</v>
      </c>
      <c r="N572" s="54"/>
      <c r="O572" s="54"/>
      <c r="P572" s="54"/>
      <c r="Q572" s="54"/>
      <c r="R572">
        <f>'RESUMEN ORDENADO DICIEMBRE'!S572</f>
        <v>27832.280999999999</v>
      </c>
      <c r="S572" s="45"/>
      <c r="W572" s="61"/>
    </row>
    <row r="573" spans="1:23" hidden="1" x14ac:dyDescent="0.2">
      <c r="A573" t="str">
        <f>'RESUMEN ORDENADO DICIEMBRE'!E573</f>
        <v>MEJORAMIENTO</v>
      </c>
      <c r="B573">
        <f>'RESUMEN ORDENADO DICIEMBRE'!G573</f>
        <v>0</v>
      </c>
      <c r="C573" t="str">
        <f>'RESUMEN ORDENADO DICIEMBRE'!A573</f>
        <v>ZONA 3</v>
      </c>
      <c r="D573" s="55" t="str">
        <f>'RESUMEN ORDENADO DICIEMBRE'!C573</f>
        <v>LAURO GUERRERO</v>
      </c>
      <c r="E573" t="str">
        <f>'RESUMEN ORDENADO DICIEMBRE'!B573</f>
        <v>PALTAS</v>
      </c>
      <c r="F573" t="str">
        <f>'RESUMEN ORDENADO DICIEMBRE'!D573</f>
        <v>MTOP</v>
      </c>
      <c r="G573" t="str">
        <f t="shared" si="176"/>
        <v>MTOP</v>
      </c>
      <c r="J573" s="54"/>
      <c r="K573" s="54"/>
      <c r="L573" s="54"/>
      <c r="M573" s="54">
        <f>'RESUMEN ORDENADO DICIEMBRE'!I573</f>
        <v>0</v>
      </c>
      <c r="N573" s="54"/>
      <c r="O573" s="54"/>
      <c r="P573" s="54"/>
      <c r="Q573" s="54"/>
      <c r="R573">
        <f>'RESUMEN ORDENADO DICIEMBRE'!S573</f>
        <v>12675.204599999999</v>
      </c>
      <c r="S573" s="45"/>
    </row>
    <row r="574" spans="1:23" hidden="1" x14ac:dyDescent="0.2">
      <c r="A574" t="str">
        <f>'RESUMEN ORDENADO DICIEMBRE'!E574</f>
        <v>MEJORAMIENTO</v>
      </c>
      <c r="B574">
        <f>'RESUMEN ORDENADO DICIEMBRE'!G574</f>
        <v>0</v>
      </c>
      <c r="C574" t="str">
        <f>'RESUMEN ORDENADO DICIEMBRE'!A574</f>
        <v>ZONA 3</v>
      </c>
      <c r="D574" s="55" t="str">
        <f>'RESUMEN ORDENADO DICIEMBRE'!C574</f>
        <v>LAURO GUERRERO</v>
      </c>
      <c r="E574" t="str">
        <f>'RESUMEN ORDENADO DICIEMBRE'!B574</f>
        <v>PALTAS</v>
      </c>
      <c r="F574" t="str">
        <f>'RESUMEN ORDENADO DICIEMBRE'!D574</f>
        <v>MTOP</v>
      </c>
      <c r="G574" t="str">
        <f t="shared" si="176"/>
        <v>MTOP</v>
      </c>
      <c r="J574" s="54"/>
      <c r="K574" s="54"/>
      <c r="L574" s="54"/>
      <c r="M574" s="54">
        <f>'RESUMEN ORDENADO DICIEMBRE'!I574</f>
        <v>0</v>
      </c>
      <c r="N574" s="54"/>
      <c r="O574" s="54"/>
      <c r="P574" s="54"/>
      <c r="Q574" s="54"/>
      <c r="R574">
        <f>'RESUMEN ORDENADO DICIEMBRE'!S574</f>
        <v>20441.452499999999</v>
      </c>
      <c r="S574" s="45"/>
    </row>
    <row r="575" spans="1:23" x14ac:dyDescent="0.2">
      <c r="A575" t="str">
        <f>'RESUMEN ORDENADO DICIEMBRE'!E575</f>
        <v>ALCANTARILLAS</v>
      </c>
      <c r="B575" t="str">
        <f>'RESUMEN ORDENADO DICIEMBRE'!G575</f>
        <v>ALCANTARILLAS DE LA VÍA GUACHANAMÁ-SANTA GERTRÚDIZ-LAURO GUERRERO</v>
      </c>
      <c r="C575" t="str">
        <f>'RESUMEN ORDENADO DICIEMBRE'!A575</f>
        <v>ZONA 3</v>
      </c>
      <c r="D575" s="55" t="str">
        <f>'RESUMEN ORDENADO DICIEMBRE'!C575</f>
        <v>LAURO GUERRERO</v>
      </c>
      <c r="E575" t="str">
        <f>'RESUMEN ORDENADO DICIEMBRE'!B575</f>
        <v>PALTAS</v>
      </c>
      <c r="F575" t="str">
        <f>'RESUMEN ORDENADO DICIEMBRE'!D575</f>
        <v>MTOP</v>
      </c>
      <c r="G575" t="str">
        <f t="shared" si="176"/>
        <v>MTOP</v>
      </c>
      <c r="H575">
        <f>'RESUMEN ORDENADO DICIEMBRE'!F575</f>
        <v>2013</v>
      </c>
      <c r="I575" s="53" t="str">
        <f>IF(F575="AD. DIRECTA","X","")</f>
        <v/>
      </c>
      <c r="J575" s="54">
        <f>IF(D575=0,"",VLOOKUP(D575,'2010-2001-1990'!$A$1:$C$105,3,"FALSO"))</f>
        <v>910</v>
      </c>
      <c r="K575" s="54">
        <f>IF(D575=0,"",VLOOKUP(D575,'2010-2001-1990'!$A$1:$C$105,2,"FALSO"))</f>
        <v>915</v>
      </c>
      <c r="L575" s="54">
        <f>IF(J575="",IF(K575="","",J575+K575),J575+K575)</f>
        <v>1825</v>
      </c>
      <c r="M575" s="54">
        <f>'RESUMEN ORDENADO DICIEMBRE'!I575</f>
        <v>6</v>
      </c>
      <c r="N575" s="54" t="str">
        <f>IF(M575=0,"Mantenimiento",IF(A575="MANTENIMIENTO","Construcción de "&amp;M575&amp;" Km de vías mantenidas",IF(A575="ALCANTARILLAS","Construcción de "&amp;M575&amp;" alcantarillas",IF(A575="AMBIENTAL","Licenciamiento ambiental de vías en la provincia",IF(A575="ASFALTADO","Construcción de "&amp;M575&amp;" Km de vías asfaltadas",IF(A575="ESTUDIOS","Ejecución de "&amp;M575&amp;" Km de estudio vial",IF(A575="MEJORAMIENTO","Construcción de "&amp;M575&amp;" Km de vías mejoradas",IF(A575="OBRAS DE ARTE","Construcción de "&amp;M575&amp;" Km de obras de arte",IF(A575="PASARELAS","Construcción de "&amp;M575&amp;" m de pasarelas en convenio con Tony el Suizo",IF(A575="PUENTES","Construcción de "&amp;M575&amp;" m de puentes",))))))))))</f>
        <v>Construcción de 6 alcantarillas</v>
      </c>
      <c r="O575"/>
      <c r="P575" s="54"/>
      <c r="Q575" s="54"/>
      <c r="R575">
        <f>'RESUMEN ORDENADO DICIEMBRE'!S575</f>
        <v>2283.5736999999999</v>
      </c>
      <c r="S575" s="45">
        <f>SUM(R575:R579)</f>
        <v>24296.890800000001</v>
      </c>
      <c r="T575" s="49">
        <f>IF(S575="",R575,S575)</f>
        <v>24296.890800000001</v>
      </c>
      <c r="V575" t="str">
        <f>IF(A575="ESTUDIOS","Ing. Patricio Barcenas",IF(A575="AMBIENTAL","Ing. Verónica Carrión",IF(C575="ZONA 1","Ing. Javier Ruíz",IF(C575="ZONA 2","Ing. Marco Cevallos",IF(C575="ZONA 3", "Ing. Alfonso González","Ing. Iván Villa")))))</f>
        <v>Ing. Alfonso González</v>
      </c>
      <c r="W575" s="61" t="str">
        <f>IF(A575="ESTUDIOS","Informe del estudio o informe del diseño","Informe, planillas y actas")</f>
        <v>Informe, planillas y actas</v>
      </c>
    </row>
    <row r="576" spans="1:23" hidden="1" x14ac:dyDescent="0.2">
      <c r="A576" t="str">
        <f>'RESUMEN ORDENADO DICIEMBRE'!E576</f>
        <v>ALCANTARILLAS</v>
      </c>
      <c r="B576">
        <f>'RESUMEN ORDENADO DICIEMBRE'!G576</f>
        <v>0</v>
      </c>
      <c r="C576" t="str">
        <f>'RESUMEN ORDENADO DICIEMBRE'!A576</f>
        <v>ZONA 3</v>
      </c>
      <c r="D576" s="55" t="str">
        <f>'RESUMEN ORDENADO DICIEMBRE'!C576</f>
        <v>LAURO GUERRERO</v>
      </c>
      <c r="E576" t="str">
        <f>'RESUMEN ORDENADO DICIEMBRE'!B576</f>
        <v>PALTAS</v>
      </c>
      <c r="F576" t="str">
        <f>'RESUMEN ORDENADO DICIEMBRE'!D576</f>
        <v>MTOP</v>
      </c>
      <c r="G576" t="str">
        <f t="shared" si="176"/>
        <v>MTOP</v>
      </c>
      <c r="J576" s="54"/>
      <c r="K576" s="54"/>
      <c r="L576" s="54"/>
      <c r="M576" s="54">
        <f>'RESUMEN ORDENADO DICIEMBRE'!I576</f>
        <v>0</v>
      </c>
      <c r="N576" s="54"/>
      <c r="O576" s="54"/>
      <c r="P576" s="54"/>
      <c r="Q576" s="54"/>
      <c r="R576">
        <f>'RESUMEN ORDENADO DICIEMBRE'!S576</f>
        <v>1284.9309000000001</v>
      </c>
      <c r="S576" s="45"/>
    </row>
    <row r="577" spans="1:23" hidden="1" x14ac:dyDescent="0.2">
      <c r="A577" t="str">
        <f>'RESUMEN ORDENADO DICIEMBRE'!E577</f>
        <v>ALCANTARILLAS</v>
      </c>
      <c r="B577">
        <f>'RESUMEN ORDENADO DICIEMBRE'!G577</f>
        <v>0</v>
      </c>
      <c r="C577" t="str">
        <f>'RESUMEN ORDENADO DICIEMBRE'!A577</f>
        <v>ZONA 3</v>
      </c>
      <c r="D577" s="55" t="str">
        <f>'RESUMEN ORDENADO DICIEMBRE'!C577</f>
        <v>LAURO GUERRERO</v>
      </c>
      <c r="E577" t="str">
        <f>'RESUMEN ORDENADO DICIEMBRE'!B577</f>
        <v>PALTAS</v>
      </c>
      <c r="F577" t="str">
        <f>'RESUMEN ORDENADO DICIEMBRE'!D577</f>
        <v>MTOP</v>
      </c>
      <c r="G577" t="str">
        <f t="shared" si="176"/>
        <v>MTOP</v>
      </c>
      <c r="J577" s="54"/>
      <c r="K577" s="54"/>
      <c r="L577" s="54"/>
      <c r="M577" s="54">
        <f>'RESUMEN ORDENADO DICIEMBRE'!I577</f>
        <v>0</v>
      </c>
      <c r="N577" s="54"/>
      <c r="O577" s="54"/>
      <c r="P577" s="54"/>
      <c r="Q577" s="54"/>
      <c r="R577">
        <f>'RESUMEN ORDENADO DICIEMBRE'!S577</f>
        <v>7967.1180000000004</v>
      </c>
      <c r="S577" s="45"/>
    </row>
    <row r="578" spans="1:23" hidden="1" x14ac:dyDescent="0.2">
      <c r="A578" t="str">
        <f>'RESUMEN ORDENADO DICIEMBRE'!E578</f>
        <v>ALCANTARILLAS</v>
      </c>
      <c r="B578">
        <f>'RESUMEN ORDENADO DICIEMBRE'!G578</f>
        <v>0</v>
      </c>
      <c r="C578" t="str">
        <f>'RESUMEN ORDENADO DICIEMBRE'!A578</f>
        <v>ZONA 3</v>
      </c>
      <c r="D578" s="55" t="str">
        <f>'RESUMEN ORDENADO DICIEMBRE'!C578</f>
        <v>LAURO GUERRERO</v>
      </c>
      <c r="E578" t="str">
        <f>'RESUMEN ORDENADO DICIEMBRE'!B578</f>
        <v>PALTAS</v>
      </c>
      <c r="F578" t="str">
        <f>'RESUMEN ORDENADO DICIEMBRE'!D578</f>
        <v>MTOP</v>
      </c>
      <c r="G578" t="str">
        <f t="shared" si="176"/>
        <v>MTOP</v>
      </c>
      <c r="J578" s="54"/>
      <c r="K578" s="54"/>
      <c r="L578" s="54"/>
      <c r="M578" s="54">
        <f>'RESUMEN ORDENADO DICIEMBRE'!I578</f>
        <v>0</v>
      </c>
      <c r="N578" s="54"/>
      <c r="O578" s="54"/>
      <c r="P578" s="54"/>
      <c r="Q578" s="54"/>
      <c r="R578">
        <f>'RESUMEN ORDENADO DICIEMBRE'!S578</f>
        <v>2523.8879999999999</v>
      </c>
      <c r="S578" s="45"/>
    </row>
    <row r="579" spans="1:23" hidden="1" x14ac:dyDescent="0.2">
      <c r="A579" t="str">
        <f>'RESUMEN ORDENADO DICIEMBRE'!E579</f>
        <v>ALCANTARILLAS</v>
      </c>
      <c r="B579">
        <f>'RESUMEN ORDENADO DICIEMBRE'!G579</f>
        <v>0</v>
      </c>
      <c r="C579" t="str">
        <f>'RESUMEN ORDENADO DICIEMBRE'!A579</f>
        <v>ZONA 3</v>
      </c>
      <c r="D579" s="55" t="str">
        <f>'RESUMEN ORDENADO DICIEMBRE'!C579</f>
        <v>LAURO GUERRERO</v>
      </c>
      <c r="E579" t="str">
        <f>'RESUMEN ORDENADO DICIEMBRE'!B579</f>
        <v>PALTAS</v>
      </c>
      <c r="F579" t="str">
        <f>'RESUMEN ORDENADO DICIEMBRE'!D579</f>
        <v>MTOP</v>
      </c>
      <c r="G579" t="str">
        <f t="shared" si="176"/>
        <v>MTOP</v>
      </c>
      <c r="J579" s="54"/>
      <c r="K579" s="54"/>
      <c r="L579" s="54"/>
      <c r="M579" s="54">
        <f>'RESUMEN ORDENADO DICIEMBRE'!I579</f>
        <v>0</v>
      </c>
      <c r="N579" s="54"/>
      <c r="O579" s="54"/>
      <c r="P579" s="54"/>
      <c r="Q579" s="54"/>
      <c r="R579">
        <f>'RESUMEN ORDENADO DICIEMBRE'!S579</f>
        <v>10237.3802</v>
      </c>
      <c r="S579" s="45"/>
      <c r="W579" s="61"/>
    </row>
    <row r="580" spans="1:23" x14ac:dyDescent="0.2">
      <c r="A580" t="str">
        <f>'RESUMEN ORDENADO DICIEMBRE'!E580</f>
        <v>MANTENIMIENTO</v>
      </c>
      <c r="B580" t="str">
        <f>'RESUMEN ORDENADO DICIEMBRE'!G580</f>
        <v>VIA, SANTA GERTRUDIZ-LAURO GUERRERO-CARMELO. L=20,2 KM</v>
      </c>
      <c r="C580" t="str">
        <f>'RESUMEN ORDENADO DICIEMBRE'!A580</f>
        <v>ZONA 3</v>
      </c>
      <c r="D580" s="55" t="str">
        <f>'RESUMEN ORDENADO DICIEMBRE'!C580</f>
        <v>LAURO GUERRERO</v>
      </c>
      <c r="E580" t="str">
        <f>'RESUMEN ORDENADO DICIEMBRE'!B580</f>
        <v>PALTAS</v>
      </c>
      <c r="F580" t="str">
        <f>'RESUMEN ORDENADO DICIEMBRE'!D580</f>
        <v>AD. DIRECTA</v>
      </c>
      <c r="G580" t="str">
        <f t="shared" si="176"/>
        <v>VIALSUR</v>
      </c>
      <c r="H580">
        <f>'RESUMEN ORDENADO DICIEMBRE'!F580</f>
        <v>2013</v>
      </c>
      <c r="I580" s="53" t="str">
        <f t="shared" ref="I580:I581" si="189">IF(F580="AD. DIRECTA","X","")</f>
        <v>X</v>
      </c>
      <c r="J580" s="54">
        <f>IF(D580=0,"",VLOOKUP(D580,'2010-2001-1990'!$A$1:$C$105,3,"FALSO"))</f>
        <v>910</v>
      </c>
      <c r="K580" s="54">
        <f>IF(D580=0,"",VLOOKUP(D580,'2010-2001-1990'!$A$1:$C$105,2,"FALSO"))</f>
        <v>915</v>
      </c>
      <c r="L580" s="54">
        <f t="shared" ref="L580:L581" si="190">IF(J580="",IF(K580="","",J580+K580),J580+K580)</f>
        <v>1825</v>
      </c>
      <c r="M580" s="54">
        <f>'RESUMEN ORDENADO DICIEMBRE'!I580</f>
        <v>20.2</v>
      </c>
      <c r="N580" s="54" t="str">
        <f t="shared" ref="N580:N581" si="191">IF(M580=0,"Mantenimiento",IF(A580="MANTENIMIENTO","Construcción de "&amp;M580&amp;" Km de vías mantenidas",IF(A580="ALCANTARILLAS","Construcción de "&amp;M580&amp;" alcantarillas",IF(A580="AMBIENTAL","Licenciamiento ambiental de vías en la provincia",IF(A580="ASFALTADO","Construcción de "&amp;M580&amp;" Km de vías asfaltadas",IF(A580="ESTUDIOS","Ejecución de "&amp;M580&amp;" Km de estudio vial",IF(A580="MEJORAMIENTO","Construcción de "&amp;M580&amp;" Km de vías mejoradas",IF(A580="OBRAS DE ARTE","Construcción de "&amp;M580&amp;" Km de obras de arte",IF(A580="PASARELAS","Construcción de "&amp;M580&amp;" m de pasarelas en convenio con Tony el Suizo",IF(A580="PUENTES","Construcción de "&amp;M580&amp;" m de puentes",))))))))))</f>
        <v>Construcción de 20.2 Km de vías mantenidas</v>
      </c>
      <c r="O580"/>
      <c r="P580" s="54"/>
      <c r="Q580" s="54"/>
      <c r="R580">
        <f>'RESUMEN ORDENADO DICIEMBRE'!S580</f>
        <v>43792</v>
      </c>
      <c r="S580" s="45"/>
      <c r="T580" s="49">
        <f t="shared" ref="T580:T581" si="192">IF(S580="",R580,S580)</f>
        <v>43792</v>
      </c>
      <c r="V580" t="str">
        <f t="shared" ref="V580:V581" si="193">IF(A580="ESTUDIOS","Ing. Patricio Barcenas",IF(A580="AMBIENTAL","Ing. Verónica Carrión",IF(C580="ZONA 1","Ing. Javier Ruíz",IF(C580="ZONA 2","Ing. Marco Cevallos",IF(C580="ZONA 3", "Ing. Alfonso González","Ing. Iván Villa")))))</f>
        <v>Ing. Alfonso González</v>
      </c>
      <c r="W580" s="61" t="str">
        <f t="shared" ref="W580:W581" si="194">IF(A580="ESTUDIOS","Informe del estudio o informe del diseño","Informe, planillas y actas")</f>
        <v>Informe, planillas y actas</v>
      </c>
    </row>
    <row r="581" spans="1:23" x14ac:dyDescent="0.2">
      <c r="A581" t="str">
        <f>'RESUMEN ORDENADO DICIEMBRE'!E581</f>
        <v>MANTENIMIENTO</v>
      </c>
      <c r="B581" t="str">
        <f>'RESUMEN ORDENADO DICIEMBRE'!G581</f>
        <v>VIA, ORIANGA-LAS JUNTAS (L=17,7 KM.)</v>
      </c>
      <c r="C581" t="str">
        <f>'RESUMEN ORDENADO DICIEMBRE'!A581</f>
        <v>ZONA 3</v>
      </c>
      <c r="D581" s="55" t="str">
        <f>'RESUMEN ORDENADO DICIEMBRE'!C581</f>
        <v>ORIANGA</v>
      </c>
      <c r="E581" t="str">
        <f>'RESUMEN ORDENADO DICIEMBRE'!B581</f>
        <v>PALTAS</v>
      </c>
      <c r="F581" t="str">
        <f>'RESUMEN ORDENADO DICIEMBRE'!D581</f>
        <v>AD. DIRECTA</v>
      </c>
      <c r="G581" t="str">
        <f t="shared" si="176"/>
        <v>VIALSUR</v>
      </c>
      <c r="H581">
        <f>'RESUMEN ORDENADO DICIEMBRE'!F581</f>
        <v>2013</v>
      </c>
      <c r="I581" s="53" t="str">
        <f t="shared" si="189"/>
        <v>X</v>
      </c>
      <c r="J581" s="54">
        <f>IF(D581=0,"",VLOOKUP(D581,'2010-2001-1990'!$A$1:$C$105,3,"FALSO"))</f>
        <v>873</v>
      </c>
      <c r="K581" s="54">
        <f>IF(D581=0,"",VLOOKUP(D581,'2010-2001-1990'!$A$1:$C$105,2,"FALSO"))</f>
        <v>890</v>
      </c>
      <c r="L581" s="54">
        <f t="shared" si="190"/>
        <v>1763</v>
      </c>
      <c r="M581" s="54">
        <f>'RESUMEN ORDENADO DICIEMBRE'!I581</f>
        <v>17.7</v>
      </c>
      <c r="N581" s="54" t="str">
        <f t="shared" si="191"/>
        <v>Construcción de 17.7 Km de vías mantenidas</v>
      </c>
      <c r="O581"/>
      <c r="P581" s="54"/>
      <c r="Q581" s="54"/>
      <c r="R581">
        <f>'RESUMEN ORDENADO DICIEMBRE'!S581</f>
        <v>9815.4</v>
      </c>
      <c r="S581" s="45">
        <f>SUM(R581:R586)</f>
        <v>74723.155999999988</v>
      </c>
      <c r="T581" s="49">
        <f t="shared" si="192"/>
        <v>74723.155999999988</v>
      </c>
      <c r="V581" t="str">
        <f t="shared" si="193"/>
        <v>Ing. Alfonso González</v>
      </c>
      <c r="W581" s="61" t="str">
        <f t="shared" si="194"/>
        <v>Informe, planillas y actas</v>
      </c>
    </row>
    <row r="582" spans="1:23" hidden="1" x14ac:dyDescent="0.2">
      <c r="A582" t="str">
        <f>'RESUMEN ORDENADO DICIEMBRE'!E582</f>
        <v>MANTENIMIENTO</v>
      </c>
      <c r="B582">
        <f>'RESUMEN ORDENADO DICIEMBRE'!G582</f>
        <v>0</v>
      </c>
      <c r="C582" t="str">
        <f>'RESUMEN ORDENADO DICIEMBRE'!A582</f>
        <v>ZONA 3</v>
      </c>
      <c r="D582" s="55" t="str">
        <f>'RESUMEN ORDENADO DICIEMBRE'!C582</f>
        <v>ORIANGA</v>
      </c>
      <c r="E582" t="str">
        <f>'RESUMEN ORDENADO DICIEMBRE'!B582</f>
        <v>PALTAS</v>
      </c>
      <c r="F582" t="str">
        <f>'RESUMEN ORDENADO DICIEMBRE'!D582</f>
        <v>AD. DIRECTA</v>
      </c>
      <c r="G582" t="str">
        <f t="shared" si="176"/>
        <v>VIALSUR</v>
      </c>
      <c r="J582" s="54"/>
      <c r="K582" s="54"/>
      <c r="L582" s="54"/>
      <c r="M582" s="54">
        <f>'RESUMEN ORDENADO DICIEMBRE'!I582</f>
        <v>0</v>
      </c>
      <c r="N582" s="54"/>
      <c r="O582" s="54"/>
      <c r="P582" s="54"/>
      <c r="Q582" s="54"/>
      <c r="R582">
        <f>'RESUMEN ORDENADO DICIEMBRE'!S582</f>
        <v>11415.6</v>
      </c>
      <c r="S582" s="45"/>
    </row>
    <row r="583" spans="1:23" hidden="1" x14ac:dyDescent="0.2">
      <c r="A583" t="str">
        <f>'RESUMEN ORDENADO DICIEMBRE'!E583</f>
        <v>MANTENIMIENTO</v>
      </c>
      <c r="B583">
        <f>'RESUMEN ORDENADO DICIEMBRE'!G583</f>
        <v>0</v>
      </c>
      <c r="C583" t="str">
        <f>'RESUMEN ORDENADO DICIEMBRE'!A583</f>
        <v>ZONA 3</v>
      </c>
      <c r="D583" s="55" t="str">
        <f>'RESUMEN ORDENADO DICIEMBRE'!C583</f>
        <v>ORIANGA</v>
      </c>
      <c r="E583" t="str">
        <f>'RESUMEN ORDENADO DICIEMBRE'!B583</f>
        <v>PALTAS</v>
      </c>
      <c r="F583" t="str">
        <f>'RESUMEN ORDENADO DICIEMBRE'!D583</f>
        <v>AD. DIRECTA</v>
      </c>
      <c r="G583" t="str">
        <f t="shared" si="176"/>
        <v>VIALSUR</v>
      </c>
      <c r="J583" s="54"/>
      <c r="K583" s="54"/>
      <c r="L583" s="54"/>
      <c r="M583" s="54">
        <f>'RESUMEN ORDENADO DICIEMBRE'!I583</f>
        <v>0</v>
      </c>
      <c r="N583" s="54"/>
      <c r="O583" s="54"/>
      <c r="P583" s="54"/>
      <c r="Q583" s="54"/>
      <c r="R583">
        <f>'RESUMEN ORDENADO DICIEMBRE'!S583</f>
        <v>12878.599999999999</v>
      </c>
      <c r="S583" s="45"/>
    </row>
    <row r="584" spans="1:23" hidden="1" x14ac:dyDescent="0.2">
      <c r="A584" t="str">
        <f>'RESUMEN ORDENADO DICIEMBRE'!E584</f>
        <v>MANTENIMIENTO</v>
      </c>
      <c r="B584">
        <f>'RESUMEN ORDENADO DICIEMBRE'!G584</f>
        <v>0</v>
      </c>
      <c r="C584" t="str">
        <f>'RESUMEN ORDENADO DICIEMBRE'!A584</f>
        <v>ZONA 3</v>
      </c>
      <c r="D584" s="55" t="str">
        <f>'RESUMEN ORDENADO DICIEMBRE'!C584</f>
        <v>ORIANGA</v>
      </c>
      <c r="E584" t="str">
        <f>'RESUMEN ORDENADO DICIEMBRE'!B584</f>
        <v>PALTAS</v>
      </c>
      <c r="F584" t="str">
        <f>'RESUMEN ORDENADO DICIEMBRE'!D584</f>
        <v>AD. DIRECTA</v>
      </c>
      <c r="G584" t="str">
        <f t="shared" si="176"/>
        <v>VIALSUR</v>
      </c>
      <c r="J584" s="54"/>
      <c r="K584" s="54"/>
      <c r="L584" s="54"/>
      <c r="M584" s="54">
        <f>'RESUMEN ORDENADO DICIEMBRE'!I584</f>
        <v>0</v>
      </c>
      <c r="N584" s="54"/>
      <c r="O584" s="54"/>
      <c r="P584" s="54"/>
      <c r="Q584" s="54"/>
      <c r="R584">
        <f>'RESUMEN ORDENADO DICIEMBRE'!S584</f>
        <v>139.35599999999999</v>
      </c>
      <c r="S584" s="45"/>
      <c r="W584" s="61"/>
    </row>
    <row r="585" spans="1:23" hidden="1" x14ac:dyDescent="0.2">
      <c r="A585" t="str">
        <f>'RESUMEN ORDENADO DICIEMBRE'!E585</f>
        <v>MANTENIMIENTO</v>
      </c>
      <c r="B585">
        <f>'RESUMEN ORDENADO DICIEMBRE'!G585</f>
        <v>0</v>
      </c>
      <c r="C585" t="str">
        <f>'RESUMEN ORDENADO DICIEMBRE'!A585</f>
        <v>ZONA 3</v>
      </c>
      <c r="D585" s="55" t="str">
        <f>'RESUMEN ORDENADO DICIEMBRE'!C585</f>
        <v>ORIANGA</v>
      </c>
      <c r="E585" t="str">
        <f>'RESUMEN ORDENADO DICIEMBRE'!B585</f>
        <v>PALTAS</v>
      </c>
      <c r="F585" t="str">
        <f>'RESUMEN ORDENADO DICIEMBRE'!D585</f>
        <v>AD. DIRECTA</v>
      </c>
      <c r="G585" t="str">
        <f t="shared" si="176"/>
        <v>VIALSUR</v>
      </c>
      <c r="J585" s="54"/>
      <c r="K585" s="54"/>
      <c r="L585" s="54"/>
      <c r="M585" s="54">
        <f>'RESUMEN ORDENADO DICIEMBRE'!I585</f>
        <v>0</v>
      </c>
      <c r="N585" s="54"/>
      <c r="O585" s="54"/>
      <c r="P585" s="54"/>
      <c r="Q585" s="54"/>
      <c r="R585">
        <f>'RESUMEN ORDENADO DICIEMBRE'!S585</f>
        <v>26652.6</v>
      </c>
      <c r="S585" s="45"/>
    </row>
    <row r="586" spans="1:23" hidden="1" x14ac:dyDescent="0.2">
      <c r="A586" t="str">
        <f>'RESUMEN ORDENADO DICIEMBRE'!E586</f>
        <v>MANTENIMIENTO</v>
      </c>
      <c r="B586">
        <f>'RESUMEN ORDENADO DICIEMBRE'!G586</f>
        <v>0</v>
      </c>
      <c r="C586" t="str">
        <f>'RESUMEN ORDENADO DICIEMBRE'!A586</f>
        <v>ZONA 3</v>
      </c>
      <c r="D586" s="55" t="str">
        <f>'RESUMEN ORDENADO DICIEMBRE'!C586</f>
        <v>ORIANGA</v>
      </c>
      <c r="E586" t="str">
        <f>'RESUMEN ORDENADO DICIEMBRE'!B586</f>
        <v>PALTAS</v>
      </c>
      <c r="F586" t="str">
        <f>'RESUMEN ORDENADO DICIEMBRE'!D586</f>
        <v>AD. DIRECTA</v>
      </c>
      <c r="G586" t="str">
        <f t="shared" si="176"/>
        <v>VIALSUR</v>
      </c>
      <c r="J586" s="54"/>
      <c r="K586" s="54"/>
      <c r="L586" s="54"/>
      <c r="M586" s="54">
        <f>'RESUMEN ORDENADO DICIEMBRE'!I586</f>
        <v>0</v>
      </c>
      <c r="N586" s="54"/>
      <c r="O586" s="54"/>
      <c r="P586" s="54"/>
      <c r="Q586" s="54"/>
      <c r="R586">
        <f>'RESUMEN ORDENADO DICIEMBRE'!S586</f>
        <v>13821.599999999999</v>
      </c>
      <c r="S586" s="45"/>
    </row>
    <row r="587" spans="1:23" x14ac:dyDescent="0.2">
      <c r="A587" t="str">
        <f>'RESUMEN ORDENADO DICIEMBRE'!E587</f>
        <v>MANTENIMIENTO</v>
      </c>
      <c r="B587" t="str">
        <f>'RESUMEN ORDENADO DICIEMBRE'!G587</f>
        <v>VIAS, ORIANGA-EL TRIUNFO (HASTA FALLA GEOLÓGICA) Y ORIANGA-LA VICTORIA; VENADOS; EL COCO; GUAYACAN</v>
      </c>
      <c r="C587" t="str">
        <f>'RESUMEN ORDENADO DICIEMBRE'!A587</f>
        <v>ZONA 3</v>
      </c>
      <c r="D587" s="55" t="str">
        <f>'RESUMEN ORDENADO DICIEMBRE'!C587</f>
        <v>ORIANGA</v>
      </c>
      <c r="E587" t="str">
        <f>'RESUMEN ORDENADO DICIEMBRE'!B587</f>
        <v>PALTAS</v>
      </c>
      <c r="F587" t="str">
        <f>'RESUMEN ORDENADO DICIEMBRE'!D587</f>
        <v>AD. DIRECTA</v>
      </c>
      <c r="G587" t="str">
        <f t="shared" si="176"/>
        <v>VIALSUR</v>
      </c>
      <c r="H587">
        <f>'RESUMEN ORDENADO DICIEMBRE'!F587</f>
        <v>2013</v>
      </c>
      <c r="I587" s="53" t="str">
        <f t="shared" ref="I587:I592" si="195">IF(F587="AD. DIRECTA","X","")</f>
        <v>X</v>
      </c>
      <c r="J587" s="54">
        <f>IF(D587=0,"",VLOOKUP(D587,'2010-2001-1990'!$A$1:$C$105,3,"FALSO"))</f>
        <v>873</v>
      </c>
      <c r="K587" s="54">
        <f>IF(D587=0,"",VLOOKUP(D587,'2010-2001-1990'!$A$1:$C$105,2,"FALSO"))</f>
        <v>890</v>
      </c>
      <c r="L587" s="54">
        <f t="shared" ref="L587:L592" si="196">IF(J587="",IF(K587="","",J587+K587),J587+K587)</f>
        <v>1763</v>
      </c>
      <c r="M587" s="54">
        <f>'RESUMEN ORDENADO DICIEMBRE'!I587</f>
        <v>27</v>
      </c>
      <c r="N587" s="54" t="str">
        <f t="shared" ref="N587:N592" si="197">IF(M587=0,"Mantenimiento",IF(A587="MANTENIMIENTO","Construcción de "&amp;M587&amp;" Km de vías mantenidas",IF(A587="ALCANTARILLAS","Construcción de "&amp;M587&amp;" alcantarillas",IF(A587="AMBIENTAL","Licenciamiento ambiental de vías en la provincia",IF(A587="ASFALTADO","Construcción de "&amp;M587&amp;" Km de vías asfaltadas",IF(A587="ESTUDIOS","Ejecución de "&amp;M587&amp;" Km de estudio vial",IF(A587="MEJORAMIENTO","Construcción de "&amp;M587&amp;" Km de vías mejoradas",IF(A587="OBRAS DE ARTE","Construcción de "&amp;M587&amp;" Km de obras de arte",IF(A587="PASARELAS","Construcción de "&amp;M587&amp;" m de pasarelas en convenio con Tony el Suizo",IF(A587="PUENTES","Construcción de "&amp;M587&amp;" m de puentes",))))))))))</f>
        <v>Construcción de 27 Km de vías mantenidas</v>
      </c>
      <c r="O587"/>
      <c r="P587" s="54"/>
      <c r="Q587" s="54"/>
      <c r="R587">
        <f>'RESUMEN ORDENADO DICIEMBRE'!S587</f>
        <v>6993</v>
      </c>
      <c r="S587" s="45"/>
      <c r="T587" s="49">
        <f t="shared" ref="T587:T592" si="198">IF(S587="",R587,S587)</f>
        <v>6993</v>
      </c>
      <c r="V587" t="str">
        <f t="shared" ref="V587:V592" si="199">IF(A587="ESTUDIOS","Ing. Patricio Barcenas",IF(A587="AMBIENTAL","Ing. Verónica Carrión",IF(C587="ZONA 1","Ing. Javier Ruíz",IF(C587="ZONA 2","Ing. Marco Cevallos",IF(C587="ZONA 3", "Ing. Alfonso González","Ing. Iván Villa")))))</f>
        <v>Ing. Alfonso González</v>
      </c>
      <c r="W587" s="61" t="str">
        <f t="shared" ref="W587:W592" si="200">IF(A587="ESTUDIOS","Informe del estudio o informe del diseño","Informe, planillas y actas")</f>
        <v>Informe, planillas y actas</v>
      </c>
    </row>
    <row r="588" spans="1:23" x14ac:dyDescent="0.2">
      <c r="A588" t="str">
        <f>'RESUMEN ORDENADO DICIEMBRE'!E588</f>
        <v>MANTENIMIENTO</v>
      </c>
      <c r="B588" t="str">
        <f>'RESUMEN ORDENADO DICIEMBRE'!G588</f>
        <v>VIA, ORIANGA-EL TRIUNFO-NARANJILLO-NARANJITO-TUNIMA-NARANJILLO. L=59,3 KM.</v>
      </c>
      <c r="C588" t="str">
        <f>'RESUMEN ORDENADO DICIEMBRE'!A588</f>
        <v>ZONA 3</v>
      </c>
      <c r="D588" s="55" t="str">
        <f>'RESUMEN ORDENADO DICIEMBRE'!C588</f>
        <v>ORIANGA</v>
      </c>
      <c r="E588" t="str">
        <f>'RESUMEN ORDENADO DICIEMBRE'!B588</f>
        <v>PALTAS</v>
      </c>
      <c r="F588" t="str">
        <f>'RESUMEN ORDENADO DICIEMBRE'!D588</f>
        <v>AD. DIRECTA</v>
      </c>
      <c r="G588" t="str">
        <f t="shared" si="176"/>
        <v>VIALSUR</v>
      </c>
      <c r="H588">
        <f>'RESUMEN ORDENADO DICIEMBRE'!F588</f>
        <v>2013</v>
      </c>
      <c r="I588" s="53" t="str">
        <f t="shared" si="195"/>
        <v>X</v>
      </c>
      <c r="J588" s="54">
        <f>IF(D588=0,"",VLOOKUP(D588,'2010-2001-1990'!$A$1:$C$105,3,"FALSO"))</f>
        <v>873</v>
      </c>
      <c r="K588" s="54">
        <f>IF(D588=0,"",VLOOKUP(D588,'2010-2001-1990'!$A$1:$C$105,2,"FALSO"))</f>
        <v>890</v>
      </c>
      <c r="L588" s="54">
        <f t="shared" si="196"/>
        <v>1763</v>
      </c>
      <c r="M588" s="54">
        <f>'RESUMEN ORDENADO DICIEMBRE'!I588</f>
        <v>59.3</v>
      </c>
      <c r="N588" s="54" t="str">
        <f t="shared" si="197"/>
        <v>Construcción de 59.3 Km de vías mantenidas</v>
      </c>
      <c r="O588"/>
      <c r="P588" s="54"/>
      <c r="Q588" s="54"/>
      <c r="R588">
        <f>'RESUMEN ORDENADO DICIEMBRE'!S588</f>
        <v>27720</v>
      </c>
      <c r="S588" s="45"/>
      <c r="T588" s="49">
        <f t="shared" si="198"/>
        <v>27720</v>
      </c>
      <c r="V588" t="str">
        <f t="shared" si="199"/>
        <v>Ing. Alfonso González</v>
      </c>
      <c r="W588" s="61" t="str">
        <f t="shared" si="200"/>
        <v>Informe, planillas y actas</v>
      </c>
    </row>
    <row r="589" spans="1:23" x14ac:dyDescent="0.2">
      <c r="A589" t="str">
        <f>'RESUMEN ORDENADO DICIEMBRE'!E589</f>
        <v>AMBIENTAL</v>
      </c>
      <c r="B589" t="str">
        <f>'RESUMEN ORDENADO DICIEMBRE'!G589</f>
        <v>ESTUDIOS AUDITADOS DE PRODUCCIÓN DE ÁREAS DE LIBRE APROVECHAMIENTO ( Ing. Kelvin Mora)</v>
      </c>
      <c r="C589" t="str">
        <f>'RESUMEN ORDENADO DICIEMBRE'!A589</f>
        <v>ZONA 3</v>
      </c>
      <c r="D589" s="55">
        <f>'RESUMEN ORDENADO DICIEMBRE'!C589</f>
        <v>0</v>
      </c>
      <c r="E589">
        <f>'RESUMEN ORDENADO DICIEMBRE'!B589</f>
        <v>0</v>
      </c>
      <c r="F589" t="str">
        <f>'RESUMEN ORDENADO DICIEMBRE'!D589</f>
        <v>CONTRATO</v>
      </c>
      <c r="G589" t="str">
        <f t="shared" ref="G589:G652" si="201">IF(F589="MTOP","MTOP",IF(F589="AD. DIRECTA","VIALSUR",IF(F589="CONV. TONY EL SUIZO","VIALSUR",IF(F589="CONVENIO","VIALSUR","VIALSUR"))))</f>
        <v>VIALSUR</v>
      </c>
      <c r="H589">
        <f>'RESUMEN ORDENADO DICIEMBRE'!F589</f>
        <v>2013</v>
      </c>
      <c r="I589" s="53" t="str">
        <f t="shared" si="195"/>
        <v/>
      </c>
      <c r="J589" s="54" t="str">
        <f>IF(D589=0,"",VLOOKUP(D589,'2010-2001-1990'!$A$1:$C$105,3,"FALSO"))</f>
        <v/>
      </c>
      <c r="K589" s="54" t="str">
        <f>IF(D589=0,"",VLOOKUP(D589,'2010-2001-1990'!$A$1:$C$105,2,"FALSO"))</f>
        <v/>
      </c>
      <c r="L589" s="54" t="str">
        <f t="shared" si="196"/>
        <v/>
      </c>
      <c r="M589" s="54">
        <f>'RESUMEN ORDENADO DICIEMBRE'!I589</f>
        <v>1</v>
      </c>
      <c r="N589" s="54" t="str">
        <f t="shared" si="197"/>
        <v>Licenciamiento ambiental de vías en la provincia</v>
      </c>
      <c r="O589"/>
      <c r="P589" s="54"/>
      <c r="Q589" s="54"/>
      <c r="R589">
        <f>'RESUMEN ORDENADO DICIEMBRE'!S589</f>
        <v>15859.58</v>
      </c>
      <c r="S589" s="45"/>
      <c r="T589" s="49">
        <f t="shared" si="198"/>
        <v>15859.58</v>
      </c>
      <c r="V589" t="str">
        <f t="shared" si="199"/>
        <v>Ing. Verónica Carrión</v>
      </c>
      <c r="W589" s="61" t="str">
        <f t="shared" si="200"/>
        <v>Informe, planillas y actas</v>
      </c>
    </row>
    <row r="590" spans="1:23" x14ac:dyDescent="0.2">
      <c r="A590" t="str">
        <f>'RESUMEN ORDENADO DICIEMBRE'!E590</f>
        <v>MEJORAMIENTO</v>
      </c>
      <c r="B590" t="str">
        <f>'RESUMEN ORDENADO DICIEMBRE'!G590</f>
        <v>BACHEO CON MEZCLA ASFALTICA, VILLONACO-YEE DE LA GUANGORA</v>
      </c>
      <c r="C590" t="str">
        <f>'RESUMEN ORDENADO DICIEMBRE'!A590</f>
        <v>ZONA 4</v>
      </c>
      <c r="D590" s="55" t="str">
        <f>'RESUMEN ORDENADO DICIEMBRE'!C590</f>
        <v>CHUQUIRIBAMBA</v>
      </c>
      <c r="E590" t="str">
        <f>'RESUMEN ORDENADO DICIEMBRE'!B590</f>
        <v>LOJA</v>
      </c>
      <c r="F590" t="str">
        <f>'RESUMEN ORDENADO DICIEMBRE'!D590</f>
        <v>AD. DIRECTA</v>
      </c>
      <c r="G590" t="str">
        <f t="shared" si="201"/>
        <v>VIALSUR</v>
      </c>
      <c r="H590">
        <f>'RESUMEN ORDENADO DICIEMBRE'!F590</f>
        <v>2013</v>
      </c>
      <c r="I590" s="53" t="str">
        <f t="shared" si="195"/>
        <v>X</v>
      </c>
      <c r="J590" s="54">
        <f>IF(D590=0,"",VLOOKUP(D590,'2010-2001-1990'!$A$1:$C$105,3,"FALSO"))</f>
        <v>1326</v>
      </c>
      <c r="K590" s="54">
        <f>IF(D590=0,"",VLOOKUP(D590,'2010-2001-1990'!$A$1:$C$105,2,"FALSO"))</f>
        <v>1140</v>
      </c>
      <c r="L590" s="54">
        <f t="shared" si="196"/>
        <v>2466</v>
      </c>
      <c r="M590" s="54">
        <f>'RESUMEN ORDENADO DICIEMBRE'!I590</f>
        <v>1.4</v>
      </c>
      <c r="N590" s="54" t="str">
        <f t="shared" si="197"/>
        <v>Construcción de 1.4 Km de vías mejoradas</v>
      </c>
      <c r="O590"/>
      <c r="P590" s="54"/>
      <c r="Q590" s="54"/>
      <c r="R590">
        <f>'RESUMEN ORDENADO DICIEMBRE'!S590</f>
        <v>5080</v>
      </c>
      <c r="S590" s="45"/>
      <c r="T590" s="49">
        <f t="shared" si="198"/>
        <v>5080</v>
      </c>
      <c r="V590" t="str">
        <f t="shared" si="199"/>
        <v>Ing. Iván Villa</v>
      </c>
      <c r="W590" s="61" t="str">
        <f t="shared" si="200"/>
        <v>Informe, planillas y actas</v>
      </c>
    </row>
    <row r="591" spans="1:23" x14ac:dyDescent="0.2">
      <c r="A591" t="str">
        <f>'RESUMEN ORDENADO DICIEMBRE'!E591</f>
        <v>MANTENIMIENTO</v>
      </c>
      <c r="B591" t="str">
        <f>'RESUMEN ORDENADO DICIEMBRE'!G591</f>
        <v>VIA TAQUIL CHANTACO</v>
      </c>
      <c r="C591" t="str">
        <f>'RESUMEN ORDENADO DICIEMBRE'!A591</f>
        <v>ZONA 4</v>
      </c>
      <c r="D591" s="55" t="str">
        <f>'RESUMEN ORDENADO DICIEMBRE'!C591</f>
        <v>CHUQUIRIBAMBA</v>
      </c>
      <c r="E591" t="str">
        <f>'RESUMEN ORDENADO DICIEMBRE'!B591</f>
        <v>LOJA</v>
      </c>
      <c r="F591" t="str">
        <f>'RESUMEN ORDENADO DICIEMBRE'!D591</f>
        <v>AD. DIRECTA</v>
      </c>
      <c r="G591" t="str">
        <f t="shared" si="201"/>
        <v>VIALSUR</v>
      </c>
      <c r="H591">
        <f>'RESUMEN ORDENADO DICIEMBRE'!F591</f>
        <v>2013</v>
      </c>
      <c r="I591" s="53" t="str">
        <f t="shared" si="195"/>
        <v>X</v>
      </c>
      <c r="J591" s="54">
        <f>IF(D591=0,"",VLOOKUP(D591,'2010-2001-1990'!$A$1:$C$105,3,"FALSO"))</f>
        <v>1326</v>
      </c>
      <c r="K591" s="54">
        <f>IF(D591=0,"",VLOOKUP(D591,'2010-2001-1990'!$A$1:$C$105,2,"FALSO"))</f>
        <v>1140</v>
      </c>
      <c r="L591" s="54">
        <f t="shared" si="196"/>
        <v>2466</v>
      </c>
      <c r="M591" s="54">
        <f>'RESUMEN ORDENADO DICIEMBRE'!I591</f>
        <v>26</v>
      </c>
      <c r="N591" s="54" t="str">
        <f t="shared" si="197"/>
        <v>Construcción de 26 Km de vías mantenidas</v>
      </c>
      <c r="O591"/>
      <c r="P591" s="54"/>
      <c r="Q591" s="54"/>
      <c r="R591">
        <f>'RESUMEN ORDENADO DICIEMBRE'!S591</f>
        <v>18750</v>
      </c>
      <c r="S591" s="45"/>
      <c r="T591" s="49">
        <f t="shared" si="198"/>
        <v>18750</v>
      </c>
      <c r="V591" t="str">
        <f t="shared" si="199"/>
        <v>Ing. Iván Villa</v>
      </c>
      <c r="W591" s="61" t="str">
        <f t="shared" si="200"/>
        <v>Informe, planillas y actas</v>
      </c>
    </row>
    <row r="592" spans="1:23" x14ac:dyDescent="0.2">
      <c r="A592" t="str">
        <f>'RESUMEN ORDENADO DICIEMBRE'!E592</f>
        <v>MEJORAMIENTO</v>
      </c>
      <c r="B592" t="str">
        <f>'RESUMEN ORDENADO DICIEMBRE'!G592</f>
        <v>VÍA VILLONACU - TAQUIL - CHUQUIRIBAMBA</v>
      </c>
      <c r="C592" t="str">
        <f>'RESUMEN ORDENADO DICIEMBRE'!A592</f>
        <v>ZONA 4</v>
      </c>
      <c r="D592" s="55" t="str">
        <f>'RESUMEN ORDENADO DICIEMBRE'!C592</f>
        <v>CHUQUIRIBAMBA</v>
      </c>
      <c r="E592" t="str">
        <f>'RESUMEN ORDENADO DICIEMBRE'!B592</f>
        <v>LOJA</v>
      </c>
      <c r="F592" t="str">
        <f>'RESUMEN ORDENADO DICIEMBRE'!D592</f>
        <v>MTOP</v>
      </c>
      <c r="G592" t="str">
        <f t="shared" si="201"/>
        <v>MTOP</v>
      </c>
      <c r="H592">
        <f>'RESUMEN ORDENADO DICIEMBRE'!F592</f>
        <v>2013</v>
      </c>
      <c r="I592" s="53" t="str">
        <f t="shared" si="195"/>
        <v/>
      </c>
      <c r="J592" s="54">
        <f>IF(D592=0,"",VLOOKUP(D592,'2010-2001-1990'!$A$1:$C$105,3,"FALSO"))</f>
        <v>1326</v>
      </c>
      <c r="K592" s="54">
        <f>IF(D592=0,"",VLOOKUP(D592,'2010-2001-1990'!$A$1:$C$105,2,"FALSO"))</f>
        <v>1140</v>
      </c>
      <c r="L592" s="54">
        <f t="shared" si="196"/>
        <v>2466</v>
      </c>
      <c r="M592" s="54">
        <f>'RESUMEN ORDENADO DICIEMBRE'!I592</f>
        <v>33.299999999999997</v>
      </c>
      <c r="N592" s="54" t="str">
        <f t="shared" si="197"/>
        <v>Construcción de 33.3 Km de vías mejoradas</v>
      </c>
      <c r="O592"/>
      <c r="P592" s="54"/>
      <c r="Q592" s="54"/>
      <c r="R592">
        <f>'RESUMEN ORDENADO DICIEMBRE'!S592</f>
        <v>0</v>
      </c>
      <c r="S592" s="45">
        <f>SUM(R592:R598)</f>
        <v>168253.02840000001</v>
      </c>
      <c r="T592" s="49">
        <f t="shared" si="198"/>
        <v>168253.02840000001</v>
      </c>
      <c r="V592" t="str">
        <f t="shared" si="199"/>
        <v>Ing. Iván Villa</v>
      </c>
      <c r="W592" s="61" t="str">
        <f t="shared" si="200"/>
        <v>Informe, planillas y actas</v>
      </c>
    </row>
    <row r="593" spans="1:23" hidden="1" x14ac:dyDescent="0.2">
      <c r="A593" t="str">
        <f>'RESUMEN ORDENADO DICIEMBRE'!E593</f>
        <v>MEJORAMIENTO</v>
      </c>
      <c r="B593">
        <f>'RESUMEN ORDENADO DICIEMBRE'!G593</f>
        <v>0</v>
      </c>
      <c r="C593" t="str">
        <f>'RESUMEN ORDENADO DICIEMBRE'!A593</f>
        <v>ZONA 4</v>
      </c>
      <c r="D593" s="55" t="str">
        <f>'RESUMEN ORDENADO DICIEMBRE'!C593</f>
        <v>CHUQUIRIBAMBA</v>
      </c>
      <c r="E593" t="str">
        <f>'RESUMEN ORDENADO DICIEMBRE'!B593</f>
        <v>LOJA</v>
      </c>
      <c r="F593" t="str">
        <f>'RESUMEN ORDENADO DICIEMBRE'!D593</f>
        <v>MTOP</v>
      </c>
      <c r="G593" t="str">
        <f t="shared" si="201"/>
        <v>MTOP</v>
      </c>
      <c r="J593" s="54"/>
      <c r="K593" s="54"/>
      <c r="L593" s="54"/>
      <c r="M593" s="54">
        <f>'RESUMEN ORDENADO DICIEMBRE'!I593</f>
        <v>0</v>
      </c>
      <c r="N593" s="54"/>
      <c r="O593" s="54"/>
      <c r="P593" s="54"/>
      <c r="Q593" s="54"/>
      <c r="R593">
        <f>'RESUMEN ORDENADO DICIEMBRE'!S593</f>
        <v>0</v>
      </c>
      <c r="S593" s="45"/>
    </row>
    <row r="594" spans="1:23" hidden="1" x14ac:dyDescent="0.2">
      <c r="A594" t="str">
        <f>'RESUMEN ORDENADO DICIEMBRE'!E594</f>
        <v>MEJORAMIENTO</v>
      </c>
      <c r="B594">
        <f>'RESUMEN ORDENADO DICIEMBRE'!G594</f>
        <v>0</v>
      </c>
      <c r="C594" t="str">
        <f>'RESUMEN ORDENADO DICIEMBRE'!A594</f>
        <v>ZONA 4</v>
      </c>
      <c r="D594" s="55" t="str">
        <f>'RESUMEN ORDENADO DICIEMBRE'!C594</f>
        <v>CHUQUIRIBAMBA</v>
      </c>
      <c r="E594" t="str">
        <f>'RESUMEN ORDENADO DICIEMBRE'!B594</f>
        <v>LOJA</v>
      </c>
      <c r="F594" t="str">
        <f>'RESUMEN ORDENADO DICIEMBRE'!D594</f>
        <v>MTOP</v>
      </c>
      <c r="G594" t="str">
        <f t="shared" si="201"/>
        <v>MTOP</v>
      </c>
      <c r="J594" s="54"/>
      <c r="K594" s="54"/>
      <c r="L594" s="54"/>
      <c r="M594" s="54">
        <f>'RESUMEN ORDENADO DICIEMBRE'!I594</f>
        <v>0</v>
      </c>
      <c r="N594" s="54"/>
      <c r="O594" s="54"/>
      <c r="P594" s="54"/>
      <c r="Q594" s="54"/>
      <c r="R594">
        <f>'RESUMEN ORDENADO DICIEMBRE'!S594</f>
        <v>1717.3484000000001</v>
      </c>
      <c r="S594" s="45"/>
    </row>
    <row r="595" spans="1:23" hidden="1" x14ac:dyDescent="0.2">
      <c r="A595" t="str">
        <f>'RESUMEN ORDENADO DICIEMBRE'!E595</f>
        <v>MEJORAMIENTO</v>
      </c>
      <c r="B595">
        <f>'RESUMEN ORDENADO DICIEMBRE'!G595</f>
        <v>0</v>
      </c>
      <c r="C595" t="str">
        <f>'RESUMEN ORDENADO DICIEMBRE'!A595</f>
        <v>ZONA 4</v>
      </c>
      <c r="D595" s="55" t="str">
        <f>'RESUMEN ORDENADO DICIEMBRE'!C595</f>
        <v>CHUQUIRIBAMBA</v>
      </c>
      <c r="E595" t="str">
        <f>'RESUMEN ORDENADO DICIEMBRE'!B595</f>
        <v>LOJA</v>
      </c>
      <c r="F595" t="str">
        <f>'RESUMEN ORDENADO DICIEMBRE'!D595</f>
        <v>MTOP</v>
      </c>
      <c r="G595" t="str">
        <f t="shared" si="201"/>
        <v>MTOP</v>
      </c>
      <c r="J595" s="54"/>
      <c r="K595" s="54"/>
      <c r="L595" s="54"/>
      <c r="M595" s="54">
        <f>'RESUMEN ORDENADO DICIEMBRE'!I595</f>
        <v>0</v>
      </c>
      <c r="N595" s="54"/>
      <c r="O595" s="54"/>
      <c r="P595" s="54"/>
      <c r="Q595" s="54"/>
      <c r="R595">
        <f>'RESUMEN ORDENADO DICIEMBRE'!S595</f>
        <v>0</v>
      </c>
      <c r="S595" s="45"/>
      <c r="W595" s="61"/>
    </row>
    <row r="596" spans="1:23" hidden="1" x14ac:dyDescent="0.2">
      <c r="A596" t="str">
        <f>'RESUMEN ORDENADO DICIEMBRE'!E596</f>
        <v>MEJORAMIENTO</v>
      </c>
      <c r="B596">
        <f>'RESUMEN ORDENADO DICIEMBRE'!G596</f>
        <v>0</v>
      </c>
      <c r="C596" t="str">
        <f>'RESUMEN ORDENADO DICIEMBRE'!A596</f>
        <v>ZONA 4</v>
      </c>
      <c r="D596" s="55" t="str">
        <f>'RESUMEN ORDENADO DICIEMBRE'!C596</f>
        <v>CHUQUIRIBAMBA</v>
      </c>
      <c r="E596" t="str">
        <f>'RESUMEN ORDENADO DICIEMBRE'!B596</f>
        <v>LOJA</v>
      </c>
      <c r="F596" t="str">
        <f>'RESUMEN ORDENADO DICIEMBRE'!D596</f>
        <v>MTOP</v>
      </c>
      <c r="G596" t="str">
        <f t="shared" si="201"/>
        <v>MTOP</v>
      </c>
      <c r="J596" s="54"/>
      <c r="K596" s="54"/>
      <c r="L596" s="54"/>
      <c r="M596" s="54">
        <f>'RESUMEN ORDENADO DICIEMBRE'!I596</f>
        <v>0</v>
      </c>
      <c r="N596" s="54"/>
      <c r="O596" s="54"/>
      <c r="P596" s="54"/>
      <c r="Q596" s="54"/>
      <c r="R596">
        <f>'RESUMEN ORDENADO DICIEMBRE'!S596</f>
        <v>35986.450000000004</v>
      </c>
      <c r="S596" s="45"/>
      <c r="W596" s="61"/>
    </row>
    <row r="597" spans="1:23" hidden="1" x14ac:dyDescent="0.2">
      <c r="A597" t="str">
        <f>'RESUMEN ORDENADO DICIEMBRE'!E597</f>
        <v>MEJORAMIENTO</v>
      </c>
      <c r="B597">
        <f>'RESUMEN ORDENADO DICIEMBRE'!G597</f>
        <v>0</v>
      </c>
      <c r="C597" t="str">
        <f>'RESUMEN ORDENADO DICIEMBRE'!A597</f>
        <v>ZONA 4</v>
      </c>
      <c r="D597" s="55" t="str">
        <f>'RESUMEN ORDENADO DICIEMBRE'!C597</f>
        <v>CHUQUIRIBAMBA</v>
      </c>
      <c r="E597" t="str">
        <f>'RESUMEN ORDENADO DICIEMBRE'!B597</f>
        <v>LOJA</v>
      </c>
      <c r="F597" t="str">
        <f>'RESUMEN ORDENADO DICIEMBRE'!D597</f>
        <v>MTOP</v>
      </c>
      <c r="G597" t="str">
        <f t="shared" si="201"/>
        <v>MTOP</v>
      </c>
      <c r="J597" s="54"/>
      <c r="K597" s="54"/>
      <c r="L597" s="54"/>
      <c r="M597" s="54">
        <f>'RESUMEN ORDENADO DICIEMBRE'!I597</f>
        <v>0</v>
      </c>
      <c r="N597" s="54"/>
      <c r="O597" s="54"/>
      <c r="P597" s="54"/>
      <c r="Q597" s="54"/>
      <c r="R597">
        <f>'RESUMEN ORDENADO DICIEMBRE'!S597</f>
        <v>59167.079999999994</v>
      </c>
      <c r="S597" s="45"/>
      <c r="W597" s="61"/>
    </row>
    <row r="598" spans="1:23" hidden="1" x14ac:dyDescent="0.2">
      <c r="A598" t="str">
        <f>'RESUMEN ORDENADO DICIEMBRE'!E598</f>
        <v>MEJORAMIENTO</v>
      </c>
      <c r="B598">
        <f>'RESUMEN ORDENADO DICIEMBRE'!G598</f>
        <v>0</v>
      </c>
      <c r="C598" t="str">
        <f>'RESUMEN ORDENADO DICIEMBRE'!A598</f>
        <v>ZONA 4</v>
      </c>
      <c r="D598" s="55" t="str">
        <f>'RESUMEN ORDENADO DICIEMBRE'!C598</f>
        <v>CHUQUIRIBAMBA</v>
      </c>
      <c r="E598" t="str">
        <f>'RESUMEN ORDENADO DICIEMBRE'!B598</f>
        <v>LOJA</v>
      </c>
      <c r="F598" t="str">
        <f>'RESUMEN ORDENADO DICIEMBRE'!D598</f>
        <v>MTOP</v>
      </c>
      <c r="G598" t="str">
        <f t="shared" si="201"/>
        <v>MTOP</v>
      </c>
      <c r="J598" s="54"/>
      <c r="K598" s="54"/>
      <c r="L598" s="54"/>
      <c r="M598" s="54">
        <f>'RESUMEN ORDENADO DICIEMBRE'!I598</f>
        <v>0</v>
      </c>
      <c r="N598" s="54"/>
      <c r="O598" s="54"/>
      <c r="P598" s="54"/>
      <c r="Q598" s="54"/>
      <c r="R598">
        <f>'RESUMEN ORDENADO DICIEMBRE'!S598</f>
        <v>71382.149999999994</v>
      </c>
      <c r="S598" s="45"/>
    </row>
    <row r="599" spans="1:23" x14ac:dyDescent="0.2">
      <c r="A599" t="str">
        <f>'RESUMEN ORDENADO DICIEMBRE'!E599</f>
        <v>ALCANTARILLAS</v>
      </c>
      <c r="B599" t="str">
        <f>'RESUMEN ORDENADO DICIEMBRE'!G599</f>
        <v>ALCANTARILLAS DE LA VÍA VILLONACU - TAQUIL - CHUQUIRIBAMBA</v>
      </c>
      <c r="C599" t="str">
        <f>'RESUMEN ORDENADO DICIEMBRE'!A599</f>
        <v>ZONA 4</v>
      </c>
      <c r="D599" s="55" t="str">
        <f>'RESUMEN ORDENADO DICIEMBRE'!C599</f>
        <v>CHUQUIRIBAMBA</v>
      </c>
      <c r="E599" t="str">
        <f>'RESUMEN ORDENADO DICIEMBRE'!B599</f>
        <v>LOJA</v>
      </c>
      <c r="F599" t="str">
        <f>'RESUMEN ORDENADO DICIEMBRE'!D599</f>
        <v>MTOP</v>
      </c>
      <c r="G599" t="str">
        <f t="shared" si="201"/>
        <v>MTOP</v>
      </c>
      <c r="H599">
        <f>'RESUMEN ORDENADO DICIEMBRE'!F599</f>
        <v>2013</v>
      </c>
      <c r="I599" s="53" t="str">
        <f>IF(F599="AD. DIRECTA","X","")</f>
        <v/>
      </c>
      <c r="J599" s="54">
        <f>IF(D599=0,"",VLOOKUP(D599,'2010-2001-1990'!$A$1:$C$105,3,"FALSO"))</f>
        <v>1326</v>
      </c>
      <c r="K599" s="54">
        <f>IF(D599=0,"",VLOOKUP(D599,'2010-2001-1990'!$A$1:$C$105,2,"FALSO"))</f>
        <v>1140</v>
      </c>
      <c r="L599" s="54">
        <f>IF(J599="",IF(K599="","",J599+K599),J599+K599)</f>
        <v>2466</v>
      </c>
      <c r="M599" s="54">
        <f>'RESUMEN ORDENADO DICIEMBRE'!I599</f>
        <v>16</v>
      </c>
      <c r="N599" s="54" t="str">
        <f>IF(M599=0,"Mantenimiento",IF(A599="MANTENIMIENTO","Construcción de "&amp;M599&amp;" Km de vías mantenidas",IF(A599="ALCANTARILLAS","Construcción de "&amp;M599&amp;" alcantarillas",IF(A599="AMBIENTAL","Licenciamiento ambiental de vías en la provincia",IF(A599="ASFALTADO","Construcción de "&amp;M599&amp;" Km de vías asfaltadas",IF(A599="ESTUDIOS","Ejecución de "&amp;M599&amp;" Km de estudio vial",IF(A599="MEJORAMIENTO","Construcción de "&amp;M599&amp;" Km de vías mejoradas",IF(A599="OBRAS DE ARTE","Construcción de "&amp;M599&amp;" Km de obras de arte",IF(A599="PASARELAS","Construcción de "&amp;M599&amp;" m de pasarelas en convenio con Tony el Suizo",IF(A599="PUENTES","Construcción de "&amp;M599&amp;" m de puentes",))))))))))</f>
        <v>Construcción de 16 alcantarillas</v>
      </c>
      <c r="O599"/>
      <c r="P599" s="54"/>
      <c r="Q599" s="54"/>
      <c r="R599">
        <f>'RESUMEN ORDENADO DICIEMBRE'!S599</f>
        <v>3999.0358999999999</v>
      </c>
      <c r="S599" s="45">
        <f>SUM(R599:R603)</f>
        <v>45118.8462</v>
      </c>
      <c r="T599" s="49">
        <f>IF(S599="",R599,S599)</f>
        <v>45118.8462</v>
      </c>
      <c r="V599" t="str">
        <f>IF(A599="ESTUDIOS","Ing. Patricio Barcenas",IF(A599="AMBIENTAL","Ing. Verónica Carrión",IF(C599="ZONA 1","Ing. Javier Ruíz",IF(C599="ZONA 2","Ing. Marco Cevallos",IF(C599="ZONA 3", "Ing. Alfonso González","Ing. Iván Villa")))))</f>
        <v>Ing. Iván Villa</v>
      </c>
      <c r="W599" s="61" t="str">
        <f>IF(A599="ESTUDIOS","Informe del estudio o informe del diseño","Informe, planillas y actas")</f>
        <v>Informe, planillas y actas</v>
      </c>
    </row>
    <row r="600" spans="1:23" hidden="1" x14ac:dyDescent="0.2">
      <c r="A600" t="str">
        <f>'RESUMEN ORDENADO DICIEMBRE'!E600</f>
        <v>ALCANTARILLAS</v>
      </c>
      <c r="B600">
        <f>'RESUMEN ORDENADO DICIEMBRE'!G600</f>
        <v>0</v>
      </c>
      <c r="C600" t="str">
        <f>'RESUMEN ORDENADO DICIEMBRE'!A600</f>
        <v>ZONA 4</v>
      </c>
      <c r="D600" s="55" t="str">
        <f>'RESUMEN ORDENADO DICIEMBRE'!C600</f>
        <v>CHUQUIRIBAMBA</v>
      </c>
      <c r="E600" t="str">
        <f>'RESUMEN ORDENADO DICIEMBRE'!B600</f>
        <v>LOJA</v>
      </c>
      <c r="F600" t="str">
        <f>'RESUMEN ORDENADO DICIEMBRE'!D600</f>
        <v>MTOP</v>
      </c>
      <c r="G600" t="str">
        <f t="shared" si="201"/>
        <v>MTOP</v>
      </c>
      <c r="J600" s="54"/>
      <c r="K600" s="54"/>
      <c r="L600" s="54"/>
      <c r="M600" s="54">
        <f>'RESUMEN ORDENADO DICIEMBRE'!I600</f>
        <v>0</v>
      </c>
      <c r="N600" s="54"/>
      <c r="O600" s="54"/>
      <c r="P600" s="54"/>
      <c r="Q600" s="54"/>
      <c r="R600">
        <f>'RESUMEN ORDENADO DICIEMBRE'!S600</f>
        <v>1663.8721000000003</v>
      </c>
      <c r="S600" s="45"/>
      <c r="W600" s="61"/>
    </row>
    <row r="601" spans="1:23" hidden="1" x14ac:dyDescent="0.2">
      <c r="A601" t="str">
        <f>'RESUMEN ORDENADO DICIEMBRE'!E601</f>
        <v>ALCANTARILLAS</v>
      </c>
      <c r="B601">
        <f>'RESUMEN ORDENADO DICIEMBRE'!G601</f>
        <v>0</v>
      </c>
      <c r="C601" t="str">
        <f>'RESUMEN ORDENADO DICIEMBRE'!A601</f>
        <v>ZONA 4</v>
      </c>
      <c r="D601" s="55" t="str">
        <f>'RESUMEN ORDENADO DICIEMBRE'!C601</f>
        <v>CHUQUIRIBAMBA</v>
      </c>
      <c r="E601" t="str">
        <f>'RESUMEN ORDENADO DICIEMBRE'!B601</f>
        <v>LOJA</v>
      </c>
      <c r="F601" t="str">
        <f>'RESUMEN ORDENADO DICIEMBRE'!D601</f>
        <v>MTOP</v>
      </c>
      <c r="G601" t="str">
        <f t="shared" si="201"/>
        <v>MTOP</v>
      </c>
      <c r="J601" s="54"/>
      <c r="K601" s="54"/>
      <c r="L601" s="54"/>
      <c r="M601" s="54">
        <f>'RESUMEN ORDENADO DICIEMBRE'!I601</f>
        <v>0</v>
      </c>
      <c r="N601" s="54"/>
      <c r="O601" s="54"/>
      <c r="P601" s="54"/>
      <c r="Q601" s="54"/>
      <c r="R601">
        <f>'RESUMEN ORDENADO DICIEMBRE'!S601</f>
        <v>23033.933000000001</v>
      </c>
      <c r="S601" s="45"/>
      <c r="W601" s="61"/>
    </row>
    <row r="602" spans="1:23" hidden="1" x14ac:dyDescent="0.2">
      <c r="A602" t="str">
        <f>'RESUMEN ORDENADO DICIEMBRE'!E602</f>
        <v>ALCANTARILLAS</v>
      </c>
      <c r="B602">
        <f>'RESUMEN ORDENADO DICIEMBRE'!G602</f>
        <v>0</v>
      </c>
      <c r="C602" t="str">
        <f>'RESUMEN ORDENADO DICIEMBRE'!A602</f>
        <v>ZONA 4</v>
      </c>
      <c r="D602" s="55" t="str">
        <f>'RESUMEN ORDENADO DICIEMBRE'!C602</f>
        <v>CHUQUIRIBAMBA</v>
      </c>
      <c r="E602" t="str">
        <f>'RESUMEN ORDENADO DICIEMBRE'!B602</f>
        <v>LOJA</v>
      </c>
      <c r="F602" t="str">
        <f>'RESUMEN ORDENADO DICIEMBRE'!D602</f>
        <v>MTOP</v>
      </c>
      <c r="G602" t="str">
        <f t="shared" si="201"/>
        <v>MTOP</v>
      </c>
      <c r="J602" s="54"/>
      <c r="K602" s="54"/>
      <c r="L602" s="54"/>
      <c r="M602" s="54">
        <f>'RESUMEN ORDENADO DICIEMBRE'!I602</f>
        <v>0</v>
      </c>
      <c r="N602" s="54"/>
      <c r="O602" s="54"/>
      <c r="P602" s="54"/>
      <c r="Q602" s="54"/>
      <c r="R602">
        <f>'RESUMEN ORDENADO DICIEMBRE'!S602</f>
        <v>4639.5</v>
      </c>
      <c r="S602" s="45"/>
    </row>
    <row r="603" spans="1:23" hidden="1" x14ac:dyDescent="0.2">
      <c r="A603" t="str">
        <f>'RESUMEN ORDENADO DICIEMBRE'!E603</f>
        <v>ALCANTARILLAS</v>
      </c>
      <c r="B603">
        <f>'RESUMEN ORDENADO DICIEMBRE'!G603</f>
        <v>0</v>
      </c>
      <c r="C603" t="str">
        <f>'RESUMEN ORDENADO DICIEMBRE'!A603</f>
        <v>ZONA 4</v>
      </c>
      <c r="D603" s="55" t="str">
        <f>'RESUMEN ORDENADO DICIEMBRE'!C603</f>
        <v>CHUQUIRIBAMBA</v>
      </c>
      <c r="E603" t="str">
        <f>'RESUMEN ORDENADO DICIEMBRE'!B603</f>
        <v>LOJA</v>
      </c>
      <c r="F603" t="str">
        <f>'RESUMEN ORDENADO DICIEMBRE'!D603</f>
        <v>MTOP</v>
      </c>
      <c r="G603" t="str">
        <f t="shared" si="201"/>
        <v>MTOP</v>
      </c>
      <c r="J603" s="54"/>
      <c r="K603" s="54"/>
      <c r="L603" s="54"/>
      <c r="M603" s="54">
        <f>'RESUMEN ORDENADO DICIEMBRE'!I603</f>
        <v>0</v>
      </c>
      <c r="N603" s="54"/>
      <c r="O603" s="54"/>
      <c r="P603" s="54"/>
      <c r="Q603" s="54"/>
      <c r="R603">
        <f>'RESUMEN ORDENADO DICIEMBRE'!S603</f>
        <v>11782.5052</v>
      </c>
      <c r="S603" s="45"/>
      <c r="W603" s="61"/>
    </row>
    <row r="604" spans="1:23" x14ac:dyDescent="0.2">
      <c r="A604" t="str">
        <f>'RESUMEN ORDENADO DICIEMBRE'!E604</f>
        <v>MEJORAMIENTO</v>
      </c>
      <c r="B604" t="str">
        <f>'RESUMEN ORDENADO DICIEMBRE'!G604</f>
        <v>VÍA EL CISNE - PUENTE DE AMBOCAS</v>
      </c>
      <c r="C604" t="str">
        <f>'RESUMEN ORDENADO DICIEMBRE'!A604</f>
        <v>ZONA 4</v>
      </c>
      <c r="D604" s="55" t="str">
        <f>'RESUMEN ORDENADO DICIEMBRE'!C604</f>
        <v>EL CISNE</v>
      </c>
      <c r="E604" t="str">
        <f>'RESUMEN ORDENADO DICIEMBRE'!B604</f>
        <v>LOJA</v>
      </c>
      <c r="F604" t="str">
        <f>'RESUMEN ORDENADO DICIEMBRE'!D604</f>
        <v>MTOP</v>
      </c>
      <c r="G604" t="str">
        <f t="shared" si="201"/>
        <v>MTOP</v>
      </c>
      <c r="H604">
        <f>'RESUMEN ORDENADO DICIEMBRE'!F604</f>
        <v>2013</v>
      </c>
      <c r="I604" s="53" t="str">
        <f>IF(F604="AD. DIRECTA","X","")</f>
        <v/>
      </c>
      <c r="J604" s="54">
        <f>IF(D604=0,"",VLOOKUP(D604,'2010-2001-1990'!$A$1:$C$105,3,"FALSO"))</f>
        <v>845</v>
      </c>
      <c r="K604" s="54">
        <f>IF(D604=0,"",VLOOKUP(D604,'2010-2001-1990'!$A$1:$C$105,2,"FALSO"))</f>
        <v>783</v>
      </c>
      <c r="L604" s="54">
        <f>IF(J604="",IF(K604="","",J604+K604),J604+K604)</f>
        <v>1628</v>
      </c>
      <c r="M604" s="54">
        <f>'RESUMEN ORDENADO DICIEMBRE'!I604</f>
        <v>24</v>
      </c>
      <c r="N604" s="54" t="str">
        <f>IF(M604=0,"Mantenimiento",IF(A604="MANTENIMIENTO","Construcción de "&amp;M604&amp;" Km de vías mantenidas",IF(A604="ALCANTARILLAS","Construcción de "&amp;M604&amp;" alcantarillas",IF(A604="AMBIENTAL","Licenciamiento ambiental de vías en la provincia",IF(A604="ASFALTADO","Construcción de "&amp;M604&amp;" Km de vías asfaltadas",IF(A604="ESTUDIOS","Ejecución de "&amp;M604&amp;" Km de estudio vial",IF(A604="MEJORAMIENTO","Construcción de "&amp;M604&amp;" Km de vías mejoradas",IF(A604="OBRAS DE ARTE","Construcción de "&amp;M604&amp;" Km de obras de arte",IF(A604="PASARELAS","Construcción de "&amp;M604&amp;" m de pasarelas en convenio con Tony el Suizo",IF(A604="PUENTES","Construcción de "&amp;M604&amp;" m de puentes",))))))))))</f>
        <v>Construcción de 24 Km de vías mejoradas</v>
      </c>
      <c r="O604"/>
      <c r="P604" s="54"/>
      <c r="Q604" s="54"/>
      <c r="R604">
        <f>'RESUMEN ORDENADO DICIEMBRE'!S604</f>
        <v>0</v>
      </c>
      <c r="S604" s="45">
        <f>SUM(R604:R610)</f>
        <v>106896.49669999999</v>
      </c>
      <c r="T604" s="49">
        <f>IF(S604="",R604,S604)</f>
        <v>106896.49669999999</v>
      </c>
      <c r="V604" t="str">
        <f>IF(A604="ESTUDIOS","Ing. Patricio Barcenas",IF(A604="AMBIENTAL","Ing. Verónica Carrión",IF(C604="ZONA 1","Ing. Javier Ruíz",IF(C604="ZONA 2","Ing. Marco Cevallos",IF(C604="ZONA 3", "Ing. Alfonso González","Ing. Iván Villa")))))</f>
        <v>Ing. Iván Villa</v>
      </c>
      <c r="W604" s="61" t="str">
        <f>IF(A604="ESTUDIOS","Informe del estudio o informe del diseño","Informe, planillas y actas")</f>
        <v>Informe, planillas y actas</v>
      </c>
    </row>
    <row r="605" spans="1:23" hidden="1" x14ac:dyDescent="0.2">
      <c r="A605" t="str">
        <f>'RESUMEN ORDENADO DICIEMBRE'!E605</f>
        <v>MEJORAMIENTO</v>
      </c>
      <c r="B605">
        <f>'RESUMEN ORDENADO DICIEMBRE'!G605</f>
        <v>0</v>
      </c>
      <c r="C605" t="str">
        <f>'RESUMEN ORDENADO DICIEMBRE'!A605</f>
        <v>ZONA 4</v>
      </c>
      <c r="D605" s="55" t="str">
        <f>'RESUMEN ORDENADO DICIEMBRE'!C605</f>
        <v>EL CISNE</v>
      </c>
      <c r="E605" t="str">
        <f>'RESUMEN ORDENADO DICIEMBRE'!B605</f>
        <v>LOJA</v>
      </c>
      <c r="F605" t="str">
        <f>'RESUMEN ORDENADO DICIEMBRE'!D605</f>
        <v>MTOP</v>
      </c>
      <c r="G605" t="str">
        <f t="shared" si="201"/>
        <v>MTOP</v>
      </c>
      <c r="J605" s="54"/>
      <c r="K605" s="54"/>
      <c r="L605" s="54"/>
      <c r="M605" s="54">
        <f>'RESUMEN ORDENADO DICIEMBRE'!I605</f>
        <v>0</v>
      </c>
      <c r="N605" s="54"/>
      <c r="O605" s="54"/>
      <c r="P605" s="54"/>
      <c r="Q605" s="54"/>
      <c r="R605">
        <f>'RESUMEN ORDENADO DICIEMBRE'!S605</f>
        <v>0</v>
      </c>
      <c r="S605" s="45"/>
      <c r="W605" s="61"/>
    </row>
    <row r="606" spans="1:23" hidden="1" x14ac:dyDescent="0.2">
      <c r="A606" t="str">
        <f>'RESUMEN ORDENADO DICIEMBRE'!E606</f>
        <v>MEJORAMIENTO</v>
      </c>
      <c r="B606">
        <f>'RESUMEN ORDENADO DICIEMBRE'!G606</f>
        <v>0</v>
      </c>
      <c r="C606" t="str">
        <f>'RESUMEN ORDENADO DICIEMBRE'!A606</f>
        <v>ZONA 4</v>
      </c>
      <c r="D606" s="55" t="str">
        <f>'RESUMEN ORDENADO DICIEMBRE'!C606</f>
        <v>EL CISNE</v>
      </c>
      <c r="E606" t="str">
        <f>'RESUMEN ORDENADO DICIEMBRE'!B606</f>
        <v>LOJA</v>
      </c>
      <c r="F606" t="str">
        <f>'RESUMEN ORDENADO DICIEMBRE'!D606</f>
        <v>MTOP</v>
      </c>
      <c r="G606" t="str">
        <f t="shared" si="201"/>
        <v>MTOP</v>
      </c>
      <c r="J606" s="54"/>
      <c r="K606" s="54"/>
      <c r="L606" s="54"/>
      <c r="M606" s="54">
        <f>'RESUMEN ORDENADO DICIEMBRE'!I606</f>
        <v>0</v>
      </c>
      <c r="N606" s="54"/>
      <c r="O606" s="54"/>
      <c r="P606" s="54"/>
      <c r="Q606" s="54"/>
      <c r="R606">
        <f>'RESUMEN ORDENADO DICIEMBRE'!S606</f>
        <v>904.9301999999999</v>
      </c>
      <c r="S606" s="45"/>
      <c r="W606" s="61"/>
    </row>
    <row r="607" spans="1:23" hidden="1" x14ac:dyDescent="0.2">
      <c r="A607" t="str">
        <f>'RESUMEN ORDENADO DICIEMBRE'!E607</f>
        <v>MEJORAMIENTO</v>
      </c>
      <c r="B607">
        <f>'RESUMEN ORDENADO DICIEMBRE'!G607</f>
        <v>0</v>
      </c>
      <c r="C607" t="str">
        <f>'RESUMEN ORDENADO DICIEMBRE'!A607</f>
        <v>ZONA 4</v>
      </c>
      <c r="D607" s="55" t="str">
        <f>'RESUMEN ORDENADO DICIEMBRE'!C607</f>
        <v>EL CISNE</v>
      </c>
      <c r="E607" t="str">
        <f>'RESUMEN ORDENADO DICIEMBRE'!B607</f>
        <v>LOJA</v>
      </c>
      <c r="F607" t="str">
        <f>'RESUMEN ORDENADO DICIEMBRE'!D607</f>
        <v>MTOP</v>
      </c>
      <c r="G607" t="str">
        <f t="shared" si="201"/>
        <v>MTOP</v>
      </c>
      <c r="J607" s="54"/>
      <c r="K607" s="54"/>
      <c r="L607" s="54"/>
      <c r="M607" s="54">
        <f>'RESUMEN ORDENADO DICIEMBRE'!I607</f>
        <v>0</v>
      </c>
      <c r="N607" s="54"/>
      <c r="O607" s="54"/>
      <c r="P607" s="54"/>
      <c r="Q607" s="54"/>
      <c r="R607">
        <f>'RESUMEN ORDENADO DICIEMBRE'!S607</f>
        <v>0</v>
      </c>
      <c r="S607" s="45"/>
      <c r="W607" s="61"/>
    </row>
    <row r="608" spans="1:23" hidden="1" x14ac:dyDescent="0.2">
      <c r="A608" t="str">
        <f>'RESUMEN ORDENADO DICIEMBRE'!E608</f>
        <v>MEJORAMIENTO</v>
      </c>
      <c r="B608">
        <f>'RESUMEN ORDENADO DICIEMBRE'!G608</f>
        <v>0</v>
      </c>
      <c r="C608" t="str">
        <f>'RESUMEN ORDENADO DICIEMBRE'!A608</f>
        <v>ZONA 4</v>
      </c>
      <c r="D608" s="55" t="str">
        <f>'RESUMEN ORDENADO DICIEMBRE'!C608</f>
        <v>EL CISNE</v>
      </c>
      <c r="E608" t="str">
        <f>'RESUMEN ORDENADO DICIEMBRE'!B608</f>
        <v>LOJA</v>
      </c>
      <c r="F608" t="str">
        <f>'RESUMEN ORDENADO DICIEMBRE'!D608</f>
        <v>MTOP</v>
      </c>
      <c r="G608" t="str">
        <f t="shared" si="201"/>
        <v>MTOP</v>
      </c>
      <c r="J608" s="54"/>
      <c r="K608" s="54"/>
      <c r="L608" s="54"/>
      <c r="M608" s="54">
        <f>'RESUMEN ORDENADO DICIEMBRE'!I608</f>
        <v>0</v>
      </c>
      <c r="N608" s="54"/>
      <c r="O608" s="54"/>
      <c r="P608" s="54"/>
      <c r="Q608" s="54"/>
      <c r="R608">
        <f>'RESUMEN ORDENADO DICIEMBRE'!S608</f>
        <v>39330.982400000001</v>
      </c>
      <c r="S608" s="45"/>
      <c r="W608" s="61"/>
    </row>
    <row r="609" spans="1:23" hidden="1" x14ac:dyDescent="0.2">
      <c r="A609" t="str">
        <f>'RESUMEN ORDENADO DICIEMBRE'!E609</f>
        <v>MEJORAMIENTO</v>
      </c>
      <c r="B609">
        <f>'RESUMEN ORDENADO DICIEMBRE'!G609</f>
        <v>0</v>
      </c>
      <c r="C609" t="str">
        <f>'RESUMEN ORDENADO DICIEMBRE'!A609</f>
        <v>ZONA 4</v>
      </c>
      <c r="D609" s="55" t="str">
        <f>'RESUMEN ORDENADO DICIEMBRE'!C609</f>
        <v>EL CISNE</v>
      </c>
      <c r="E609" t="str">
        <f>'RESUMEN ORDENADO DICIEMBRE'!B609</f>
        <v>LOJA</v>
      </c>
      <c r="F609" t="str">
        <f>'RESUMEN ORDENADO DICIEMBRE'!D609</f>
        <v>MTOP</v>
      </c>
      <c r="G609" t="str">
        <f t="shared" si="201"/>
        <v>MTOP</v>
      </c>
      <c r="J609" s="54"/>
      <c r="K609" s="54"/>
      <c r="L609" s="54"/>
      <c r="M609" s="54">
        <f>'RESUMEN ORDENADO DICIEMBRE'!I609</f>
        <v>0</v>
      </c>
      <c r="N609" s="54"/>
      <c r="O609" s="54"/>
      <c r="P609" s="54"/>
      <c r="Q609" s="54"/>
      <c r="R609">
        <f>'RESUMEN ORDENADO DICIEMBRE'!S609</f>
        <v>35223.461599999995</v>
      </c>
      <c r="S609" s="45"/>
      <c r="W609" s="61"/>
    </row>
    <row r="610" spans="1:23" hidden="1" x14ac:dyDescent="0.2">
      <c r="A610" t="str">
        <f>'RESUMEN ORDENADO DICIEMBRE'!E610</f>
        <v>MEJORAMIENTO</v>
      </c>
      <c r="B610">
        <f>'RESUMEN ORDENADO DICIEMBRE'!G610</f>
        <v>0</v>
      </c>
      <c r="C610" t="str">
        <f>'RESUMEN ORDENADO DICIEMBRE'!A610</f>
        <v>ZONA 4</v>
      </c>
      <c r="D610" s="55" t="str">
        <f>'RESUMEN ORDENADO DICIEMBRE'!C610</f>
        <v>EL CISNE</v>
      </c>
      <c r="E610" t="str">
        <f>'RESUMEN ORDENADO DICIEMBRE'!B610</f>
        <v>LOJA</v>
      </c>
      <c r="F610" t="str">
        <f>'RESUMEN ORDENADO DICIEMBRE'!D610</f>
        <v>MTOP</v>
      </c>
      <c r="G610" t="str">
        <f t="shared" si="201"/>
        <v>MTOP</v>
      </c>
      <c r="J610" s="54"/>
      <c r="K610" s="54"/>
      <c r="L610" s="54"/>
      <c r="M610" s="54">
        <f>'RESUMEN ORDENADO DICIEMBRE'!I610</f>
        <v>0</v>
      </c>
      <c r="N610" s="54"/>
      <c r="O610" s="54"/>
      <c r="P610" s="54"/>
      <c r="Q610" s="54"/>
      <c r="R610">
        <f>'RESUMEN ORDENADO DICIEMBRE'!S610</f>
        <v>31437.122500000001</v>
      </c>
      <c r="S610" s="45"/>
      <c r="W610" s="61"/>
    </row>
    <row r="611" spans="1:23" x14ac:dyDescent="0.2">
      <c r="A611" t="str">
        <f>'RESUMEN ORDENADO DICIEMBRE'!E611</f>
        <v>ALCANTARILLAS</v>
      </c>
      <c r="B611" t="str">
        <f>'RESUMEN ORDENADO DICIEMBRE'!G611</f>
        <v>ALCANTARILLAS DE LA VÍA EL CISNE - PUENTE DE AMBOCAS</v>
      </c>
      <c r="C611" t="str">
        <f>'RESUMEN ORDENADO DICIEMBRE'!A611</f>
        <v>ZONA 4</v>
      </c>
      <c r="D611" s="55" t="str">
        <f>'RESUMEN ORDENADO DICIEMBRE'!C611</f>
        <v>EL CISNE</v>
      </c>
      <c r="E611" t="str">
        <f>'RESUMEN ORDENADO DICIEMBRE'!B611</f>
        <v>LOJA</v>
      </c>
      <c r="F611" t="str">
        <f>'RESUMEN ORDENADO DICIEMBRE'!D611</f>
        <v>MTOP</v>
      </c>
      <c r="G611" t="str">
        <f t="shared" si="201"/>
        <v>MTOP</v>
      </c>
      <c r="H611">
        <f>'RESUMEN ORDENADO DICIEMBRE'!F611</f>
        <v>2013</v>
      </c>
      <c r="I611" s="53" t="str">
        <f>IF(F611="AD. DIRECTA","X","")</f>
        <v/>
      </c>
      <c r="J611" s="54">
        <f>IF(D611=0,"",VLOOKUP(D611,'2010-2001-1990'!$A$1:$C$105,3,"FALSO"))</f>
        <v>845</v>
      </c>
      <c r="K611" s="54">
        <f>IF(D611=0,"",VLOOKUP(D611,'2010-2001-1990'!$A$1:$C$105,2,"FALSO"))</f>
        <v>783</v>
      </c>
      <c r="L611" s="54">
        <f>IF(J611="",IF(K611="","",J611+K611),J611+K611)</f>
        <v>1628</v>
      </c>
      <c r="M611" s="54">
        <f>'RESUMEN ORDENADO DICIEMBRE'!I611</f>
        <v>0</v>
      </c>
      <c r="N611" s="54" t="str">
        <f>IF(M611=0,"Mantenimiento",IF(A611="MANTENIMIENTO","Construcción de "&amp;M611&amp;" Km de vías mantenidas",IF(A611="ALCANTARILLAS","Construcción de "&amp;M611&amp;" alcantarillas",IF(A611="AMBIENTAL","Licenciamiento ambiental de vías en la provincia",IF(A611="ASFALTADO","Construcción de "&amp;M611&amp;" Km de vías asfaltadas",IF(A611="ESTUDIOS","Ejecución de "&amp;M611&amp;" Km de estudio vial",IF(A611="MEJORAMIENTO","Construcción de "&amp;M611&amp;" Km de vías mejoradas",IF(A611="OBRAS DE ARTE","Construcción de "&amp;M611&amp;" Km de obras de arte",IF(A611="PASARELAS","Construcción de "&amp;M611&amp;" m de pasarelas en convenio con Tony el Suizo",IF(A611="PUENTES","Construcción de "&amp;M611&amp;" m de puentes",))))))))))</f>
        <v>Mantenimiento</v>
      </c>
      <c r="O611"/>
      <c r="P611" s="54"/>
      <c r="Q611" s="54"/>
      <c r="R611">
        <f>'RESUMEN ORDENADO DICIEMBRE'!S611</f>
        <v>0</v>
      </c>
      <c r="S611" s="45">
        <f>SUM(R611:R615)</f>
        <v>0</v>
      </c>
      <c r="T611" s="49">
        <f>IF(S611="",R611,S611)</f>
        <v>0</v>
      </c>
      <c r="V611" t="str">
        <f>IF(A611="ESTUDIOS","Ing. Patricio Barcenas",IF(A611="AMBIENTAL","Ing. Verónica Carrión",IF(C611="ZONA 1","Ing. Javier Ruíz",IF(C611="ZONA 2","Ing. Marco Cevallos",IF(C611="ZONA 3", "Ing. Alfonso González","Ing. Iván Villa")))))</f>
        <v>Ing. Iván Villa</v>
      </c>
      <c r="W611" s="61" t="str">
        <f>IF(A611="ESTUDIOS","Informe del estudio o informe del diseño","Informe, planillas y actas")</f>
        <v>Informe, planillas y actas</v>
      </c>
    </row>
    <row r="612" spans="1:23" hidden="1" x14ac:dyDescent="0.2">
      <c r="A612" t="str">
        <f>'RESUMEN ORDENADO DICIEMBRE'!E612</f>
        <v>ALCANTARILLAS</v>
      </c>
      <c r="B612">
        <f>'RESUMEN ORDENADO DICIEMBRE'!G612</f>
        <v>0</v>
      </c>
      <c r="C612" t="str">
        <f>'RESUMEN ORDENADO DICIEMBRE'!A612</f>
        <v>ZONA 4</v>
      </c>
      <c r="D612" s="55" t="str">
        <f>'RESUMEN ORDENADO DICIEMBRE'!C612</f>
        <v>EL CISNE</v>
      </c>
      <c r="E612" t="str">
        <f>'RESUMEN ORDENADO DICIEMBRE'!B612</f>
        <v>LOJA</v>
      </c>
      <c r="F612" t="str">
        <f>'RESUMEN ORDENADO DICIEMBRE'!D612</f>
        <v>MTOP</v>
      </c>
      <c r="G612" t="str">
        <f t="shared" si="201"/>
        <v>MTOP</v>
      </c>
      <c r="J612" s="54"/>
      <c r="K612" s="54"/>
      <c r="L612" s="54"/>
      <c r="M612" s="54">
        <f>'RESUMEN ORDENADO DICIEMBRE'!I612</f>
        <v>0</v>
      </c>
      <c r="N612" s="54"/>
      <c r="O612" s="54"/>
      <c r="P612" s="54"/>
      <c r="Q612" s="54"/>
      <c r="R612">
        <f>'RESUMEN ORDENADO DICIEMBRE'!S612</f>
        <v>0</v>
      </c>
      <c r="S612" s="45"/>
      <c r="W612" s="61"/>
    </row>
    <row r="613" spans="1:23" hidden="1" x14ac:dyDescent="0.2">
      <c r="A613" t="str">
        <f>'RESUMEN ORDENADO DICIEMBRE'!E613</f>
        <v>ALCANTARILLAS</v>
      </c>
      <c r="B613">
        <f>'RESUMEN ORDENADO DICIEMBRE'!G613</f>
        <v>0</v>
      </c>
      <c r="C613" t="str">
        <f>'RESUMEN ORDENADO DICIEMBRE'!A613</f>
        <v>ZONA 4</v>
      </c>
      <c r="D613" s="55" t="str">
        <f>'RESUMEN ORDENADO DICIEMBRE'!C613</f>
        <v>EL CISNE</v>
      </c>
      <c r="E613" t="str">
        <f>'RESUMEN ORDENADO DICIEMBRE'!B613</f>
        <v>LOJA</v>
      </c>
      <c r="F613" t="str">
        <f>'RESUMEN ORDENADO DICIEMBRE'!D613</f>
        <v>MTOP</v>
      </c>
      <c r="G613" t="str">
        <f t="shared" si="201"/>
        <v>MTOP</v>
      </c>
      <c r="J613" s="54"/>
      <c r="K613" s="54"/>
      <c r="L613" s="54"/>
      <c r="M613" s="54">
        <f>'RESUMEN ORDENADO DICIEMBRE'!I613</f>
        <v>0</v>
      </c>
      <c r="N613" s="54"/>
      <c r="O613" s="54"/>
      <c r="P613" s="54"/>
      <c r="Q613" s="54"/>
      <c r="R613">
        <f>'RESUMEN ORDENADO DICIEMBRE'!S613</f>
        <v>0</v>
      </c>
      <c r="S613" s="45"/>
      <c r="W613" s="61"/>
    </row>
    <row r="614" spans="1:23" hidden="1" x14ac:dyDescent="0.2">
      <c r="A614" t="str">
        <f>'RESUMEN ORDENADO DICIEMBRE'!E614</f>
        <v>ALCANTARILLAS</v>
      </c>
      <c r="B614">
        <f>'RESUMEN ORDENADO DICIEMBRE'!G614</f>
        <v>0</v>
      </c>
      <c r="C614" t="str">
        <f>'RESUMEN ORDENADO DICIEMBRE'!A614</f>
        <v>ZONA 4</v>
      </c>
      <c r="D614" s="55" t="str">
        <f>'RESUMEN ORDENADO DICIEMBRE'!C614</f>
        <v>EL CISNE</v>
      </c>
      <c r="E614" t="str">
        <f>'RESUMEN ORDENADO DICIEMBRE'!B614</f>
        <v>LOJA</v>
      </c>
      <c r="F614" t="str">
        <f>'RESUMEN ORDENADO DICIEMBRE'!D614</f>
        <v>MTOP</v>
      </c>
      <c r="G614" t="str">
        <f t="shared" si="201"/>
        <v>MTOP</v>
      </c>
      <c r="J614" s="54"/>
      <c r="K614" s="54"/>
      <c r="L614" s="54"/>
      <c r="M614" s="54">
        <f>'RESUMEN ORDENADO DICIEMBRE'!I614</f>
        <v>0</v>
      </c>
      <c r="N614" s="54"/>
      <c r="O614" s="54"/>
      <c r="P614" s="54"/>
      <c r="Q614" s="54"/>
      <c r="R614">
        <f>'RESUMEN ORDENADO DICIEMBRE'!S614</f>
        <v>0</v>
      </c>
      <c r="S614" s="45"/>
      <c r="W614" s="61"/>
    </row>
    <row r="615" spans="1:23" hidden="1" x14ac:dyDescent="0.2">
      <c r="A615" t="str">
        <f>'RESUMEN ORDENADO DICIEMBRE'!E615</f>
        <v>ALCANTARILLAS</v>
      </c>
      <c r="B615">
        <f>'RESUMEN ORDENADO DICIEMBRE'!G615</f>
        <v>0</v>
      </c>
      <c r="C615" t="str">
        <f>'RESUMEN ORDENADO DICIEMBRE'!A615</f>
        <v>ZONA 4</v>
      </c>
      <c r="D615" s="55" t="str">
        <f>'RESUMEN ORDENADO DICIEMBRE'!C615</f>
        <v>EL CISNE</v>
      </c>
      <c r="E615" t="str">
        <f>'RESUMEN ORDENADO DICIEMBRE'!B615</f>
        <v>LOJA</v>
      </c>
      <c r="F615" t="str">
        <f>'RESUMEN ORDENADO DICIEMBRE'!D615</f>
        <v>MTOP</v>
      </c>
      <c r="G615" t="str">
        <f t="shared" si="201"/>
        <v>MTOP</v>
      </c>
      <c r="J615" s="54"/>
      <c r="K615" s="54"/>
      <c r="L615" s="54"/>
      <c r="M615" s="54">
        <f>'RESUMEN ORDENADO DICIEMBRE'!I615</f>
        <v>0</v>
      </c>
      <c r="N615" s="54"/>
      <c r="O615" s="54"/>
      <c r="P615" s="54"/>
      <c r="Q615" s="54"/>
      <c r="R615">
        <f>'RESUMEN ORDENADO DICIEMBRE'!S615</f>
        <v>0</v>
      </c>
      <c r="S615" s="45"/>
      <c r="W615" s="61"/>
    </row>
    <row r="616" spans="1:23" x14ac:dyDescent="0.2">
      <c r="A616" t="str">
        <f>'RESUMEN ORDENADO DICIEMBRE'!E616</f>
        <v>MEJORAMIENTO</v>
      </c>
      <c r="B616" t="str">
        <f>'RESUMEN ORDENADO DICIEMBRE'!G616</f>
        <v>VIAS DE LA PARROQUIA EL CISNE</v>
      </c>
      <c r="C616" t="str">
        <f>'RESUMEN ORDENADO DICIEMBRE'!A616</f>
        <v>ZONA 4</v>
      </c>
      <c r="D616" s="55" t="str">
        <f>'RESUMEN ORDENADO DICIEMBRE'!C616</f>
        <v>EL CISNE</v>
      </c>
      <c r="E616" t="str">
        <f>'RESUMEN ORDENADO DICIEMBRE'!B616</f>
        <v>LOJA</v>
      </c>
      <c r="F616" t="str">
        <f>'RESUMEN ORDENADO DICIEMBRE'!D616</f>
        <v>AD. DIRECTA</v>
      </c>
      <c r="G616" t="str">
        <f t="shared" si="201"/>
        <v>VIALSUR</v>
      </c>
      <c r="H616">
        <f>'RESUMEN ORDENADO DICIEMBRE'!F616</f>
        <v>2013</v>
      </c>
      <c r="I616" s="53" t="str">
        <f>IF(F616="AD. DIRECTA","X","")</f>
        <v>X</v>
      </c>
      <c r="J616" s="54">
        <f>IF(D616=0,"",VLOOKUP(D616,'2010-2001-1990'!$A$1:$C$105,3,"FALSO"))</f>
        <v>845</v>
      </c>
      <c r="K616" s="54">
        <f>IF(D616=0,"",VLOOKUP(D616,'2010-2001-1990'!$A$1:$C$105,2,"FALSO"))</f>
        <v>783</v>
      </c>
      <c r="L616" s="54">
        <f>IF(J616="",IF(K616="","",J616+K616),J616+K616)</f>
        <v>1628</v>
      </c>
      <c r="M616" s="54">
        <f>'RESUMEN ORDENADO DICIEMBRE'!I616</f>
        <v>48</v>
      </c>
      <c r="N616" s="54" t="str">
        <f>IF(M616=0,"Mantenimiento",IF(A616="MANTENIMIENTO","Construcción de "&amp;M616&amp;" Km de vías mantenidas",IF(A616="ALCANTARILLAS","Construcción de "&amp;M616&amp;" alcantarillas",IF(A616="AMBIENTAL","Licenciamiento ambiental de vías en la provincia",IF(A616="ASFALTADO","Construcción de "&amp;M616&amp;" Km de vías asfaltadas",IF(A616="ESTUDIOS","Ejecución de "&amp;M616&amp;" Km de estudio vial",IF(A616="MEJORAMIENTO","Construcción de "&amp;M616&amp;" Km de vías mejoradas",IF(A616="OBRAS DE ARTE","Construcción de "&amp;M616&amp;" Km de obras de arte",IF(A616="PASARELAS","Construcción de "&amp;M616&amp;" m de pasarelas en convenio con Tony el Suizo",IF(A616="PUENTES","Construcción de "&amp;M616&amp;" m de puentes",))))))))))</f>
        <v>Construcción de 48 Km de vías mejoradas</v>
      </c>
      <c r="O616"/>
      <c r="P616" s="54"/>
      <c r="Q616" s="54"/>
      <c r="R616">
        <f>'RESUMEN ORDENADO DICIEMBRE'!S616</f>
        <v>48960</v>
      </c>
      <c r="S616" s="45">
        <f>SUM(R616:R619)</f>
        <v>226934.21999999997</v>
      </c>
      <c r="T616" s="49">
        <f>IF(S616="",R616,S616)</f>
        <v>226934.21999999997</v>
      </c>
      <c r="V616" t="str">
        <f>IF(A616="ESTUDIOS","Ing. Patricio Barcenas",IF(A616="AMBIENTAL","Ing. Verónica Carrión",IF(C616="ZONA 1","Ing. Javier Ruíz",IF(C616="ZONA 2","Ing. Marco Cevallos",IF(C616="ZONA 3", "Ing. Alfonso González","Ing. Iván Villa")))))</f>
        <v>Ing. Iván Villa</v>
      </c>
      <c r="W616" s="61" t="str">
        <f>IF(A616="ESTUDIOS","Informe del estudio o informe del diseño","Informe, planillas y actas")</f>
        <v>Informe, planillas y actas</v>
      </c>
    </row>
    <row r="617" spans="1:23" hidden="1" x14ac:dyDescent="0.2">
      <c r="A617" t="str">
        <f>'RESUMEN ORDENADO DICIEMBRE'!E617</f>
        <v>MEJORAMIENTO</v>
      </c>
      <c r="B617">
        <f>'RESUMEN ORDENADO DICIEMBRE'!G617</f>
        <v>0</v>
      </c>
      <c r="C617" t="str">
        <f>'RESUMEN ORDENADO DICIEMBRE'!A617</f>
        <v>ZONA 4</v>
      </c>
      <c r="D617" s="55" t="str">
        <f>'RESUMEN ORDENADO DICIEMBRE'!C617</f>
        <v>EL CISNE</v>
      </c>
      <c r="E617" t="str">
        <f>'RESUMEN ORDENADO DICIEMBRE'!B617</f>
        <v>LOJA</v>
      </c>
      <c r="F617" t="str">
        <f>'RESUMEN ORDENADO DICIEMBRE'!D617</f>
        <v>AD. DIRECTA</v>
      </c>
      <c r="G617" t="str">
        <f t="shared" si="201"/>
        <v>VIALSUR</v>
      </c>
      <c r="J617" s="54"/>
      <c r="K617" s="54"/>
      <c r="L617" s="54"/>
      <c r="M617" s="54">
        <f>'RESUMEN ORDENADO DICIEMBRE'!I617</f>
        <v>0</v>
      </c>
      <c r="N617" s="54"/>
      <c r="O617" s="54"/>
      <c r="P617" s="54"/>
      <c r="Q617" s="54"/>
      <c r="R617">
        <f>'RESUMEN ORDENADO DICIEMBRE'!S617</f>
        <v>29179.219999999998</v>
      </c>
      <c r="S617" s="45"/>
      <c r="W617" s="61"/>
    </row>
    <row r="618" spans="1:23" hidden="1" x14ac:dyDescent="0.2">
      <c r="A618" t="str">
        <f>'RESUMEN ORDENADO DICIEMBRE'!E618</f>
        <v>MEJORAMIENTO</v>
      </c>
      <c r="B618">
        <f>'RESUMEN ORDENADO DICIEMBRE'!G618</f>
        <v>0</v>
      </c>
      <c r="C618" t="str">
        <f>'RESUMEN ORDENADO DICIEMBRE'!A618</f>
        <v>ZONA 4</v>
      </c>
      <c r="D618" s="55" t="str">
        <f>'RESUMEN ORDENADO DICIEMBRE'!C618</f>
        <v>EL CISNE</v>
      </c>
      <c r="E618" t="str">
        <f>'RESUMEN ORDENADO DICIEMBRE'!B618</f>
        <v>LOJA</v>
      </c>
      <c r="F618" t="str">
        <f>'RESUMEN ORDENADO DICIEMBRE'!D618</f>
        <v>AD. DIRECTA</v>
      </c>
      <c r="G618" t="str">
        <f t="shared" si="201"/>
        <v>VIALSUR</v>
      </c>
      <c r="J618" s="54"/>
      <c r="K618" s="54"/>
      <c r="L618" s="54"/>
      <c r="M618" s="54">
        <f>'RESUMEN ORDENADO DICIEMBRE'!I618</f>
        <v>0</v>
      </c>
      <c r="N618" s="54"/>
      <c r="O618" s="54"/>
      <c r="P618" s="54"/>
      <c r="Q618" s="54"/>
      <c r="R618">
        <f>'RESUMEN ORDENADO DICIEMBRE'!S618</f>
        <v>24322.2</v>
      </c>
      <c r="S618" s="45"/>
      <c r="W618" s="61"/>
    </row>
    <row r="619" spans="1:23" hidden="1" x14ac:dyDescent="0.2">
      <c r="A619" t="str">
        <f>'RESUMEN ORDENADO DICIEMBRE'!E619</f>
        <v>MEJORAMIENTO</v>
      </c>
      <c r="B619">
        <f>'RESUMEN ORDENADO DICIEMBRE'!G619</f>
        <v>0</v>
      </c>
      <c r="C619" t="str">
        <f>'RESUMEN ORDENADO DICIEMBRE'!A619</f>
        <v>ZONA 4</v>
      </c>
      <c r="D619" s="55" t="str">
        <f>'RESUMEN ORDENADO DICIEMBRE'!C619</f>
        <v>EL CISNE</v>
      </c>
      <c r="E619" t="str">
        <f>'RESUMEN ORDENADO DICIEMBRE'!B619</f>
        <v>LOJA</v>
      </c>
      <c r="F619" t="str">
        <f>'RESUMEN ORDENADO DICIEMBRE'!D619</f>
        <v>AD. DIRECTA</v>
      </c>
      <c r="G619" t="str">
        <f t="shared" si="201"/>
        <v>VIALSUR</v>
      </c>
      <c r="J619" s="54"/>
      <c r="K619" s="54"/>
      <c r="L619" s="54"/>
      <c r="M619" s="54">
        <f>'RESUMEN ORDENADO DICIEMBRE'!I619</f>
        <v>0</v>
      </c>
      <c r="N619" s="54"/>
      <c r="O619" s="54"/>
      <c r="P619" s="54"/>
      <c r="Q619" s="54"/>
      <c r="R619">
        <f>'RESUMEN ORDENADO DICIEMBRE'!S619</f>
        <v>124472.79999999999</v>
      </c>
      <c r="S619" s="45"/>
    </row>
    <row r="620" spans="1:23" x14ac:dyDescent="0.2">
      <c r="A620" t="str">
        <f>'RESUMEN ORDENADO DICIEMBRE'!E620</f>
        <v>MEJORAMIENTO</v>
      </c>
      <c r="B620" t="str">
        <f>'RESUMEN ORDENADO DICIEMBRE'!G620</f>
        <v>VÍA CHUQUIRIBAMBA-GUALEL-EL CISNE</v>
      </c>
      <c r="C620" t="str">
        <f>'RESUMEN ORDENADO DICIEMBRE'!A620</f>
        <v>ZONA 4</v>
      </c>
      <c r="D620" s="55" t="str">
        <f>'RESUMEN ORDENADO DICIEMBRE'!C620</f>
        <v>GUALEL-EL CISNE</v>
      </c>
      <c r="E620" t="str">
        <f>'RESUMEN ORDENADO DICIEMBRE'!B620</f>
        <v>LOJA</v>
      </c>
      <c r="F620" t="str">
        <f>'RESUMEN ORDENADO DICIEMBRE'!D620</f>
        <v>MTOP</v>
      </c>
      <c r="G620" t="str">
        <f t="shared" si="201"/>
        <v>MTOP</v>
      </c>
      <c r="H620">
        <f>'RESUMEN ORDENADO DICIEMBRE'!F620</f>
        <v>2013</v>
      </c>
      <c r="I620" s="53" t="str">
        <f>IF(F620="AD. DIRECTA","X","")</f>
        <v/>
      </c>
      <c r="J620" s="54">
        <f>IF(D620=0,"",VLOOKUP(D620,'2010-2001-1990'!$A$1:$C$105,3,"FALSO"))</f>
        <v>1955</v>
      </c>
      <c r="K620" s="54">
        <f>IF(D620=0,"",VLOOKUP(D620,'2010-2001-1990'!$A$1:$C$105,2,"FALSO"))</f>
        <v>1733</v>
      </c>
      <c r="L620" s="54">
        <f>IF(J620="",IF(K620="","",J620+K620),J620+K620)</f>
        <v>3688</v>
      </c>
      <c r="M620" s="54">
        <f>'RESUMEN ORDENADO DICIEMBRE'!I620</f>
        <v>21</v>
      </c>
      <c r="N620" s="54" t="str">
        <f>IF(M620=0,"Mantenimiento",IF(A620="MANTENIMIENTO","Construcción de "&amp;M620&amp;" Km de vías mantenidas",IF(A620="ALCANTARILLAS","Construcción de "&amp;M620&amp;" alcantarillas",IF(A620="AMBIENTAL","Licenciamiento ambiental de vías en la provincia",IF(A620="ASFALTADO","Construcción de "&amp;M620&amp;" Km de vías asfaltadas",IF(A620="ESTUDIOS","Ejecución de "&amp;M620&amp;" Km de estudio vial",IF(A620="MEJORAMIENTO","Construcción de "&amp;M620&amp;" Km de vías mejoradas",IF(A620="OBRAS DE ARTE","Construcción de "&amp;M620&amp;" Km de obras de arte",IF(A620="PASARELAS","Construcción de "&amp;M620&amp;" m de pasarelas en convenio con Tony el Suizo",IF(A620="PUENTES","Construcción de "&amp;M620&amp;" m de puentes",))))))))))</f>
        <v>Construcción de 21 Km de vías mejoradas</v>
      </c>
      <c r="O620"/>
      <c r="P620" s="54"/>
      <c r="Q620" s="54"/>
      <c r="R620">
        <f>'RESUMEN ORDENADO DICIEMBRE'!S620</f>
        <v>0</v>
      </c>
      <c r="S620" s="45">
        <f>SUM(R620:R626)</f>
        <v>181633.0765</v>
      </c>
      <c r="T620" s="49">
        <f>IF(S620="",R620,S620)</f>
        <v>181633.0765</v>
      </c>
      <c r="V620" t="str">
        <f>IF(A620="ESTUDIOS","Ing. Patricio Barcenas",IF(A620="AMBIENTAL","Ing. Verónica Carrión",IF(C620="ZONA 1","Ing. Javier Ruíz",IF(C620="ZONA 2","Ing. Marco Cevallos",IF(C620="ZONA 3", "Ing. Alfonso González","Ing. Iván Villa")))))</f>
        <v>Ing. Iván Villa</v>
      </c>
      <c r="W620" s="61" t="str">
        <f>IF(A620="ESTUDIOS","Informe del estudio o informe del diseño","Informe, planillas y actas")</f>
        <v>Informe, planillas y actas</v>
      </c>
    </row>
    <row r="621" spans="1:23" hidden="1" x14ac:dyDescent="0.2">
      <c r="A621" t="str">
        <f>'RESUMEN ORDENADO DICIEMBRE'!E621</f>
        <v>MEJORAMIENTO</v>
      </c>
      <c r="B621">
        <f>'RESUMEN ORDENADO DICIEMBRE'!G621</f>
        <v>0</v>
      </c>
      <c r="C621" t="str">
        <f>'RESUMEN ORDENADO DICIEMBRE'!A621</f>
        <v>ZONA 4</v>
      </c>
      <c r="D621" s="55" t="str">
        <f>'RESUMEN ORDENADO DICIEMBRE'!C621</f>
        <v>GUALEL-EL CISNE</v>
      </c>
      <c r="E621" t="str">
        <f>'RESUMEN ORDENADO DICIEMBRE'!B621</f>
        <v>LOJA</v>
      </c>
      <c r="F621" t="str">
        <f>'RESUMEN ORDENADO DICIEMBRE'!D621</f>
        <v>MTOP</v>
      </c>
      <c r="G621" t="str">
        <f t="shared" si="201"/>
        <v>MTOP</v>
      </c>
      <c r="J621" s="54"/>
      <c r="K621" s="54"/>
      <c r="L621" s="54"/>
      <c r="M621" s="54">
        <f>'RESUMEN ORDENADO DICIEMBRE'!I621</f>
        <v>0</v>
      </c>
      <c r="N621" s="54"/>
      <c r="O621" s="54"/>
      <c r="P621" s="54"/>
      <c r="Q621" s="54"/>
      <c r="R621">
        <f>'RESUMEN ORDENADO DICIEMBRE'!S621</f>
        <v>12428.3285</v>
      </c>
      <c r="S621" s="45"/>
      <c r="W621" s="61"/>
    </row>
    <row r="622" spans="1:23" hidden="1" x14ac:dyDescent="0.2">
      <c r="A622" t="str">
        <f>'RESUMEN ORDENADO DICIEMBRE'!E622</f>
        <v>MEJORAMIENTO</v>
      </c>
      <c r="B622">
        <f>'RESUMEN ORDENADO DICIEMBRE'!G622</f>
        <v>0</v>
      </c>
      <c r="C622" t="str">
        <f>'RESUMEN ORDENADO DICIEMBRE'!A622</f>
        <v>ZONA 4</v>
      </c>
      <c r="D622" s="55" t="str">
        <f>'RESUMEN ORDENADO DICIEMBRE'!C622</f>
        <v>GUALEL-EL CISNE</v>
      </c>
      <c r="E622" t="str">
        <f>'RESUMEN ORDENADO DICIEMBRE'!B622</f>
        <v>LOJA</v>
      </c>
      <c r="F622" t="str">
        <f>'RESUMEN ORDENADO DICIEMBRE'!D622</f>
        <v>MTOP</v>
      </c>
      <c r="G622" t="str">
        <f t="shared" si="201"/>
        <v>MTOP</v>
      </c>
      <c r="J622" s="54"/>
      <c r="K622" s="54"/>
      <c r="L622" s="54"/>
      <c r="M622" s="54">
        <f>'RESUMEN ORDENADO DICIEMBRE'!I622</f>
        <v>0</v>
      </c>
      <c r="N622" s="54"/>
      <c r="O622" s="54"/>
      <c r="P622" s="54"/>
      <c r="Q622" s="54"/>
      <c r="R622">
        <f>'RESUMEN ORDENADO DICIEMBRE'!S622</f>
        <v>0</v>
      </c>
      <c r="S622" s="45"/>
      <c r="W622" s="61"/>
    </row>
    <row r="623" spans="1:23" hidden="1" x14ac:dyDescent="0.2">
      <c r="A623" t="str">
        <f>'RESUMEN ORDENADO DICIEMBRE'!E623</f>
        <v>MEJORAMIENTO</v>
      </c>
      <c r="B623">
        <f>'RESUMEN ORDENADO DICIEMBRE'!G623</f>
        <v>0</v>
      </c>
      <c r="C623" t="str">
        <f>'RESUMEN ORDENADO DICIEMBRE'!A623</f>
        <v>ZONA 4</v>
      </c>
      <c r="D623" s="55" t="str">
        <f>'RESUMEN ORDENADO DICIEMBRE'!C623</f>
        <v>GUALEL-EL CISNE</v>
      </c>
      <c r="E623" t="str">
        <f>'RESUMEN ORDENADO DICIEMBRE'!B623</f>
        <v>LOJA</v>
      </c>
      <c r="F623" t="str">
        <f>'RESUMEN ORDENADO DICIEMBRE'!D623</f>
        <v>MTOP</v>
      </c>
      <c r="G623" t="str">
        <f t="shared" si="201"/>
        <v>MTOP</v>
      </c>
      <c r="J623" s="54"/>
      <c r="K623" s="54"/>
      <c r="L623" s="54"/>
      <c r="M623" s="54">
        <f>'RESUMEN ORDENADO DICIEMBRE'!I623</f>
        <v>0</v>
      </c>
      <c r="N623" s="54"/>
      <c r="O623" s="54"/>
      <c r="P623" s="54"/>
      <c r="Q623" s="54"/>
      <c r="R623">
        <f>'RESUMEN ORDENADO DICIEMBRE'!S623</f>
        <v>0</v>
      </c>
      <c r="S623" s="45"/>
      <c r="W623" s="61"/>
    </row>
    <row r="624" spans="1:23" hidden="1" x14ac:dyDescent="0.2">
      <c r="A624" t="str">
        <f>'RESUMEN ORDENADO DICIEMBRE'!E624</f>
        <v>MEJORAMIENTO</v>
      </c>
      <c r="B624">
        <f>'RESUMEN ORDENADO DICIEMBRE'!G624</f>
        <v>0</v>
      </c>
      <c r="C624" t="str">
        <f>'RESUMEN ORDENADO DICIEMBRE'!A624</f>
        <v>ZONA 4</v>
      </c>
      <c r="D624" s="55" t="str">
        <f>'RESUMEN ORDENADO DICIEMBRE'!C624</f>
        <v>GUALEL-EL CISNE</v>
      </c>
      <c r="E624" t="str">
        <f>'RESUMEN ORDENADO DICIEMBRE'!B624</f>
        <v>LOJA</v>
      </c>
      <c r="F624" t="str">
        <f>'RESUMEN ORDENADO DICIEMBRE'!D624</f>
        <v>MTOP</v>
      </c>
      <c r="G624" t="str">
        <f t="shared" si="201"/>
        <v>MTOP</v>
      </c>
      <c r="J624" s="54"/>
      <c r="K624" s="54"/>
      <c r="L624" s="54"/>
      <c r="M624" s="54">
        <f>'RESUMEN ORDENADO DICIEMBRE'!I624</f>
        <v>0</v>
      </c>
      <c r="N624" s="54"/>
      <c r="O624" s="54"/>
      <c r="P624" s="54"/>
      <c r="Q624" s="54"/>
      <c r="R624">
        <f>'RESUMEN ORDENADO DICIEMBRE'!S624</f>
        <v>68958.12000000001</v>
      </c>
      <c r="S624" s="45"/>
      <c r="W624" s="61"/>
    </row>
    <row r="625" spans="1:23" hidden="1" x14ac:dyDescent="0.2">
      <c r="A625" t="str">
        <f>'RESUMEN ORDENADO DICIEMBRE'!E625</f>
        <v>MEJORAMIENTO</v>
      </c>
      <c r="B625">
        <f>'RESUMEN ORDENADO DICIEMBRE'!G625</f>
        <v>0</v>
      </c>
      <c r="C625" t="str">
        <f>'RESUMEN ORDENADO DICIEMBRE'!A625</f>
        <v>ZONA 4</v>
      </c>
      <c r="D625" s="55" t="str">
        <f>'RESUMEN ORDENADO DICIEMBRE'!C625</f>
        <v>GUALEL-EL CISNE</v>
      </c>
      <c r="E625" t="str">
        <f>'RESUMEN ORDENADO DICIEMBRE'!B625</f>
        <v>LOJA</v>
      </c>
      <c r="F625" t="str">
        <f>'RESUMEN ORDENADO DICIEMBRE'!D625</f>
        <v>MTOP</v>
      </c>
      <c r="G625" t="str">
        <f t="shared" si="201"/>
        <v>MTOP</v>
      </c>
      <c r="J625" s="54"/>
      <c r="K625" s="54"/>
      <c r="L625" s="54"/>
      <c r="M625" s="54">
        <f>'RESUMEN ORDENADO DICIEMBRE'!I625</f>
        <v>0</v>
      </c>
      <c r="N625" s="54"/>
      <c r="O625" s="54"/>
      <c r="P625" s="54"/>
      <c r="Q625" s="54"/>
      <c r="R625">
        <f>'RESUMEN ORDENADO DICIEMBRE'!S625</f>
        <v>42432.311999999998</v>
      </c>
      <c r="S625" s="45"/>
      <c r="W625" s="61"/>
    </row>
    <row r="626" spans="1:23" hidden="1" x14ac:dyDescent="0.2">
      <c r="A626" t="str">
        <f>'RESUMEN ORDENADO DICIEMBRE'!E626</f>
        <v>MEJORAMIENTO</v>
      </c>
      <c r="B626">
        <f>'RESUMEN ORDENADO DICIEMBRE'!G626</f>
        <v>0</v>
      </c>
      <c r="C626" t="str">
        <f>'RESUMEN ORDENADO DICIEMBRE'!A626</f>
        <v>ZONA 4</v>
      </c>
      <c r="D626" s="55" t="str">
        <f>'RESUMEN ORDENADO DICIEMBRE'!C626</f>
        <v>GUALEL-EL CISNE</v>
      </c>
      <c r="E626" t="str">
        <f>'RESUMEN ORDENADO DICIEMBRE'!B626</f>
        <v>LOJA</v>
      </c>
      <c r="F626" t="str">
        <f>'RESUMEN ORDENADO DICIEMBRE'!D626</f>
        <v>MTOP</v>
      </c>
      <c r="G626" t="str">
        <f t="shared" si="201"/>
        <v>MTOP</v>
      </c>
      <c r="J626" s="54"/>
      <c r="K626" s="54"/>
      <c r="L626" s="54"/>
      <c r="M626" s="54">
        <f>'RESUMEN ORDENADO DICIEMBRE'!I626</f>
        <v>0</v>
      </c>
      <c r="N626" s="54"/>
      <c r="O626" s="54"/>
      <c r="P626" s="54"/>
      <c r="Q626" s="54"/>
      <c r="R626">
        <f>'RESUMEN ORDENADO DICIEMBRE'!S626</f>
        <v>57814.315999999999</v>
      </c>
      <c r="S626" s="45"/>
      <c r="W626" s="61"/>
    </row>
    <row r="627" spans="1:23" x14ac:dyDescent="0.2">
      <c r="A627" t="str">
        <f>'RESUMEN ORDENADO DICIEMBRE'!E627</f>
        <v>ALCANTARILLAS</v>
      </c>
      <c r="B627" t="str">
        <f>'RESUMEN ORDENADO DICIEMBRE'!G627</f>
        <v>ALCANTARILLAS DE LA VÍA CHUQUIRIBAMBA-GUALEL-EL CISNE</v>
      </c>
      <c r="C627" t="str">
        <f>'RESUMEN ORDENADO DICIEMBRE'!A627</f>
        <v>ZONA 4</v>
      </c>
      <c r="D627" s="55" t="str">
        <f>'RESUMEN ORDENADO DICIEMBRE'!C627</f>
        <v>GUALEL-EL CISNE</v>
      </c>
      <c r="E627" t="str">
        <f>'RESUMEN ORDENADO DICIEMBRE'!B627</f>
        <v>LOJA</v>
      </c>
      <c r="F627" t="str">
        <f>'RESUMEN ORDENADO DICIEMBRE'!D627</f>
        <v>MTOP</v>
      </c>
      <c r="G627" t="str">
        <f t="shared" si="201"/>
        <v>MTOP</v>
      </c>
      <c r="H627">
        <f>'RESUMEN ORDENADO DICIEMBRE'!F627</f>
        <v>2013</v>
      </c>
      <c r="I627" s="53" t="str">
        <f>IF(F627="AD. DIRECTA","X","")</f>
        <v/>
      </c>
      <c r="J627" s="54">
        <f>IF(D627=0,"",VLOOKUP(D627,'2010-2001-1990'!$A$1:$C$105,3,"FALSO"))</f>
        <v>1955</v>
      </c>
      <c r="K627" s="54">
        <f>IF(D627=0,"",VLOOKUP(D627,'2010-2001-1990'!$A$1:$C$105,2,"FALSO"))</f>
        <v>1733</v>
      </c>
      <c r="L627" s="54">
        <f>IF(J627="",IF(K627="","",J627+K627),J627+K627)</f>
        <v>3688</v>
      </c>
      <c r="M627" s="54">
        <f>'RESUMEN ORDENADO DICIEMBRE'!I627</f>
        <v>9</v>
      </c>
      <c r="N627" s="54" t="str">
        <f>IF(M627=0,"Mantenimiento",IF(A627="MANTENIMIENTO","Construcción de "&amp;M627&amp;" Km de vías mantenidas",IF(A627="ALCANTARILLAS","Construcción de "&amp;M627&amp;" alcantarillas",IF(A627="AMBIENTAL","Licenciamiento ambiental de vías en la provincia",IF(A627="ASFALTADO","Construcción de "&amp;M627&amp;" Km de vías asfaltadas",IF(A627="ESTUDIOS","Ejecución de "&amp;M627&amp;" Km de estudio vial",IF(A627="MEJORAMIENTO","Construcción de "&amp;M627&amp;" Km de vías mejoradas",IF(A627="OBRAS DE ARTE","Construcción de "&amp;M627&amp;" Km de obras de arte",IF(A627="PASARELAS","Construcción de "&amp;M627&amp;" m de pasarelas en convenio con Tony el Suizo",IF(A627="PUENTES","Construcción de "&amp;M627&amp;" m de puentes",))))))))))</f>
        <v>Construcción de 9 alcantarillas</v>
      </c>
      <c r="O627"/>
      <c r="P627" s="54"/>
      <c r="Q627" s="54"/>
      <c r="R627">
        <f>'RESUMEN ORDENADO DICIEMBRE'!S627</f>
        <v>6578.6662999999999</v>
      </c>
      <c r="S627" s="45">
        <f>SUM(R627:R631)</f>
        <v>32124.296000000002</v>
      </c>
      <c r="T627" s="49">
        <f>IF(S627="",R627,S627)</f>
        <v>32124.296000000002</v>
      </c>
      <c r="V627" t="str">
        <f>IF(A627="ESTUDIOS","Ing. Patricio Barcenas",IF(A627="AMBIENTAL","Ing. Verónica Carrión",IF(C627="ZONA 1","Ing. Javier Ruíz",IF(C627="ZONA 2","Ing. Marco Cevallos",IF(C627="ZONA 3", "Ing. Alfonso González","Ing. Iván Villa")))))</f>
        <v>Ing. Iván Villa</v>
      </c>
      <c r="W627" s="61" t="str">
        <f>IF(A627="ESTUDIOS","Informe del estudio o informe del diseño","Informe, planillas y actas")</f>
        <v>Informe, planillas y actas</v>
      </c>
    </row>
    <row r="628" spans="1:23" hidden="1" x14ac:dyDescent="0.2">
      <c r="A628" t="str">
        <f>'RESUMEN ORDENADO DICIEMBRE'!E628</f>
        <v>ALCANTARILLAS</v>
      </c>
      <c r="B628">
        <f>'RESUMEN ORDENADO DICIEMBRE'!G628</f>
        <v>0</v>
      </c>
      <c r="C628" t="str">
        <f>'RESUMEN ORDENADO DICIEMBRE'!A628</f>
        <v>ZONA 4</v>
      </c>
      <c r="D628" s="55" t="str">
        <f>'RESUMEN ORDENADO DICIEMBRE'!C628</f>
        <v>GUALEL-EL CISNE</v>
      </c>
      <c r="E628" t="str">
        <f>'RESUMEN ORDENADO DICIEMBRE'!B628</f>
        <v>LOJA</v>
      </c>
      <c r="F628" t="str">
        <f>'RESUMEN ORDENADO DICIEMBRE'!D628</f>
        <v>MTOP</v>
      </c>
      <c r="G628" t="str">
        <f t="shared" si="201"/>
        <v>MTOP</v>
      </c>
      <c r="J628" s="54"/>
      <c r="K628" s="54"/>
      <c r="L628" s="54"/>
      <c r="M628" s="54">
        <f>'RESUMEN ORDENADO DICIEMBRE'!I628</f>
        <v>0</v>
      </c>
      <c r="N628" s="54"/>
      <c r="O628" s="54"/>
      <c r="P628" s="54"/>
      <c r="Q628" s="54"/>
      <c r="R628">
        <f>'RESUMEN ORDENADO DICIEMBRE'!S628</f>
        <v>1443.7126000000001</v>
      </c>
      <c r="S628" s="45"/>
      <c r="W628" s="61"/>
    </row>
    <row r="629" spans="1:23" hidden="1" x14ac:dyDescent="0.2">
      <c r="A629" t="str">
        <f>'RESUMEN ORDENADO DICIEMBRE'!E629</f>
        <v>ALCANTARILLAS</v>
      </c>
      <c r="B629">
        <f>'RESUMEN ORDENADO DICIEMBRE'!G629</f>
        <v>0</v>
      </c>
      <c r="C629" t="str">
        <f>'RESUMEN ORDENADO DICIEMBRE'!A629</f>
        <v>ZONA 4</v>
      </c>
      <c r="D629" s="55" t="str">
        <f>'RESUMEN ORDENADO DICIEMBRE'!C629</f>
        <v>GUALEL-EL CISNE</v>
      </c>
      <c r="E629" t="str">
        <f>'RESUMEN ORDENADO DICIEMBRE'!B629</f>
        <v>LOJA</v>
      </c>
      <c r="F629" t="str">
        <f>'RESUMEN ORDENADO DICIEMBRE'!D629</f>
        <v>MTOP</v>
      </c>
      <c r="G629" t="str">
        <f t="shared" si="201"/>
        <v>MTOP</v>
      </c>
      <c r="J629" s="54"/>
      <c r="K629" s="54"/>
      <c r="L629" s="54"/>
      <c r="M629" s="54">
        <f>'RESUMEN ORDENADO DICIEMBRE'!I629</f>
        <v>0</v>
      </c>
      <c r="N629" s="54"/>
      <c r="O629" s="54"/>
      <c r="P629" s="54"/>
      <c r="Q629" s="54"/>
      <c r="R629">
        <f>'RESUMEN ORDENADO DICIEMBRE'!S629</f>
        <v>14143.895500000001</v>
      </c>
      <c r="S629" s="45"/>
      <c r="W629" s="61"/>
    </row>
    <row r="630" spans="1:23" hidden="1" x14ac:dyDescent="0.2">
      <c r="A630" t="str">
        <f>'RESUMEN ORDENADO DICIEMBRE'!E630</f>
        <v>ALCANTARILLAS</v>
      </c>
      <c r="B630">
        <f>'RESUMEN ORDENADO DICIEMBRE'!G630</f>
        <v>0</v>
      </c>
      <c r="C630" t="str">
        <f>'RESUMEN ORDENADO DICIEMBRE'!A630</f>
        <v>ZONA 4</v>
      </c>
      <c r="D630" s="55" t="str">
        <f>'RESUMEN ORDENADO DICIEMBRE'!C630</f>
        <v>GUALEL-EL CISNE</v>
      </c>
      <c r="E630" t="str">
        <f>'RESUMEN ORDENADO DICIEMBRE'!B630</f>
        <v>LOJA</v>
      </c>
      <c r="F630" t="str">
        <f>'RESUMEN ORDENADO DICIEMBRE'!D630</f>
        <v>MTOP</v>
      </c>
      <c r="G630" t="str">
        <f t="shared" si="201"/>
        <v>MTOP</v>
      </c>
      <c r="J630" s="54"/>
      <c r="K630" s="54"/>
      <c r="L630" s="54"/>
      <c r="M630" s="54">
        <f>'RESUMEN ORDENADO DICIEMBRE'!I630</f>
        <v>0</v>
      </c>
      <c r="N630" s="54"/>
      <c r="O630" s="54"/>
      <c r="P630" s="54"/>
      <c r="Q630" s="54"/>
      <c r="R630">
        <f>'RESUMEN ORDENADO DICIEMBRE'!S630</f>
        <v>0</v>
      </c>
      <c r="S630" s="45"/>
      <c r="W630" s="61"/>
    </row>
    <row r="631" spans="1:23" hidden="1" x14ac:dyDescent="0.2">
      <c r="A631" t="str">
        <f>'RESUMEN ORDENADO DICIEMBRE'!E631</f>
        <v>ALCANTARILLAS</v>
      </c>
      <c r="B631">
        <f>'RESUMEN ORDENADO DICIEMBRE'!G631</f>
        <v>0</v>
      </c>
      <c r="C631" t="str">
        <f>'RESUMEN ORDENADO DICIEMBRE'!A631</f>
        <v>ZONA 4</v>
      </c>
      <c r="D631" s="55" t="str">
        <f>'RESUMEN ORDENADO DICIEMBRE'!C631</f>
        <v>GUALEL-EL CISNE</v>
      </c>
      <c r="E631" t="str">
        <f>'RESUMEN ORDENADO DICIEMBRE'!B631</f>
        <v>LOJA</v>
      </c>
      <c r="F631" t="str">
        <f>'RESUMEN ORDENADO DICIEMBRE'!D631</f>
        <v>MTOP</v>
      </c>
      <c r="G631" t="str">
        <f t="shared" si="201"/>
        <v>MTOP</v>
      </c>
      <c r="J631" s="54"/>
      <c r="K631" s="54"/>
      <c r="L631" s="54"/>
      <c r="M631" s="54">
        <f>'RESUMEN ORDENADO DICIEMBRE'!I631</f>
        <v>0</v>
      </c>
      <c r="N631" s="54"/>
      <c r="O631" s="54"/>
      <c r="P631" s="54"/>
      <c r="Q631" s="54"/>
      <c r="R631">
        <f>'RESUMEN ORDENADO DICIEMBRE'!S631</f>
        <v>9958.0216</v>
      </c>
      <c r="S631" s="45"/>
    </row>
    <row r="632" spans="1:23" x14ac:dyDescent="0.2">
      <c r="A632" t="str">
        <f>'RESUMEN ORDENADO DICIEMBRE'!E632</f>
        <v>MANTENIMIENTO</v>
      </c>
      <c r="B632" t="str">
        <f>'RESUMEN ORDENADO DICIEMBRE'!G632</f>
        <v>MANTENIMIENTO VÍA SAUCES NORTE-SOLAMAR-SAN LUCAS; PARROQ. SANTIAGO; JIMBILLA</v>
      </c>
      <c r="C632" t="str">
        <f>'RESUMEN ORDENADO DICIEMBRE'!A632</f>
        <v>ZONA 4</v>
      </c>
      <c r="D632" s="55">
        <f>'RESUMEN ORDENADO DICIEMBRE'!C632</f>
        <v>0</v>
      </c>
      <c r="E632" t="str">
        <f>'RESUMEN ORDENADO DICIEMBRE'!B632</f>
        <v>LOJA</v>
      </c>
      <c r="F632" t="str">
        <f>'RESUMEN ORDENADO DICIEMBRE'!D632</f>
        <v>CONTRATO</v>
      </c>
      <c r="G632" t="str">
        <f t="shared" si="201"/>
        <v>VIALSUR</v>
      </c>
      <c r="H632">
        <f>'RESUMEN ORDENADO DICIEMBRE'!F632</f>
        <v>2013</v>
      </c>
      <c r="I632" s="53" t="str">
        <f t="shared" ref="I632:I633" si="202">IF(F632="AD. DIRECTA","X","")</f>
        <v/>
      </c>
      <c r="J632" s="54" t="str">
        <f>IF(D632=0,"",VLOOKUP(D632,'2010-2001-1990'!$A$1:$C$105,3,"FALSO"))</f>
        <v/>
      </c>
      <c r="K632" s="54" t="str">
        <f>IF(D632=0,"",VLOOKUP(D632,'2010-2001-1990'!$A$1:$C$105,2,"FALSO"))</f>
        <v/>
      </c>
      <c r="L632" s="54" t="str">
        <f t="shared" ref="L632:L633" si="203">IF(J632="",IF(K632="","",J632+K632),J632+K632)</f>
        <v/>
      </c>
      <c r="M632" s="54">
        <f>'RESUMEN ORDENADO DICIEMBRE'!I632</f>
        <v>33</v>
      </c>
      <c r="N632" s="54" t="str">
        <f t="shared" ref="N632:N633" si="204">IF(M632=0,"Mantenimiento",IF(A632="MANTENIMIENTO","Construcción de "&amp;M632&amp;" Km de vías mantenidas",IF(A632="ALCANTARILLAS","Construcción de "&amp;M632&amp;" alcantarillas",IF(A632="AMBIENTAL","Licenciamiento ambiental de vías en la provincia",IF(A632="ASFALTADO","Construcción de "&amp;M632&amp;" Km de vías asfaltadas",IF(A632="ESTUDIOS","Ejecución de "&amp;M632&amp;" Km de estudio vial",IF(A632="MEJORAMIENTO","Construcción de "&amp;M632&amp;" Km de vías mejoradas",IF(A632="OBRAS DE ARTE","Construcción de "&amp;M632&amp;" Km de obras de arte",IF(A632="PASARELAS","Construcción de "&amp;M632&amp;" m de pasarelas en convenio con Tony el Suizo",IF(A632="PUENTES","Construcción de "&amp;M632&amp;" m de puentes",))))))))))</f>
        <v>Construcción de 33 Km de vías mantenidas</v>
      </c>
      <c r="O632"/>
      <c r="P632" s="54"/>
      <c r="Q632" s="54"/>
      <c r="R632">
        <f>'RESUMEN ORDENADO DICIEMBRE'!S632</f>
        <v>25980.39</v>
      </c>
      <c r="S632" s="45"/>
      <c r="T632" s="49">
        <f t="shared" ref="T632:T633" si="205">IF(S632="",R632,S632)</f>
        <v>25980.39</v>
      </c>
      <c r="V632" t="str">
        <f t="shared" ref="V632:V633" si="206">IF(A632="ESTUDIOS","Ing. Patricio Barcenas",IF(A632="AMBIENTAL","Ing. Verónica Carrión",IF(C632="ZONA 1","Ing. Javier Ruíz",IF(C632="ZONA 2","Ing. Marco Cevallos",IF(C632="ZONA 3", "Ing. Alfonso González","Ing. Iván Villa")))))</f>
        <v>Ing. Iván Villa</v>
      </c>
      <c r="W632" s="61" t="str">
        <f t="shared" ref="W632:W633" si="207">IF(A632="ESTUDIOS","Informe del estudio o informe del diseño","Informe, planillas y actas")</f>
        <v>Informe, planillas y actas</v>
      </c>
    </row>
    <row r="633" spans="1:23" x14ac:dyDescent="0.2">
      <c r="A633" t="str">
        <f>'RESUMEN ORDENADO DICIEMBRE'!E633</f>
        <v>MEJORAMIENTO</v>
      </c>
      <c r="B633" t="str">
        <f>'RESUMEN ORDENADO DICIEMBRE'!G633</f>
        <v xml:space="preserve"> CALLE BARRIO PARRA, SAN CAYETANO BAJO; PODOCARPUS</v>
      </c>
      <c r="C633" t="str">
        <f>'RESUMEN ORDENADO DICIEMBRE'!A633</f>
        <v>ZONA 4</v>
      </c>
      <c r="D633" s="55">
        <f>'RESUMEN ORDENADO DICIEMBRE'!C633</f>
        <v>0</v>
      </c>
      <c r="E633" t="str">
        <f>'RESUMEN ORDENADO DICIEMBRE'!B633</f>
        <v>LOJA</v>
      </c>
      <c r="F633" t="str">
        <f>'RESUMEN ORDENADO DICIEMBRE'!D633</f>
        <v>AD. DIRECTA</v>
      </c>
      <c r="G633" t="str">
        <f t="shared" si="201"/>
        <v>VIALSUR</v>
      </c>
      <c r="H633">
        <f>'RESUMEN ORDENADO DICIEMBRE'!F633</f>
        <v>2013</v>
      </c>
      <c r="I633" s="53" t="str">
        <f t="shared" si="202"/>
        <v>X</v>
      </c>
      <c r="J633" s="54" t="str">
        <f>IF(D633=0,"",VLOOKUP(D633,'2010-2001-1990'!$A$1:$C$105,3,"FALSO"))</f>
        <v/>
      </c>
      <c r="K633" s="54" t="str">
        <f>IF(D633=0,"",VLOOKUP(D633,'2010-2001-1990'!$A$1:$C$105,2,"FALSO"))</f>
        <v/>
      </c>
      <c r="L633" s="54" t="str">
        <f t="shared" si="203"/>
        <v/>
      </c>
      <c r="M633" s="54">
        <f>'RESUMEN ORDENADO DICIEMBRE'!I633</f>
        <v>0</v>
      </c>
      <c r="N633" s="54" t="str">
        <f t="shared" si="204"/>
        <v>Mantenimiento</v>
      </c>
      <c r="O633"/>
      <c r="P633" s="54"/>
      <c r="Q633" s="54"/>
      <c r="R633">
        <f>'RESUMEN ORDENADO DICIEMBRE'!S633</f>
        <v>2728.3199999999997</v>
      </c>
      <c r="S633" s="45">
        <f>SUM(R633:R634)</f>
        <v>3507.8399999999997</v>
      </c>
      <c r="T633" s="49">
        <f t="shared" si="205"/>
        <v>3507.8399999999997</v>
      </c>
      <c r="V633" t="str">
        <f t="shared" si="206"/>
        <v>Ing. Iván Villa</v>
      </c>
      <c r="W633" s="61" t="str">
        <f t="shared" si="207"/>
        <v>Informe, planillas y actas</v>
      </c>
    </row>
    <row r="634" spans="1:23" hidden="1" x14ac:dyDescent="0.2">
      <c r="A634" t="str">
        <f>'RESUMEN ORDENADO DICIEMBRE'!E634</f>
        <v>MEJORAMIENTO</v>
      </c>
      <c r="B634">
        <f>'RESUMEN ORDENADO DICIEMBRE'!G634</f>
        <v>0</v>
      </c>
      <c r="C634" t="str">
        <f>'RESUMEN ORDENADO DICIEMBRE'!A634</f>
        <v>ZONA 4</v>
      </c>
      <c r="D634" s="55">
        <f>'RESUMEN ORDENADO DICIEMBRE'!C634</f>
        <v>0</v>
      </c>
      <c r="E634" t="str">
        <f>'RESUMEN ORDENADO DICIEMBRE'!B634</f>
        <v>LOJA</v>
      </c>
      <c r="F634" t="str">
        <f>'RESUMEN ORDENADO DICIEMBRE'!D634</f>
        <v>AD. DIRECTA</v>
      </c>
      <c r="G634" t="str">
        <f t="shared" si="201"/>
        <v>VIALSUR</v>
      </c>
      <c r="J634" s="54"/>
      <c r="K634" s="54"/>
      <c r="L634" s="54"/>
      <c r="M634" s="54">
        <f>'RESUMEN ORDENADO DICIEMBRE'!I634</f>
        <v>0</v>
      </c>
      <c r="N634" s="54"/>
      <c r="O634" s="54"/>
      <c r="P634" s="54"/>
      <c r="Q634" s="54"/>
      <c r="R634">
        <f>'RESUMEN ORDENADO DICIEMBRE'!S634</f>
        <v>779.52</v>
      </c>
      <c r="S634" s="45"/>
    </row>
    <row r="635" spans="1:23" x14ac:dyDescent="0.2">
      <c r="A635" t="str">
        <f>'RESUMEN ORDENADO DICIEMBRE'!E635</f>
        <v>MEJORAMIENTO</v>
      </c>
      <c r="B635" t="str">
        <f>'RESUMEN ORDENADO DICIEMBRE'!G635</f>
        <v>MANTENIMIENTO DE CALLES Y VIAS DE LOS BARRIOS PERIFERICOS DE LA CIUDAD DE LOJA</v>
      </c>
      <c r="C635" t="str">
        <f>'RESUMEN ORDENADO DICIEMBRE'!A635</f>
        <v>ZONA 4</v>
      </c>
      <c r="D635" s="55">
        <f>'RESUMEN ORDENADO DICIEMBRE'!C635</f>
        <v>0</v>
      </c>
      <c r="E635" t="str">
        <f>'RESUMEN ORDENADO DICIEMBRE'!B635</f>
        <v>LOJA</v>
      </c>
      <c r="F635" t="str">
        <f>'RESUMEN ORDENADO DICIEMBRE'!D635</f>
        <v>CONTRATO</v>
      </c>
      <c r="G635" t="str">
        <f t="shared" si="201"/>
        <v>VIALSUR</v>
      </c>
      <c r="H635">
        <f>'RESUMEN ORDENADO DICIEMBRE'!F635</f>
        <v>2013</v>
      </c>
      <c r="I635" s="53" t="str">
        <f>IF(F635="AD. DIRECTA","X","")</f>
        <v/>
      </c>
      <c r="J635" s="54" t="str">
        <f>IF(D635=0,"",VLOOKUP(D635,'2010-2001-1990'!$A$1:$C$105,3,"FALSO"))</f>
        <v/>
      </c>
      <c r="K635" s="54" t="str">
        <f>IF(D635=0,"",VLOOKUP(D635,'2010-2001-1990'!$A$1:$C$105,2,"FALSO"))</f>
        <v/>
      </c>
      <c r="L635" s="54" t="str">
        <f>IF(J635="",IF(K635="","",J635+K635),J635+K635)</f>
        <v/>
      </c>
      <c r="M635" s="54">
        <f>'RESUMEN ORDENADO DICIEMBRE'!I635</f>
        <v>100</v>
      </c>
      <c r="N635" s="54" t="str">
        <f>IF(M635=0,"Mantenimiento",IF(A635="MANTENIMIENTO","Construcción de "&amp;M635&amp;" Km de vías mantenidas",IF(A635="ALCANTARILLAS","Construcción de "&amp;M635&amp;" alcantarillas",IF(A635="AMBIENTAL","Licenciamiento ambiental de vías en la provincia",IF(A635="ASFALTADO","Construcción de "&amp;M635&amp;" Km de vías asfaltadas",IF(A635="ESTUDIOS","Ejecución de "&amp;M635&amp;" Km de estudio vial",IF(A635="MEJORAMIENTO","Construcción de "&amp;M635&amp;" Km de vías mejoradas",IF(A635="OBRAS DE ARTE","Construcción de "&amp;M635&amp;" Km de obras de arte",IF(A635="PASARELAS","Construcción de "&amp;M635&amp;" m de pasarelas en convenio con Tony el Suizo",IF(A635="PUENTES","Construcción de "&amp;M635&amp;" m de puentes",))))))))))</f>
        <v>Construcción de 100 Km de vías mejoradas</v>
      </c>
      <c r="O635"/>
      <c r="P635" s="54"/>
      <c r="Q635" s="54"/>
      <c r="R635">
        <f>'RESUMEN ORDENADO DICIEMBRE'!S635</f>
        <v>341.43599999999998</v>
      </c>
      <c r="S635" s="45">
        <f>SUM(R635:R640)</f>
        <v>157756.77460000003</v>
      </c>
      <c r="T635" s="49">
        <f>IF(S635="",R635,S635)</f>
        <v>157756.77460000003</v>
      </c>
      <c r="V635" t="str">
        <f>IF(A635="ESTUDIOS","Ing. Patricio Barcenas",IF(A635="AMBIENTAL","Ing. Verónica Carrión",IF(C635="ZONA 1","Ing. Javier Ruíz",IF(C635="ZONA 2","Ing. Marco Cevallos",IF(C635="ZONA 3", "Ing. Alfonso González","Ing. Iván Villa")))))</f>
        <v>Ing. Iván Villa</v>
      </c>
      <c r="W635" s="61" t="str">
        <f>IF(A635="ESTUDIOS","Informe del estudio o informe del diseño","Informe, planillas y actas")</f>
        <v>Informe, planillas y actas</v>
      </c>
    </row>
    <row r="636" spans="1:23" hidden="1" x14ac:dyDescent="0.2">
      <c r="A636" t="str">
        <f>'RESUMEN ORDENADO DICIEMBRE'!E636</f>
        <v>MEJORAMIENTO</v>
      </c>
      <c r="B636">
        <f>'RESUMEN ORDENADO DICIEMBRE'!G636</f>
        <v>0</v>
      </c>
      <c r="C636" t="str">
        <f>'RESUMEN ORDENADO DICIEMBRE'!A636</f>
        <v>ZONA 4</v>
      </c>
      <c r="D636" s="55">
        <f>'RESUMEN ORDENADO DICIEMBRE'!C636</f>
        <v>0</v>
      </c>
      <c r="E636" t="str">
        <f>'RESUMEN ORDENADO DICIEMBRE'!B636</f>
        <v>LOJA</v>
      </c>
      <c r="F636" t="str">
        <f>'RESUMEN ORDENADO DICIEMBRE'!D636</f>
        <v>CONTRATO</v>
      </c>
      <c r="G636" t="str">
        <f t="shared" si="201"/>
        <v>VIALSUR</v>
      </c>
      <c r="J636" s="54"/>
      <c r="K636" s="54"/>
      <c r="L636" s="54"/>
      <c r="M636" s="54">
        <f>'RESUMEN ORDENADO DICIEMBRE'!I636</f>
        <v>0</v>
      </c>
      <c r="N636" s="54"/>
      <c r="O636" s="54"/>
      <c r="P636" s="54"/>
      <c r="Q636" s="54"/>
      <c r="R636">
        <f>'RESUMEN ORDENADO DICIEMBRE'!S636</f>
        <v>114196.6704</v>
      </c>
      <c r="S636" s="45"/>
    </row>
    <row r="637" spans="1:23" hidden="1" x14ac:dyDescent="0.2">
      <c r="A637" t="str">
        <f>'RESUMEN ORDENADO DICIEMBRE'!E637</f>
        <v>MEJORAMIENTO</v>
      </c>
      <c r="B637">
        <f>'RESUMEN ORDENADO DICIEMBRE'!G637</f>
        <v>0</v>
      </c>
      <c r="C637" t="str">
        <f>'RESUMEN ORDENADO DICIEMBRE'!A637</f>
        <v>ZONA 4</v>
      </c>
      <c r="D637" s="55">
        <f>'RESUMEN ORDENADO DICIEMBRE'!C637</f>
        <v>0</v>
      </c>
      <c r="E637" t="str">
        <f>'RESUMEN ORDENADO DICIEMBRE'!B637</f>
        <v>LOJA</v>
      </c>
      <c r="F637" t="str">
        <f>'RESUMEN ORDENADO DICIEMBRE'!D637</f>
        <v>CONTRATO</v>
      </c>
      <c r="G637" t="str">
        <f t="shared" si="201"/>
        <v>VIALSUR</v>
      </c>
      <c r="J637" s="54"/>
      <c r="K637" s="54"/>
      <c r="L637" s="54"/>
      <c r="M637" s="54">
        <f>'RESUMEN ORDENADO DICIEMBRE'!I637</f>
        <v>0</v>
      </c>
      <c r="N637" s="54"/>
      <c r="O637" s="54"/>
      <c r="P637" s="54"/>
      <c r="Q637" s="54"/>
      <c r="R637">
        <f>'RESUMEN ORDENADO DICIEMBRE'!S637</f>
        <v>11844.808199999999</v>
      </c>
      <c r="S637" s="45"/>
      <c r="W637" s="61"/>
    </row>
    <row r="638" spans="1:23" hidden="1" x14ac:dyDescent="0.2">
      <c r="A638" t="str">
        <f>'RESUMEN ORDENADO DICIEMBRE'!E638</f>
        <v>MEJORAMIENTO</v>
      </c>
      <c r="B638">
        <f>'RESUMEN ORDENADO DICIEMBRE'!G638</f>
        <v>0</v>
      </c>
      <c r="C638" t="str">
        <f>'RESUMEN ORDENADO DICIEMBRE'!A638</f>
        <v>ZONA 4</v>
      </c>
      <c r="D638" s="55">
        <f>'RESUMEN ORDENADO DICIEMBRE'!C638</f>
        <v>0</v>
      </c>
      <c r="E638" t="str">
        <f>'RESUMEN ORDENADO DICIEMBRE'!B638</f>
        <v>LOJA</v>
      </c>
      <c r="F638" t="str">
        <f>'RESUMEN ORDENADO DICIEMBRE'!D638</f>
        <v>CONTRATO</v>
      </c>
      <c r="G638" t="str">
        <f t="shared" si="201"/>
        <v>VIALSUR</v>
      </c>
      <c r="J638" s="54"/>
      <c r="K638" s="54"/>
      <c r="L638" s="54"/>
      <c r="M638" s="54">
        <f>'RESUMEN ORDENADO DICIEMBRE'!I638</f>
        <v>0</v>
      </c>
      <c r="N638" s="54"/>
      <c r="O638" s="54"/>
      <c r="P638" s="54"/>
      <c r="Q638" s="54"/>
      <c r="R638">
        <f>'RESUMEN ORDENADO DICIEMBRE'!S638</f>
        <v>24930</v>
      </c>
      <c r="S638" s="45"/>
      <c r="W638" s="61"/>
    </row>
    <row r="639" spans="1:23" hidden="1" x14ac:dyDescent="0.2">
      <c r="A639" t="str">
        <f>'RESUMEN ORDENADO DICIEMBRE'!E639</f>
        <v>MEJORAMIENTO</v>
      </c>
      <c r="B639">
        <f>'RESUMEN ORDENADO DICIEMBRE'!G639</f>
        <v>0</v>
      </c>
      <c r="C639" t="str">
        <f>'RESUMEN ORDENADO DICIEMBRE'!A639</f>
        <v>ZONA 4</v>
      </c>
      <c r="D639" s="55">
        <f>'RESUMEN ORDENADO DICIEMBRE'!C639</f>
        <v>0</v>
      </c>
      <c r="E639" t="str">
        <f>'RESUMEN ORDENADO DICIEMBRE'!B639</f>
        <v>LOJA</v>
      </c>
      <c r="F639" t="str">
        <f>'RESUMEN ORDENADO DICIEMBRE'!D639</f>
        <v>CONTRATO</v>
      </c>
      <c r="G639" t="str">
        <f t="shared" si="201"/>
        <v>VIALSUR</v>
      </c>
      <c r="J639" s="54"/>
      <c r="K639" s="54"/>
      <c r="L639" s="54"/>
      <c r="M639" s="54">
        <f>'RESUMEN ORDENADO DICIEMBRE'!I639</f>
        <v>0</v>
      </c>
      <c r="N639" s="54"/>
      <c r="O639" s="54"/>
      <c r="P639" s="54"/>
      <c r="Q639" s="54"/>
      <c r="R639">
        <f>'RESUMEN ORDENADO DICIEMBRE'!S639</f>
        <v>5034.7</v>
      </c>
      <c r="S639" s="45"/>
    </row>
    <row r="640" spans="1:23" hidden="1" x14ac:dyDescent="0.2">
      <c r="A640" t="str">
        <f>'RESUMEN ORDENADO DICIEMBRE'!E640</f>
        <v>MEJORAMIENTO</v>
      </c>
      <c r="B640">
        <f>'RESUMEN ORDENADO DICIEMBRE'!G640</f>
        <v>0</v>
      </c>
      <c r="C640" t="str">
        <f>'RESUMEN ORDENADO DICIEMBRE'!A640</f>
        <v>ZONA 4</v>
      </c>
      <c r="D640" s="55">
        <f>'RESUMEN ORDENADO DICIEMBRE'!C640</f>
        <v>0</v>
      </c>
      <c r="E640" t="str">
        <f>'RESUMEN ORDENADO DICIEMBRE'!B640</f>
        <v>LOJA</v>
      </c>
      <c r="F640" t="str">
        <f>'RESUMEN ORDENADO DICIEMBRE'!D640</f>
        <v>CONTRATO</v>
      </c>
      <c r="G640" t="str">
        <f t="shared" si="201"/>
        <v>VIALSUR</v>
      </c>
      <c r="J640" s="54"/>
      <c r="K640" s="54"/>
      <c r="L640" s="54"/>
      <c r="M640" s="54">
        <f>'RESUMEN ORDENADO DICIEMBRE'!I640</f>
        <v>0</v>
      </c>
      <c r="N640" s="54"/>
      <c r="O640" s="54"/>
      <c r="P640" s="54"/>
      <c r="Q640" s="54"/>
      <c r="R640">
        <f>'RESUMEN ORDENADO DICIEMBRE'!S640</f>
        <v>1409.16</v>
      </c>
      <c r="S640" s="45"/>
    </row>
    <row r="641" spans="1:23" x14ac:dyDescent="0.2">
      <c r="A641" t="str">
        <f>'RESUMEN ORDENADO DICIEMBRE'!E641</f>
        <v>MEJORAMIENTO</v>
      </c>
      <c r="B641" t="str">
        <f>'RESUMEN ORDENADO DICIEMBRE'!G641</f>
        <v>DESALOJO DE DERRUMBOS A MÁQUINA, KM 24+000 VÍA LOJA-CATAMAYO</v>
      </c>
      <c r="C641" t="str">
        <f>'RESUMEN ORDENADO DICIEMBRE'!A641</f>
        <v>ZONA 4</v>
      </c>
      <c r="D641" s="55">
        <f>'RESUMEN ORDENADO DICIEMBRE'!C641</f>
        <v>0</v>
      </c>
      <c r="E641" t="str">
        <f>'RESUMEN ORDENADO DICIEMBRE'!B641</f>
        <v>LOJA</v>
      </c>
      <c r="F641" t="str">
        <f>'RESUMEN ORDENADO DICIEMBRE'!D641</f>
        <v>CONTRATO</v>
      </c>
      <c r="G641" t="str">
        <f t="shared" si="201"/>
        <v>VIALSUR</v>
      </c>
      <c r="H641">
        <f>'RESUMEN ORDENADO DICIEMBRE'!F641</f>
        <v>2013</v>
      </c>
      <c r="I641" s="53" t="str">
        <f t="shared" ref="I641:I648" si="208">IF(F641="AD. DIRECTA","X","")</f>
        <v/>
      </c>
      <c r="J641" s="54" t="str">
        <f>IF(D641=0,"",VLOOKUP(D641,'2010-2001-1990'!$A$1:$C$105,3,"FALSO"))</f>
        <v/>
      </c>
      <c r="K641" s="54" t="str">
        <f>IF(D641=0,"",VLOOKUP(D641,'2010-2001-1990'!$A$1:$C$105,2,"FALSO"))</f>
        <v/>
      </c>
      <c r="L641" s="54" t="str">
        <f t="shared" ref="L641:L648" si="209">IF(J641="",IF(K641="","",J641+K641),J641+K641)</f>
        <v/>
      </c>
      <c r="M641" s="54">
        <f>'RESUMEN ORDENADO DICIEMBRE'!I641</f>
        <v>0</v>
      </c>
      <c r="N641" s="54" t="str">
        <f t="shared" ref="N641:N648" si="210">IF(M641=0,"Mantenimiento",IF(A641="MANTENIMIENTO","Construcción de "&amp;M641&amp;" Km de vías mantenidas",IF(A641="ALCANTARILLAS","Construcción de "&amp;M641&amp;" alcantarillas",IF(A641="AMBIENTAL","Licenciamiento ambiental de vías en la provincia",IF(A641="ASFALTADO","Construcción de "&amp;M641&amp;" Km de vías asfaltadas",IF(A641="ESTUDIOS","Ejecución de "&amp;M641&amp;" Km de estudio vial",IF(A641="MEJORAMIENTO","Construcción de "&amp;M641&amp;" Km de vías mejoradas",IF(A641="OBRAS DE ARTE","Construcción de "&amp;M641&amp;" Km de obras de arte",IF(A641="PASARELAS","Construcción de "&amp;M641&amp;" m de pasarelas en convenio con Tony el Suizo",IF(A641="PUENTES","Construcción de "&amp;M641&amp;" m de puentes",))))))))))</f>
        <v>Mantenimiento</v>
      </c>
      <c r="O641"/>
      <c r="P641" s="54"/>
      <c r="Q641" s="54"/>
      <c r="R641">
        <f>'RESUMEN ORDENADO DICIEMBRE'!S641</f>
        <v>19720.789199999999</v>
      </c>
      <c r="S641" s="45"/>
      <c r="T641" s="49">
        <f t="shared" ref="T641:T648" si="211">IF(S641="",R641,S641)</f>
        <v>19720.789199999999</v>
      </c>
      <c r="V641" t="str">
        <f t="shared" ref="V641:V648" si="212">IF(A641="ESTUDIOS","Ing. Patricio Barcenas",IF(A641="AMBIENTAL","Ing. Verónica Carrión",IF(C641="ZONA 1","Ing. Javier Ruíz",IF(C641="ZONA 2","Ing. Marco Cevallos",IF(C641="ZONA 3", "Ing. Alfonso González","Ing. Iván Villa")))))</f>
        <v>Ing. Iván Villa</v>
      </c>
      <c r="W641" s="61" t="str">
        <f t="shared" ref="W641:W648" si="213">IF(A641="ESTUDIOS","Informe del estudio o informe del diseño","Informe, planillas y actas")</f>
        <v>Informe, planillas y actas</v>
      </c>
    </row>
    <row r="642" spans="1:23" x14ac:dyDescent="0.2">
      <c r="A642" t="str">
        <f>'RESUMEN ORDENADO DICIEMBRE'!E642</f>
        <v>MANTENIMIENTO</v>
      </c>
      <c r="B642" t="str">
        <f>'RESUMEN ORDENADO DICIEMBRE'!G642</f>
        <v>EXCAVACIÓN SINCLASIFICAR CON RETROEXCAVADORA POLIGONO DE TIRO CABALLERIA</v>
      </c>
      <c r="C642" t="str">
        <f>'RESUMEN ORDENADO DICIEMBRE'!A642</f>
        <v>ZONA 4</v>
      </c>
      <c r="D642" s="55">
        <f>'RESUMEN ORDENADO DICIEMBRE'!C642</f>
        <v>0</v>
      </c>
      <c r="E642" t="str">
        <f>'RESUMEN ORDENADO DICIEMBRE'!B642</f>
        <v>LOJA</v>
      </c>
      <c r="F642" t="str">
        <f>'RESUMEN ORDENADO DICIEMBRE'!D642</f>
        <v>AD. DIRECTA</v>
      </c>
      <c r="G642" t="str">
        <f t="shared" si="201"/>
        <v>VIALSUR</v>
      </c>
      <c r="H642">
        <f>'RESUMEN ORDENADO DICIEMBRE'!F642</f>
        <v>2013</v>
      </c>
      <c r="I642" s="53" t="str">
        <f t="shared" si="208"/>
        <v>X</v>
      </c>
      <c r="J642" s="54" t="str">
        <f>IF(D642=0,"",VLOOKUP(D642,'2010-2001-1990'!$A$1:$C$105,3,"FALSO"))</f>
        <v/>
      </c>
      <c r="K642" s="54" t="str">
        <f>IF(D642=0,"",VLOOKUP(D642,'2010-2001-1990'!$A$1:$C$105,2,"FALSO"))</f>
        <v/>
      </c>
      <c r="L642" s="54" t="str">
        <f t="shared" si="209"/>
        <v/>
      </c>
      <c r="M642" s="54">
        <f>'RESUMEN ORDENADO DICIEMBRE'!I642</f>
        <v>0</v>
      </c>
      <c r="N642" s="54" t="str">
        <f t="shared" si="210"/>
        <v>Mantenimiento</v>
      </c>
      <c r="O642"/>
      <c r="P642" s="54"/>
      <c r="Q642" s="54"/>
      <c r="R642">
        <f>'RESUMEN ORDENADO DICIEMBRE'!S642</f>
        <v>1519</v>
      </c>
      <c r="S642" s="45"/>
      <c r="T642" s="49">
        <f t="shared" si="211"/>
        <v>1519</v>
      </c>
      <c r="V642" t="str">
        <f t="shared" si="212"/>
        <v>Ing. Iván Villa</v>
      </c>
      <c r="W642" s="61" t="str">
        <f t="shared" si="213"/>
        <v>Informe, planillas y actas</v>
      </c>
    </row>
    <row r="643" spans="1:23" x14ac:dyDescent="0.2">
      <c r="A643" t="str">
        <f>'RESUMEN ORDENADO DICIEMBRE'!E643</f>
        <v>MANTENIMIENTO</v>
      </c>
      <c r="B643" t="str">
        <f>'RESUMEN ORDENADO DICIEMBRE'!G643</f>
        <v>LIMPIEZA DE DERRUMBES: VIRGENPAMBA-HUACAPAMBA, POLÍG. DE TIRO</v>
      </c>
      <c r="C643" t="str">
        <f>'RESUMEN ORDENADO DICIEMBRE'!A643</f>
        <v>ZONA 4</v>
      </c>
      <c r="D643" s="55">
        <f>'RESUMEN ORDENADO DICIEMBRE'!C643</f>
        <v>0</v>
      </c>
      <c r="E643" t="str">
        <f>'RESUMEN ORDENADO DICIEMBRE'!B643</f>
        <v>LOJA</v>
      </c>
      <c r="F643" t="str">
        <f>'RESUMEN ORDENADO DICIEMBRE'!D643</f>
        <v>AD. DIRECTA</v>
      </c>
      <c r="G643" t="str">
        <f t="shared" si="201"/>
        <v>VIALSUR</v>
      </c>
      <c r="H643">
        <f>'RESUMEN ORDENADO DICIEMBRE'!F643</f>
        <v>2013</v>
      </c>
      <c r="I643" s="53" t="str">
        <f t="shared" si="208"/>
        <v>X</v>
      </c>
      <c r="J643" s="54" t="str">
        <f>IF(D643=0,"",VLOOKUP(D643,'2010-2001-1990'!$A$1:$C$105,3,"FALSO"))</f>
        <v/>
      </c>
      <c r="K643" s="54" t="str">
        <f>IF(D643=0,"",VLOOKUP(D643,'2010-2001-1990'!$A$1:$C$105,2,"FALSO"))</f>
        <v/>
      </c>
      <c r="L643" s="54" t="str">
        <f t="shared" si="209"/>
        <v/>
      </c>
      <c r="M643" s="54">
        <f>'RESUMEN ORDENADO DICIEMBRE'!I643</f>
        <v>3</v>
      </c>
      <c r="N643" s="54" t="str">
        <f t="shared" si="210"/>
        <v>Construcción de 3 Km de vías mantenidas</v>
      </c>
      <c r="O643"/>
      <c r="P643" s="54"/>
      <c r="Q643" s="54"/>
      <c r="R643">
        <f>'RESUMEN ORDENADO DICIEMBRE'!S643</f>
        <v>4562.5</v>
      </c>
      <c r="S643" s="45"/>
      <c r="T643" s="49">
        <f t="shared" si="211"/>
        <v>4562.5</v>
      </c>
      <c r="V643" t="str">
        <f t="shared" si="212"/>
        <v>Ing. Iván Villa</v>
      </c>
      <c r="W643" s="61" t="str">
        <f t="shared" si="213"/>
        <v>Informe, planillas y actas</v>
      </c>
    </row>
    <row r="644" spans="1:23" x14ac:dyDescent="0.2">
      <c r="A644" t="str">
        <f>'RESUMEN ORDENADO DICIEMBRE'!E644</f>
        <v>MEJORAMIENTO</v>
      </c>
      <c r="B644" t="str">
        <f>'RESUMEN ORDENADO DICIEMBRE'!G644</f>
        <v>MEJORAMIENTO DE LA SUBRASANTE CON SUELO SELECCIONADO, CALLE BARRIO PARRA, SAN CAYETANO BAJO; PODOCARPUS</v>
      </c>
      <c r="C644" t="str">
        <f>'RESUMEN ORDENADO DICIEMBRE'!A644</f>
        <v>ZONA 4</v>
      </c>
      <c r="D644" s="55">
        <f>'RESUMEN ORDENADO DICIEMBRE'!C644</f>
        <v>0</v>
      </c>
      <c r="E644" t="str">
        <f>'RESUMEN ORDENADO DICIEMBRE'!B644</f>
        <v>LOJA</v>
      </c>
      <c r="F644" t="str">
        <f>'RESUMEN ORDENADO DICIEMBRE'!D644</f>
        <v>AD. DIRECTA</v>
      </c>
      <c r="G644" t="str">
        <f t="shared" si="201"/>
        <v>VIALSUR</v>
      </c>
      <c r="H644">
        <f>'RESUMEN ORDENADO DICIEMBRE'!F644</f>
        <v>2013</v>
      </c>
      <c r="I644" s="53" t="str">
        <f t="shared" si="208"/>
        <v>X</v>
      </c>
      <c r="J644" s="54" t="str">
        <f>IF(D644=0,"",VLOOKUP(D644,'2010-2001-1990'!$A$1:$C$105,3,"FALSO"))</f>
        <v/>
      </c>
      <c r="K644" s="54" t="str">
        <f>IF(D644=0,"",VLOOKUP(D644,'2010-2001-1990'!$A$1:$C$105,2,"FALSO"))</f>
        <v/>
      </c>
      <c r="L644" s="54" t="str">
        <f t="shared" si="209"/>
        <v/>
      </c>
      <c r="M644" s="54">
        <f>'RESUMEN ORDENADO DICIEMBRE'!I644</f>
        <v>2</v>
      </c>
      <c r="N644" s="54" t="str">
        <f t="shared" si="210"/>
        <v>Construcción de 2 Km de vías mejoradas</v>
      </c>
      <c r="O644"/>
      <c r="P644" s="54"/>
      <c r="Q644" s="54"/>
      <c r="R644">
        <f>'RESUMEN ORDENADO DICIEMBRE'!S644</f>
        <v>1292.9999999999998</v>
      </c>
      <c r="S644" s="45"/>
      <c r="T644" s="49">
        <f t="shared" si="211"/>
        <v>1292.9999999999998</v>
      </c>
      <c r="V644" t="str">
        <f t="shared" si="212"/>
        <v>Ing. Iván Villa</v>
      </c>
      <c r="W644" s="61" t="str">
        <f t="shared" si="213"/>
        <v>Informe, planillas y actas</v>
      </c>
    </row>
    <row r="645" spans="1:23" x14ac:dyDescent="0.2">
      <c r="A645" t="str">
        <f>'RESUMEN ORDENADO DICIEMBRE'!E645</f>
        <v>MEJORAMIENTO</v>
      </c>
      <c r="B645" t="str">
        <f>'RESUMEN ORDENADO DICIEMBRE'!G645</f>
        <v>RASANTEO DE VÍA CON TRACTOR, CIRCO SOCIAL</v>
      </c>
      <c r="C645" t="str">
        <f>'RESUMEN ORDENADO DICIEMBRE'!A645</f>
        <v>ZONA 4</v>
      </c>
      <c r="D645" s="55">
        <f>'RESUMEN ORDENADO DICIEMBRE'!C645</f>
        <v>0</v>
      </c>
      <c r="E645" t="str">
        <f>'RESUMEN ORDENADO DICIEMBRE'!B645</f>
        <v>LOJA</v>
      </c>
      <c r="F645" t="str">
        <f>'RESUMEN ORDENADO DICIEMBRE'!D645</f>
        <v>AD. DIRECTA</v>
      </c>
      <c r="G645" t="str">
        <f t="shared" si="201"/>
        <v>VIALSUR</v>
      </c>
      <c r="H645">
        <f>'RESUMEN ORDENADO DICIEMBRE'!F645</f>
        <v>2013</v>
      </c>
      <c r="I645" s="53" t="str">
        <f t="shared" si="208"/>
        <v>X</v>
      </c>
      <c r="J645" s="54" t="str">
        <f>IF(D645=0,"",VLOOKUP(D645,'2010-2001-1990'!$A$1:$C$105,3,"FALSO"))</f>
        <v/>
      </c>
      <c r="K645" s="54" t="str">
        <f>IF(D645=0,"",VLOOKUP(D645,'2010-2001-1990'!$A$1:$C$105,2,"FALSO"))</f>
        <v/>
      </c>
      <c r="L645" s="54" t="str">
        <f t="shared" si="209"/>
        <v/>
      </c>
      <c r="M645" s="54">
        <f>'RESUMEN ORDENADO DICIEMBRE'!I645</f>
        <v>6</v>
      </c>
      <c r="N645" s="54" t="str">
        <f t="shared" si="210"/>
        <v>Construcción de 6 Km de vías mejoradas</v>
      </c>
      <c r="O645"/>
      <c r="P645" s="54"/>
      <c r="Q645" s="54"/>
      <c r="R645">
        <f>'RESUMEN ORDENADO DICIEMBRE'!S645</f>
        <v>14400</v>
      </c>
      <c r="S645" s="45"/>
      <c r="T645" s="49">
        <f t="shared" si="211"/>
        <v>14400</v>
      </c>
      <c r="V645" t="str">
        <f t="shared" si="212"/>
        <v>Ing. Iván Villa</v>
      </c>
      <c r="W645" s="61" t="str">
        <f t="shared" si="213"/>
        <v>Informe, planillas y actas</v>
      </c>
    </row>
    <row r="646" spans="1:23" x14ac:dyDescent="0.2">
      <c r="A646" t="str">
        <f>'RESUMEN ORDENADO DICIEMBRE'!E646</f>
        <v>MANTENIMIENTO</v>
      </c>
      <c r="B646" t="str">
        <f>'RESUMEN ORDENADO DICIEMBRE'!G646</f>
        <v>RECONFORMACIÒN DE RAZANTE (INC. SOLO MOTONIVELADORA), BARRIO PARRA, PODOCARPUS</v>
      </c>
      <c r="C646" t="str">
        <f>'RESUMEN ORDENADO DICIEMBRE'!A646</f>
        <v>ZONA 4</v>
      </c>
      <c r="D646" s="55">
        <f>'RESUMEN ORDENADO DICIEMBRE'!C646</f>
        <v>0</v>
      </c>
      <c r="E646" t="str">
        <f>'RESUMEN ORDENADO DICIEMBRE'!B646</f>
        <v>LOJA</v>
      </c>
      <c r="F646" t="str">
        <f>'RESUMEN ORDENADO DICIEMBRE'!D646</f>
        <v>AD. DIRECTA</v>
      </c>
      <c r="G646" t="str">
        <f t="shared" si="201"/>
        <v>VIALSUR</v>
      </c>
      <c r="H646">
        <f>'RESUMEN ORDENADO DICIEMBRE'!F646</f>
        <v>2013</v>
      </c>
      <c r="I646" s="53" t="str">
        <f t="shared" si="208"/>
        <v>X</v>
      </c>
      <c r="J646" s="54" t="str">
        <f>IF(D646=0,"",VLOOKUP(D646,'2010-2001-1990'!$A$1:$C$105,3,"FALSO"))</f>
        <v/>
      </c>
      <c r="K646" s="54" t="str">
        <f>IF(D646=0,"",VLOOKUP(D646,'2010-2001-1990'!$A$1:$C$105,2,"FALSO"))</f>
        <v/>
      </c>
      <c r="L646" s="54" t="str">
        <f t="shared" si="209"/>
        <v/>
      </c>
      <c r="M646" s="54">
        <f>'RESUMEN ORDENADO DICIEMBRE'!I646</f>
        <v>10.4</v>
      </c>
      <c r="N646" s="54" t="str">
        <f t="shared" si="210"/>
        <v>Construcción de 10.4 Km de vías mantenidas</v>
      </c>
      <c r="O646"/>
      <c r="P646" s="54"/>
      <c r="Q646" s="54"/>
      <c r="R646">
        <f>'RESUMEN ORDENADO DICIEMBRE'!S646</f>
        <v>3120</v>
      </c>
      <c r="S646" s="45"/>
      <c r="T646" s="49">
        <f t="shared" si="211"/>
        <v>3120</v>
      </c>
      <c r="V646" t="str">
        <f t="shared" si="212"/>
        <v>Ing. Iván Villa</v>
      </c>
      <c r="W646" s="61" t="str">
        <f t="shared" si="213"/>
        <v>Informe, planillas y actas</v>
      </c>
    </row>
    <row r="647" spans="1:23" x14ac:dyDescent="0.2">
      <c r="A647" t="str">
        <f>'RESUMEN ORDENADO DICIEMBRE'!E647</f>
        <v>MEJORAMIENTO</v>
      </c>
      <c r="B647" t="str">
        <f>'RESUMEN ORDENADO DICIEMBRE'!G647</f>
        <v>TRANSPORTE DE MATERIAL DE MEJORAMIENTO AL POLÍGONO TIRO CABALLERÍA, PODOCARPUS</v>
      </c>
      <c r="C647" t="str">
        <f>'RESUMEN ORDENADO DICIEMBRE'!A647</f>
        <v>ZONA 4</v>
      </c>
      <c r="D647" s="55">
        <f>'RESUMEN ORDENADO DICIEMBRE'!C647</f>
        <v>0</v>
      </c>
      <c r="E647" t="str">
        <f>'RESUMEN ORDENADO DICIEMBRE'!B647</f>
        <v>LOJA</v>
      </c>
      <c r="F647" t="str">
        <f>'RESUMEN ORDENADO DICIEMBRE'!D647</f>
        <v>AD. DIRECTA</v>
      </c>
      <c r="G647" t="str">
        <f t="shared" si="201"/>
        <v>VIALSUR</v>
      </c>
      <c r="H647">
        <f>'RESUMEN ORDENADO DICIEMBRE'!F647</f>
        <v>2013</v>
      </c>
      <c r="I647" s="53" t="str">
        <f t="shared" si="208"/>
        <v>X</v>
      </c>
      <c r="J647" s="54" t="str">
        <f>IF(D647=0,"",VLOOKUP(D647,'2010-2001-1990'!$A$1:$C$105,3,"FALSO"))</f>
        <v/>
      </c>
      <c r="K647" s="54" t="str">
        <f>IF(D647=0,"",VLOOKUP(D647,'2010-2001-1990'!$A$1:$C$105,2,"FALSO"))</f>
        <v/>
      </c>
      <c r="L647" s="54" t="str">
        <f t="shared" si="209"/>
        <v/>
      </c>
      <c r="M647" s="54">
        <f>'RESUMEN ORDENADO DICIEMBRE'!I647</f>
        <v>0</v>
      </c>
      <c r="N647" s="54" t="str">
        <f t="shared" si="210"/>
        <v>Mantenimiento</v>
      </c>
      <c r="O647"/>
      <c r="P647" s="54"/>
      <c r="Q647" s="54"/>
      <c r="R647">
        <f>'RESUMEN ORDENADO DICIEMBRE'!S647</f>
        <v>2266.88</v>
      </c>
      <c r="S647" s="45"/>
      <c r="T647" s="49">
        <f t="shared" si="211"/>
        <v>2266.88</v>
      </c>
      <c r="V647" t="str">
        <f t="shared" si="212"/>
        <v>Ing. Iván Villa</v>
      </c>
      <c r="W647" s="61" t="str">
        <f t="shared" si="213"/>
        <v>Informe, planillas y actas</v>
      </c>
    </row>
    <row r="648" spans="1:23" x14ac:dyDescent="0.2">
      <c r="A648" t="str">
        <f>'RESUMEN ORDENADO DICIEMBRE'!E648</f>
        <v>ASFALTADO</v>
      </c>
      <c r="B648" t="str">
        <f>'RESUMEN ORDENADO DICIEMBRE'!G648</f>
        <v>ASFALTADO DE LA VIA MALACATOS CEIBOPAMBA TANQUE DE COLA</v>
      </c>
      <c r="C648" t="str">
        <f>'RESUMEN ORDENADO DICIEMBRE'!A648</f>
        <v>ZONA 4</v>
      </c>
      <c r="D648" s="55" t="str">
        <f>'RESUMEN ORDENADO DICIEMBRE'!C648</f>
        <v>MALACATOS</v>
      </c>
      <c r="E648" t="str">
        <f>'RESUMEN ORDENADO DICIEMBRE'!B648</f>
        <v>LOJA</v>
      </c>
      <c r="F648" t="str">
        <f>'RESUMEN ORDENADO DICIEMBRE'!D648</f>
        <v>CONTRATO</v>
      </c>
      <c r="G648" t="str">
        <f t="shared" si="201"/>
        <v>VIALSUR</v>
      </c>
      <c r="H648">
        <f>'RESUMEN ORDENADO DICIEMBRE'!F648</f>
        <v>2013</v>
      </c>
      <c r="I648" s="53" t="str">
        <f t="shared" si="208"/>
        <v/>
      </c>
      <c r="J648" s="54">
        <f>IF(D648=0,"",VLOOKUP(D648,'2010-2001-1990'!$A$1:$C$105,3,"FALSO"))</f>
        <v>3537</v>
      </c>
      <c r="K648" s="54">
        <f>IF(D648=0,"",VLOOKUP(D648,'2010-2001-1990'!$A$1:$C$105,2,"FALSO"))</f>
        <v>3577</v>
      </c>
      <c r="L648" s="54">
        <f t="shared" si="209"/>
        <v>7114</v>
      </c>
      <c r="M648" s="54">
        <f>'RESUMEN ORDENADO DICIEMBRE'!I648</f>
        <v>4</v>
      </c>
      <c r="N648" s="54" t="str">
        <f t="shared" si="210"/>
        <v>Construcción de 4 Km de vías asfaltadas</v>
      </c>
      <c r="O648"/>
      <c r="P648" s="54"/>
      <c r="Q648" s="54"/>
      <c r="R648">
        <f>'RESUMEN ORDENADO DICIEMBRE'!S648</f>
        <v>51300</v>
      </c>
      <c r="S648" s="45">
        <f>SUM(R648:R650)</f>
        <v>668060.41</v>
      </c>
      <c r="T648" s="49">
        <f t="shared" si="211"/>
        <v>668060.41</v>
      </c>
      <c r="V648" t="str">
        <f t="shared" si="212"/>
        <v>Ing. Iván Villa</v>
      </c>
      <c r="W648" s="61" t="str">
        <f t="shared" si="213"/>
        <v>Informe, planillas y actas</v>
      </c>
    </row>
    <row r="649" spans="1:23" hidden="1" x14ac:dyDescent="0.2">
      <c r="A649" t="str">
        <f>'RESUMEN ORDENADO DICIEMBRE'!E649</f>
        <v>ASFALTADO</v>
      </c>
      <c r="B649">
        <f>'RESUMEN ORDENADO DICIEMBRE'!G649</f>
        <v>0</v>
      </c>
      <c r="C649" t="str">
        <f>'RESUMEN ORDENADO DICIEMBRE'!A649</f>
        <v>ZONA 4</v>
      </c>
      <c r="D649" s="55" t="str">
        <f>'RESUMEN ORDENADO DICIEMBRE'!C649</f>
        <v>MALACATOS</v>
      </c>
      <c r="E649" t="str">
        <f>'RESUMEN ORDENADO DICIEMBRE'!B649</f>
        <v>LOJA</v>
      </c>
      <c r="F649" t="str">
        <f>'RESUMEN ORDENADO DICIEMBRE'!D649</f>
        <v>CONTRATO</v>
      </c>
      <c r="G649" t="str">
        <f t="shared" si="201"/>
        <v>VIALSUR</v>
      </c>
      <c r="J649" s="54"/>
      <c r="K649" s="54"/>
      <c r="L649" s="54"/>
      <c r="M649" s="54">
        <f>'RESUMEN ORDENADO DICIEMBRE'!I649</f>
        <v>0</v>
      </c>
      <c r="N649" s="54"/>
      <c r="O649" s="54"/>
      <c r="P649" s="54"/>
      <c r="Q649" s="54"/>
      <c r="R649">
        <f>'RESUMEN ORDENADO DICIEMBRE'!S649</f>
        <v>195583.26</v>
      </c>
      <c r="S649" s="45"/>
      <c r="W649" s="61"/>
    </row>
    <row r="650" spans="1:23" hidden="1" x14ac:dyDescent="0.2">
      <c r="A650" t="str">
        <f>'RESUMEN ORDENADO DICIEMBRE'!E650</f>
        <v>ASFALTADO</v>
      </c>
      <c r="B650">
        <f>'RESUMEN ORDENADO DICIEMBRE'!G650</f>
        <v>0</v>
      </c>
      <c r="C650" t="str">
        <f>'RESUMEN ORDENADO DICIEMBRE'!A650</f>
        <v>ZONA 4</v>
      </c>
      <c r="D650" s="55" t="str">
        <f>'RESUMEN ORDENADO DICIEMBRE'!C650</f>
        <v>MALACATOS</v>
      </c>
      <c r="E650" t="str">
        <f>'RESUMEN ORDENADO DICIEMBRE'!B650</f>
        <v>LOJA</v>
      </c>
      <c r="F650" t="str">
        <f>'RESUMEN ORDENADO DICIEMBRE'!D650</f>
        <v>CONTRATO</v>
      </c>
      <c r="G650" t="str">
        <f t="shared" si="201"/>
        <v>VIALSUR</v>
      </c>
      <c r="J650" s="54"/>
      <c r="K650" s="54"/>
      <c r="L650" s="54"/>
      <c r="M650" s="54">
        <f>'RESUMEN ORDENADO DICIEMBRE'!I650</f>
        <v>0</v>
      </c>
      <c r="N650" s="54"/>
      <c r="O650" s="54"/>
      <c r="P650" s="54"/>
      <c r="Q650" s="54"/>
      <c r="R650">
        <f>'RESUMEN ORDENADO DICIEMBRE'!S650</f>
        <v>421177.15</v>
      </c>
      <c r="S650" s="45"/>
    </row>
    <row r="651" spans="1:23" x14ac:dyDescent="0.2">
      <c r="A651" t="str">
        <f>'RESUMEN ORDENADO DICIEMBRE'!E651</f>
        <v>AMBIENTAL</v>
      </c>
      <c r="B651" t="str">
        <f>'RESUMEN ORDENADO DICIEMBRE'!G651</f>
        <v>LICENCIAMIENTO AMBIENTAL DEL PROYECTO TANQUES ESTACIONARIOS DE COMBUSTIBLES Y MECANICA DE REPARACION DE MAQUINARIA PESADA Y VEHICULOS LIVIANOS DE LA EMPRESA PUBLICA DE VIALIDAD DEL SUR</v>
      </c>
      <c r="C651" t="str">
        <f>'RESUMEN ORDENADO DICIEMBRE'!A651</f>
        <v>ZONA 4</v>
      </c>
      <c r="D651" s="55">
        <f>'RESUMEN ORDENADO DICIEMBRE'!C651</f>
        <v>0</v>
      </c>
      <c r="E651" t="str">
        <f>'RESUMEN ORDENADO DICIEMBRE'!B651</f>
        <v>LOJA</v>
      </c>
      <c r="F651" t="str">
        <f>'RESUMEN ORDENADO DICIEMBRE'!D651</f>
        <v>CONTRATO</v>
      </c>
      <c r="G651" t="str">
        <f t="shared" si="201"/>
        <v>VIALSUR</v>
      </c>
      <c r="H651">
        <f>'RESUMEN ORDENADO DICIEMBRE'!F651</f>
        <v>2012</v>
      </c>
      <c r="I651" s="53" t="str">
        <f t="shared" ref="I651:I653" si="214">IF(F651="AD. DIRECTA","X","")</f>
        <v/>
      </c>
      <c r="J651" s="54" t="str">
        <f>IF(D651=0,"",VLOOKUP(D651,'2010-2001-1990'!$A$1:$C$105,3,"FALSO"))</f>
        <v/>
      </c>
      <c r="K651" s="54" t="str">
        <f>IF(D651=0,"",VLOOKUP(D651,'2010-2001-1990'!$A$1:$C$105,2,"FALSO"))</f>
        <v/>
      </c>
      <c r="L651" s="54" t="str">
        <f t="shared" ref="L651:L653" si="215">IF(J651="",IF(K651="","",J651+K651),J651+K651)</f>
        <v/>
      </c>
      <c r="M651" s="54">
        <f>'RESUMEN ORDENADO DICIEMBRE'!I651</f>
        <v>1</v>
      </c>
      <c r="N651" s="54" t="str">
        <f t="shared" ref="N651:N653" si="216">IF(M651=0,"Mantenimiento",IF(A651="MANTENIMIENTO","Construcción de "&amp;M651&amp;" Km de vías mantenidas",IF(A651="ALCANTARILLAS","Construcción de "&amp;M651&amp;" alcantarillas",IF(A651="AMBIENTAL","Licenciamiento ambiental de vías en la provincia",IF(A651="ASFALTADO","Construcción de "&amp;M651&amp;" Km de vías asfaltadas",IF(A651="ESTUDIOS","Ejecución de "&amp;M651&amp;" Km de estudio vial",IF(A651="MEJORAMIENTO","Construcción de "&amp;M651&amp;" Km de vías mejoradas",IF(A651="OBRAS DE ARTE","Construcción de "&amp;M651&amp;" Km de obras de arte",IF(A651="PASARELAS","Construcción de "&amp;M651&amp;" m de pasarelas en convenio con Tony el Suizo",IF(A651="PUENTES","Construcción de "&amp;M651&amp;" m de puentes",))))))))))</f>
        <v>Licenciamiento ambiental de vías en la provincia</v>
      </c>
      <c r="O651"/>
      <c r="P651" s="54"/>
      <c r="Q651" s="54"/>
      <c r="R651">
        <f>'RESUMEN ORDENADO DICIEMBRE'!S651</f>
        <v>11000</v>
      </c>
      <c r="S651" s="45"/>
      <c r="T651" s="49">
        <f t="shared" ref="T651:T653" si="217">IF(S651="",R651,S651)</f>
        <v>11000</v>
      </c>
      <c r="V651" t="str">
        <f t="shared" ref="V651:V653" si="218">IF(A651="ESTUDIOS","Ing. Patricio Barcenas",IF(A651="AMBIENTAL","Ing. Verónica Carrión",IF(C651="ZONA 1","Ing. Javier Ruíz",IF(C651="ZONA 2","Ing. Marco Cevallos",IF(C651="ZONA 3", "Ing. Alfonso González","Ing. Iván Villa")))))</f>
        <v>Ing. Verónica Carrión</v>
      </c>
      <c r="W651" s="61" t="str">
        <f t="shared" ref="W651:W653" si="219">IF(A651="ESTUDIOS","Informe del estudio o informe del diseño","Informe, planillas y actas")</f>
        <v>Informe, planillas y actas</v>
      </c>
    </row>
    <row r="652" spans="1:23" x14ac:dyDescent="0.2">
      <c r="A652" t="str">
        <f>'RESUMEN ORDENADO DICIEMBRE'!E652</f>
        <v>AMBIENTAL</v>
      </c>
      <c r="B652" t="str">
        <f>'RESUMEN ORDENADO DICIEMBRE'!G652</f>
        <v>ASFALTADO DE LA VIA MALACATO CEIBOPAMBA TANQUE DE COLA LICENCIAMIENTO AMBIENTAL</v>
      </c>
      <c r="C652" t="str">
        <f>'RESUMEN ORDENADO DICIEMBRE'!A652</f>
        <v>ZONA 4</v>
      </c>
      <c r="D652" s="55" t="str">
        <f>'RESUMEN ORDENADO DICIEMBRE'!C652</f>
        <v>MALACATOS</v>
      </c>
      <c r="E652" t="str">
        <f>'RESUMEN ORDENADO DICIEMBRE'!B652</f>
        <v>LOJA</v>
      </c>
      <c r="F652" t="str">
        <f>'RESUMEN ORDENADO DICIEMBRE'!D652</f>
        <v>CONTRATO</v>
      </c>
      <c r="G652" t="str">
        <f t="shared" si="201"/>
        <v>VIALSUR</v>
      </c>
      <c r="H652">
        <f>'RESUMEN ORDENADO DICIEMBRE'!F652</f>
        <v>2013</v>
      </c>
      <c r="I652" s="53" t="str">
        <f t="shared" si="214"/>
        <v/>
      </c>
      <c r="J652" s="54">
        <f>IF(D652=0,"",VLOOKUP(D652,'2010-2001-1990'!$A$1:$C$105,3,"FALSO"))</f>
        <v>3537</v>
      </c>
      <c r="K652" s="54">
        <f>IF(D652=0,"",VLOOKUP(D652,'2010-2001-1990'!$A$1:$C$105,2,"FALSO"))</f>
        <v>3577</v>
      </c>
      <c r="L652" s="54">
        <f t="shared" si="215"/>
        <v>7114</v>
      </c>
      <c r="M652" s="54">
        <f>'RESUMEN ORDENADO DICIEMBRE'!I652</f>
        <v>4</v>
      </c>
      <c r="N652" s="54" t="str">
        <f t="shared" si="216"/>
        <v>Licenciamiento ambiental de vías en la provincia</v>
      </c>
      <c r="O652"/>
      <c r="P652" s="54"/>
      <c r="Q652" s="54"/>
      <c r="R652">
        <f>'RESUMEN ORDENADO DICIEMBRE'!S652</f>
        <v>10250</v>
      </c>
      <c r="S652" s="45"/>
      <c r="T652" s="49">
        <f t="shared" si="217"/>
        <v>10250</v>
      </c>
      <c r="V652" t="str">
        <f t="shared" si="218"/>
        <v>Ing. Verónica Carrión</v>
      </c>
      <c r="W652" s="61" t="str">
        <f t="shared" si="219"/>
        <v>Informe, planillas y actas</v>
      </c>
    </row>
    <row r="653" spans="1:23" x14ac:dyDescent="0.2">
      <c r="A653" t="str">
        <f>'RESUMEN ORDENADO DICIEMBRE'!E653</f>
        <v>MEJORAMIENTO</v>
      </c>
      <c r="B653" t="str">
        <f>'RESUMEN ORDENADO DICIEMBRE'!G653</f>
        <v>VIAS DE LA PARROQUIA MALACATOS</v>
      </c>
      <c r="C653" t="str">
        <f>'RESUMEN ORDENADO DICIEMBRE'!A653</f>
        <v>ZONA 4</v>
      </c>
      <c r="D653" s="55" t="str">
        <f>'RESUMEN ORDENADO DICIEMBRE'!C653</f>
        <v>MALACATOS</v>
      </c>
      <c r="E653" t="str">
        <f>'RESUMEN ORDENADO DICIEMBRE'!B653</f>
        <v>LOJA</v>
      </c>
      <c r="F653" t="str">
        <f>'RESUMEN ORDENADO DICIEMBRE'!D653</f>
        <v>CONVENIO</v>
      </c>
      <c r="G653" t="str">
        <f t="shared" ref="G653:G716" si="220">IF(F653="MTOP","MTOP",IF(F653="AD. DIRECTA","VIALSUR",IF(F653="CONV. TONY EL SUIZO","VIALSUR",IF(F653="CONVENIO","VIALSUR","VIALSUR"))))</f>
        <v>VIALSUR</v>
      </c>
      <c r="H653">
        <f>'RESUMEN ORDENADO DICIEMBRE'!F653</f>
        <v>2013</v>
      </c>
      <c r="I653" s="53" t="str">
        <f t="shared" si="214"/>
        <v/>
      </c>
      <c r="J653" s="54">
        <f>IF(D653=0,"",VLOOKUP(D653,'2010-2001-1990'!$A$1:$C$105,3,"FALSO"))</f>
        <v>3537</v>
      </c>
      <c r="K653" s="54">
        <f>IF(D653=0,"",VLOOKUP(D653,'2010-2001-1990'!$A$1:$C$105,2,"FALSO"))</f>
        <v>3577</v>
      </c>
      <c r="L653" s="54">
        <f t="shared" si="215"/>
        <v>7114</v>
      </c>
      <c r="M653" s="54">
        <f>'RESUMEN ORDENADO DICIEMBRE'!I653</f>
        <v>10</v>
      </c>
      <c r="N653" s="54" t="str">
        <f t="shared" si="216"/>
        <v>Construcción de 10 Km de vías mejoradas</v>
      </c>
      <c r="O653"/>
      <c r="P653" s="54"/>
      <c r="Q653" s="54"/>
      <c r="R653">
        <f>'RESUMEN ORDENADO DICIEMBRE'!S653</f>
        <v>13195</v>
      </c>
      <c r="S653" s="45">
        <f>SUM(R653:R656)</f>
        <v>226350.78020000001</v>
      </c>
      <c r="T653" s="49">
        <f t="shared" si="217"/>
        <v>226350.78020000001</v>
      </c>
      <c r="V653" t="str">
        <f t="shared" si="218"/>
        <v>Ing. Iván Villa</v>
      </c>
      <c r="W653" s="61" t="str">
        <f t="shared" si="219"/>
        <v>Informe, planillas y actas</v>
      </c>
    </row>
    <row r="654" spans="1:23" hidden="1" x14ac:dyDescent="0.2">
      <c r="A654" t="str">
        <f>'RESUMEN ORDENADO DICIEMBRE'!E654</f>
        <v>MEJORAMIENTO</v>
      </c>
      <c r="B654">
        <f>'RESUMEN ORDENADO DICIEMBRE'!G654</f>
        <v>0</v>
      </c>
      <c r="C654" t="str">
        <f>'RESUMEN ORDENADO DICIEMBRE'!A654</f>
        <v>ZONA 4</v>
      </c>
      <c r="D654" s="55" t="str">
        <f>'RESUMEN ORDENADO DICIEMBRE'!C654</f>
        <v>MALACATOS</v>
      </c>
      <c r="E654" t="str">
        <f>'RESUMEN ORDENADO DICIEMBRE'!B654</f>
        <v>LOJA</v>
      </c>
      <c r="F654" t="str">
        <f>'RESUMEN ORDENADO DICIEMBRE'!D654</f>
        <v>CONVENIO</v>
      </c>
      <c r="G654" t="str">
        <f t="shared" si="220"/>
        <v>VIALSUR</v>
      </c>
      <c r="J654" s="54"/>
      <c r="K654" s="54"/>
      <c r="L654" s="54"/>
      <c r="M654" s="54">
        <f>'RESUMEN ORDENADO DICIEMBRE'!I654</f>
        <v>0</v>
      </c>
      <c r="N654" s="54"/>
      <c r="O654" s="54"/>
      <c r="P654" s="54"/>
      <c r="Q654" s="54"/>
      <c r="R654">
        <f>'RESUMEN ORDENADO DICIEMBRE'!S654</f>
        <v>15306.199999999999</v>
      </c>
      <c r="S654" s="45"/>
      <c r="W654" s="61"/>
    </row>
    <row r="655" spans="1:23" hidden="1" x14ac:dyDescent="0.2">
      <c r="A655" t="str">
        <f>'RESUMEN ORDENADO DICIEMBRE'!E655</f>
        <v>MEJORAMIENTO</v>
      </c>
      <c r="B655">
        <f>'RESUMEN ORDENADO DICIEMBRE'!G655</f>
        <v>0</v>
      </c>
      <c r="C655" t="str">
        <f>'RESUMEN ORDENADO DICIEMBRE'!A655</f>
        <v>ZONA 4</v>
      </c>
      <c r="D655" s="55" t="str">
        <f>'RESUMEN ORDENADO DICIEMBRE'!C655</f>
        <v>MALACATOS</v>
      </c>
      <c r="E655" t="str">
        <f>'RESUMEN ORDENADO DICIEMBRE'!B655</f>
        <v>LOJA</v>
      </c>
      <c r="F655" t="str">
        <f>'RESUMEN ORDENADO DICIEMBRE'!D655</f>
        <v>CONVENIO</v>
      </c>
      <c r="G655" t="str">
        <f t="shared" si="220"/>
        <v>VIALSUR</v>
      </c>
      <c r="J655" s="54"/>
      <c r="K655" s="54"/>
      <c r="L655" s="54"/>
      <c r="M655" s="54">
        <f>'RESUMEN ORDENADO DICIEMBRE'!I655</f>
        <v>0</v>
      </c>
      <c r="N655" s="54"/>
      <c r="O655" s="54"/>
      <c r="P655" s="54"/>
      <c r="Q655" s="54"/>
      <c r="R655">
        <f>'RESUMEN ORDENADO DICIEMBRE'!S655</f>
        <v>65597.99930000001</v>
      </c>
      <c r="S655" s="45"/>
    </row>
    <row r="656" spans="1:23" hidden="1" x14ac:dyDescent="0.2">
      <c r="A656" t="str">
        <f>'RESUMEN ORDENADO DICIEMBRE'!E656</f>
        <v>MEJORAMIENTO</v>
      </c>
      <c r="B656">
        <f>'RESUMEN ORDENADO DICIEMBRE'!G656</f>
        <v>0</v>
      </c>
      <c r="C656" t="str">
        <f>'RESUMEN ORDENADO DICIEMBRE'!A656</f>
        <v>ZONA 4</v>
      </c>
      <c r="D656" s="55" t="str">
        <f>'RESUMEN ORDENADO DICIEMBRE'!C656</f>
        <v>MALACATOS</v>
      </c>
      <c r="E656" t="str">
        <f>'RESUMEN ORDENADO DICIEMBRE'!B656</f>
        <v>LOJA</v>
      </c>
      <c r="F656" t="str">
        <f>'RESUMEN ORDENADO DICIEMBRE'!D656</f>
        <v>CONVENIO</v>
      </c>
      <c r="G656" t="str">
        <f t="shared" si="220"/>
        <v>VIALSUR</v>
      </c>
      <c r="J656" s="54"/>
      <c r="K656" s="54"/>
      <c r="L656" s="54"/>
      <c r="M656" s="54">
        <f>'RESUMEN ORDENADO DICIEMBRE'!I656</f>
        <v>0</v>
      </c>
      <c r="N656" s="54"/>
      <c r="O656" s="54"/>
      <c r="P656" s="54"/>
      <c r="Q656" s="54"/>
      <c r="R656">
        <f>'RESUMEN ORDENADO DICIEMBRE'!S656</f>
        <v>132251.5809</v>
      </c>
      <c r="S656" s="45"/>
    </row>
    <row r="657" spans="1:23" x14ac:dyDescent="0.2">
      <c r="A657" t="str">
        <f>'RESUMEN ORDENADO DICIEMBRE'!E657</f>
        <v>MANTENIMIENTO</v>
      </c>
      <c r="B657" t="str">
        <f>'RESUMEN ORDENADO DICIEMBRE'!G657</f>
        <v>RASANTEO DE VÍA CON MOTONIVELADORA, PUENTE QUINARA-SAHUAICO</v>
      </c>
      <c r="C657" t="str">
        <f>'RESUMEN ORDENADO DICIEMBRE'!A657</f>
        <v>ZONA 4</v>
      </c>
      <c r="D657" s="55" t="str">
        <f>'RESUMEN ORDENADO DICIEMBRE'!C657</f>
        <v>QUINARA</v>
      </c>
      <c r="E657" t="str">
        <f>'RESUMEN ORDENADO DICIEMBRE'!B657</f>
        <v>LOJA</v>
      </c>
      <c r="F657" t="str">
        <f>'RESUMEN ORDENADO DICIEMBRE'!D657</f>
        <v>AD. DIRECTA</v>
      </c>
      <c r="G657" t="str">
        <f t="shared" si="220"/>
        <v>VIALSUR</v>
      </c>
      <c r="H657">
        <f>'RESUMEN ORDENADO DICIEMBRE'!F657</f>
        <v>2013</v>
      </c>
      <c r="I657" s="53" t="str">
        <f t="shared" ref="I657:I661" si="221">IF(F657="AD. DIRECTA","X","")</f>
        <v>X</v>
      </c>
      <c r="J657" s="54">
        <f>IF(D657=0,"",VLOOKUP(D657,'2010-2001-1990'!$A$1:$C$105,3,"FALSO"))</f>
        <v>664</v>
      </c>
      <c r="K657" s="54">
        <f>IF(D657=0,"",VLOOKUP(D657,'2010-2001-1990'!$A$1:$C$105,2,"FALSO"))</f>
        <v>720</v>
      </c>
      <c r="L657" s="54">
        <f t="shared" ref="L657:L661" si="222">IF(J657="",IF(K657="","",J657+K657),J657+K657)</f>
        <v>1384</v>
      </c>
      <c r="M657" s="54">
        <f>'RESUMEN ORDENADO DICIEMBRE'!I657</f>
        <v>12.1</v>
      </c>
      <c r="N657" s="54" t="str">
        <f t="shared" ref="N657:N661" si="223">IF(M657=0,"Mantenimiento",IF(A657="MANTENIMIENTO","Construcción de "&amp;M657&amp;" Km de vías mantenidas",IF(A657="ALCANTARILLAS","Construcción de "&amp;M657&amp;" alcantarillas",IF(A657="AMBIENTAL","Licenciamiento ambiental de vías en la provincia",IF(A657="ASFALTADO","Construcción de "&amp;M657&amp;" Km de vías asfaltadas",IF(A657="ESTUDIOS","Ejecución de "&amp;M657&amp;" Km de estudio vial",IF(A657="MEJORAMIENTO","Construcción de "&amp;M657&amp;" Km de vías mejoradas",IF(A657="OBRAS DE ARTE","Construcción de "&amp;M657&amp;" Km de obras de arte",IF(A657="PASARELAS","Construcción de "&amp;M657&amp;" m de pasarelas en convenio con Tony el Suizo",IF(A657="PUENTES","Construcción de "&amp;M657&amp;" m de puentes",))))))))))</f>
        <v>Construcción de 12.1 Km de vías mantenidas</v>
      </c>
      <c r="O657"/>
      <c r="P657" s="54"/>
      <c r="Q657" s="54"/>
      <c r="R657">
        <f>'RESUMEN ORDENADO DICIEMBRE'!S657</f>
        <v>4380</v>
      </c>
      <c r="S657" s="45"/>
      <c r="T657" s="49">
        <f t="shared" ref="T657:T661" si="224">IF(S657="",R657,S657)</f>
        <v>4380</v>
      </c>
      <c r="V657" t="str">
        <f t="shared" ref="V657:V661" si="225">IF(A657="ESTUDIOS","Ing. Patricio Barcenas",IF(A657="AMBIENTAL","Ing. Verónica Carrión",IF(C657="ZONA 1","Ing. Javier Ruíz",IF(C657="ZONA 2","Ing. Marco Cevallos",IF(C657="ZONA 3", "Ing. Alfonso González","Ing. Iván Villa")))))</f>
        <v>Ing. Iván Villa</v>
      </c>
      <c r="W657" s="61" t="str">
        <f t="shared" ref="W657:W661" si="226">IF(A657="ESTUDIOS","Informe del estudio o informe del diseño","Informe, planillas y actas")</f>
        <v>Informe, planillas y actas</v>
      </c>
    </row>
    <row r="658" spans="1:23" x14ac:dyDescent="0.2">
      <c r="A658" t="str">
        <f>'RESUMEN ORDENADO DICIEMBRE'!E658</f>
        <v>MANTENIMIENTO</v>
      </c>
      <c r="B658" t="str">
        <f>'RESUMEN ORDENADO DICIEMBRE'!G658</f>
        <v>RASANTEO DE VÍA CON TRACTOR, QUINARA-LA PALMIRA Y OTROS</v>
      </c>
      <c r="C658" t="str">
        <f>'RESUMEN ORDENADO DICIEMBRE'!A658</f>
        <v>ZONA 4</v>
      </c>
      <c r="D658" s="55" t="str">
        <f>'RESUMEN ORDENADO DICIEMBRE'!C658</f>
        <v>QUINARA</v>
      </c>
      <c r="E658" t="str">
        <f>'RESUMEN ORDENADO DICIEMBRE'!B658</f>
        <v>LOJA</v>
      </c>
      <c r="F658" t="str">
        <f>'RESUMEN ORDENADO DICIEMBRE'!D658</f>
        <v>AD. DIRECTA</v>
      </c>
      <c r="G658" t="str">
        <f t="shared" si="220"/>
        <v>VIALSUR</v>
      </c>
      <c r="H658">
        <f>'RESUMEN ORDENADO DICIEMBRE'!F658</f>
        <v>2013</v>
      </c>
      <c r="I658" s="53" t="str">
        <f t="shared" si="221"/>
        <v>X</v>
      </c>
      <c r="J658" s="54">
        <f>IF(D658=0,"",VLOOKUP(D658,'2010-2001-1990'!$A$1:$C$105,3,"FALSO"))</f>
        <v>664</v>
      </c>
      <c r="K658" s="54">
        <f>IF(D658=0,"",VLOOKUP(D658,'2010-2001-1990'!$A$1:$C$105,2,"FALSO"))</f>
        <v>720</v>
      </c>
      <c r="L658" s="54">
        <f t="shared" si="222"/>
        <v>1384</v>
      </c>
      <c r="M658" s="54">
        <f>'RESUMEN ORDENADO DICIEMBRE'!I658</f>
        <v>3.8</v>
      </c>
      <c r="N658" s="54" t="str">
        <f t="shared" si="223"/>
        <v>Construcción de 3.8 Km de vías mantenidas</v>
      </c>
      <c r="O658"/>
      <c r="P658" s="54"/>
      <c r="Q658" s="54"/>
      <c r="R658">
        <f>'RESUMEN ORDENADO DICIEMBRE'!S658</f>
        <v>27250</v>
      </c>
      <c r="S658" s="45"/>
      <c r="T658" s="49">
        <f t="shared" si="224"/>
        <v>27250</v>
      </c>
      <c r="V658" t="str">
        <f t="shared" si="225"/>
        <v>Ing. Iván Villa</v>
      </c>
      <c r="W658" s="61" t="str">
        <f t="shared" si="226"/>
        <v>Informe, planillas y actas</v>
      </c>
    </row>
    <row r="659" spans="1:23" x14ac:dyDescent="0.2">
      <c r="A659" t="str">
        <f>'RESUMEN ORDENADO DICIEMBRE'!E659</f>
        <v>MANTENIMIENTO</v>
      </c>
      <c r="B659" t="str">
        <f>'RESUMEN ORDENADO DICIEMBRE'!G659</f>
        <v>VIAS DE LA PARROQUIA QUINARA</v>
      </c>
      <c r="C659" t="str">
        <f>'RESUMEN ORDENADO DICIEMBRE'!A659</f>
        <v>ZONA 4</v>
      </c>
      <c r="D659" s="55" t="str">
        <f>'RESUMEN ORDENADO DICIEMBRE'!C659</f>
        <v>QUINARA</v>
      </c>
      <c r="E659" t="str">
        <f>'RESUMEN ORDENADO DICIEMBRE'!B659</f>
        <v>LOJA</v>
      </c>
      <c r="F659" t="str">
        <f>'RESUMEN ORDENADO DICIEMBRE'!D659</f>
        <v>AD. DIRECTA</v>
      </c>
      <c r="G659" t="str">
        <f t="shared" si="220"/>
        <v>VIALSUR</v>
      </c>
      <c r="H659">
        <f>'RESUMEN ORDENADO DICIEMBRE'!F659</f>
        <v>2013</v>
      </c>
      <c r="I659" s="53" t="str">
        <f t="shared" si="221"/>
        <v>X</v>
      </c>
      <c r="J659" s="54">
        <f>IF(D659=0,"",VLOOKUP(D659,'2010-2001-1990'!$A$1:$C$105,3,"FALSO"))</f>
        <v>664</v>
      </c>
      <c r="K659" s="54">
        <f>IF(D659=0,"",VLOOKUP(D659,'2010-2001-1990'!$A$1:$C$105,2,"FALSO"))</f>
        <v>720</v>
      </c>
      <c r="L659" s="54">
        <f t="shared" si="222"/>
        <v>1384</v>
      </c>
      <c r="M659" s="54">
        <f>'RESUMEN ORDENADO DICIEMBRE'!I659</f>
        <v>0</v>
      </c>
      <c r="N659" s="54" t="str">
        <f t="shared" si="223"/>
        <v>Mantenimiento</v>
      </c>
      <c r="O659"/>
      <c r="P659" s="54"/>
      <c r="Q659" s="54"/>
      <c r="R659">
        <f>'RESUMEN ORDENADO DICIEMBRE'!S659</f>
        <v>1100</v>
      </c>
      <c r="S659" s="45"/>
      <c r="T659" s="49">
        <f t="shared" si="224"/>
        <v>1100</v>
      </c>
      <c r="V659" t="str">
        <f t="shared" si="225"/>
        <v>Ing. Iván Villa</v>
      </c>
      <c r="W659" s="61" t="str">
        <f t="shared" si="226"/>
        <v>Informe, planillas y actas</v>
      </c>
    </row>
    <row r="660" spans="1:23" x14ac:dyDescent="0.2">
      <c r="A660" t="str">
        <f>'RESUMEN ORDENADO DICIEMBRE'!E660</f>
        <v>MANTENIMIENTO</v>
      </c>
      <c r="B660" t="str">
        <f>'RESUMEN ORDENADO DICIEMBRE'!G660</f>
        <v>LIMPIEZA DE DERRUMBES, S. LUCAS-VINUYACU; VINUYACO-CENSO; S. LUCAS-LANCAPAC, CAÑI, RAMOS, GULA, TENDALOMA, PICHIG. NARANJO -EL BUNQUE</v>
      </c>
      <c r="C660" t="str">
        <f>'RESUMEN ORDENADO DICIEMBRE'!A660</f>
        <v>ZONA 4</v>
      </c>
      <c r="D660" s="55" t="str">
        <f>'RESUMEN ORDENADO DICIEMBRE'!C660</f>
        <v>SAN LUCAS</v>
      </c>
      <c r="E660" t="str">
        <f>'RESUMEN ORDENADO DICIEMBRE'!B660</f>
        <v>LOJA</v>
      </c>
      <c r="F660" t="str">
        <f>'RESUMEN ORDENADO DICIEMBRE'!D660</f>
        <v>AD. DIRECTA</v>
      </c>
      <c r="G660" t="str">
        <f t="shared" si="220"/>
        <v>VIALSUR</v>
      </c>
      <c r="H660">
        <f>'RESUMEN ORDENADO DICIEMBRE'!F660</f>
        <v>2013</v>
      </c>
      <c r="I660" s="53" t="str">
        <f t="shared" si="221"/>
        <v>X</v>
      </c>
      <c r="J660" s="54">
        <f>IF(D660=0,"",VLOOKUP(D660,'2010-2001-1990'!$A$1:$C$105,3,"FALSO"))</f>
        <v>2463</v>
      </c>
      <c r="K660" s="54">
        <f>IF(D660=0,"",VLOOKUP(D660,'2010-2001-1990'!$A$1:$C$105,2,"FALSO"))</f>
        <v>2210</v>
      </c>
      <c r="L660" s="54">
        <f t="shared" si="222"/>
        <v>4673</v>
      </c>
      <c r="M660" s="54">
        <f>'RESUMEN ORDENADO DICIEMBRE'!I660</f>
        <v>4</v>
      </c>
      <c r="N660" s="54" t="str">
        <f t="shared" si="223"/>
        <v>Construcción de 4 Km de vías mantenidas</v>
      </c>
      <c r="O660"/>
      <c r="P660" s="54"/>
      <c r="Q660" s="54"/>
      <c r="R660">
        <f>'RESUMEN ORDENADO DICIEMBRE'!S660</f>
        <v>462150</v>
      </c>
      <c r="S660" s="45"/>
      <c r="T660" s="49">
        <f t="shared" si="224"/>
        <v>462150</v>
      </c>
      <c r="V660" t="str">
        <f t="shared" si="225"/>
        <v>Ing. Iván Villa</v>
      </c>
      <c r="W660" s="61" t="str">
        <f t="shared" si="226"/>
        <v>Informe, planillas y actas</v>
      </c>
    </row>
    <row r="661" spans="1:23" x14ac:dyDescent="0.2">
      <c r="A661" t="str">
        <f>'RESUMEN ORDENADO DICIEMBRE'!E661</f>
        <v>MEJORAMIENTO</v>
      </c>
      <c r="B661" t="str">
        <f>'RESUMEN ORDENADO DICIEMBRE'!G661</f>
        <v>VÍA LOJA - SOLAMAR - SAN LUCAS</v>
      </c>
      <c r="C661" t="str">
        <f>'RESUMEN ORDENADO DICIEMBRE'!A661</f>
        <v>ZONA 4</v>
      </c>
      <c r="D661" s="55" t="str">
        <f>'RESUMEN ORDENADO DICIEMBRE'!C661</f>
        <v>SAN LUCAS</v>
      </c>
      <c r="E661" t="str">
        <f>'RESUMEN ORDENADO DICIEMBRE'!B661</f>
        <v>LOJA</v>
      </c>
      <c r="F661" t="str">
        <f>'RESUMEN ORDENADO DICIEMBRE'!D661</f>
        <v>MTOP</v>
      </c>
      <c r="G661" t="str">
        <f t="shared" si="220"/>
        <v>MTOP</v>
      </c>
      <c r="H661">
        <f>'RESUMEN ORDENADO DICIEMBRE'!F661</f>
        <v>2013</v>
      </c>
      <c r="I661" s="53" t="str">
        <f t="shared" si="221"/>
        <v/>
      </c>
      <c r="J661" s="54">
        <f>IF(D661=0,"",VLOOKUP(D661,'2010-2001-1990'!$A$1:$C$105,3,"FALSO"))</f>
        <v>2463</v>
      </c>
      <c r="K661" s="54">
        <f>IF(D661=0,"",VLOOKUP(D661,'2010-2001-1990'!$A$1:$C$105,2,"FALSO"))</f>
        <v>2210</v>
      </c>
      <c r="L661" s="54">
        <f t="shared" si="222"/>
        <v>4673</v>
      </c>
      <c r="M661" s="54">
        <f>'RESUMEN ORDENADO DICIEMBRE'!I661</f>
        <v>33.200000000000003</v>
      </c>
      <c r="N661" s="54" t="str">
        <f t="shared" si="223"/>
        <v>Construcción de 33.2 Km de vías mejoradas</v>
      </c>
      <c r="O661"/>
      <c r="P661" s="54"/>
      <c r="Q661" s="54"/>
      <c r="R661">
        <f>'RESUMEN ORDENADO DICIEMBRE'!S661</f>
        <v>0</v>
      </c>
      <c r="S661" s="45">
        <f>SUM(R661:R667)</f>
        <v>129657.75879999998</v>
      </c>
      <c r="T661" s="49">
        <f t="shared" si="224"/>
        <v>129657.75879999998</v>
      </c>
      <c r="V661" t="str">
        <f t="shared" si="225"/>
        <v>Ing. Iván Villa</v>
      </c>
      <c r="W661" s="61" t="str">
        <f t="shared" si="226"/>
        <v>Informe, planillas y actas</v>
      </c>
    </row>
    <row r="662" spans="1:23" hidden="1" x14ac:dyDescent="0.2">
      <c r="A662" t="str">
        <f>'RESUMEN ORDENADO DICIEMBRE'!E662</f>
        <v>MEJORAMIENTO</v>
      </c>
      <c r="B662">
        <f>'RESUMEN ORDENADO DICIEMBRE'!G662</f>
        <v>0</v>
      </c>
      <c r="C662" t="str">
        <f>'RESUMEN ORDENADO DICIEMBRE'!A662</f>
        <v>ZONA 4</v>
      </c>
      <c r="D662" s="55" t="str">
        <f>'RESUMEN ORDENADO DICIEMBRE'!C662</f>
        <v>SAN LUCAS</v>
      </c>
      <c r="E662" t="str">
        <f>'RESUMEN ORDENADO DICIEMBRE'!B662</f>
        <v>LOJA</v>
      </c>
      <c r="F662" t="str">
        <f>'RESUMEN ORDENADO DICIEMBRE'!D662</f>
        <v>MTOP</v>
      </c>
      <c r="G662" t="str">
        <f t="shared" si="220"/>
        <v>MTOP</v>
      </c>
      <c r="J662" s="54"/>
      <c r="K662" s="54"/>
      <c r="L662" s="54"/>
      <c r="M662" s="54">
        <f>'RESUMEN ORDENADO DICIEMBRE'!I662</f>
        <v>0</v>
      </c>
      <c r="N662" s="54"/>
      <c r="O662" s="54"/>
      <c r="P662" s="54"/>
      <c r="Q662" s="54"/>
      <c r="R662">
        <f>'RESUMEN ORDENADO DICIEMBRE'!S662</f>
        <v>0</v>
      </c>
      <c r="S662" s="45"/>
      <c r="W662" s="61"/>
    </row>
    <row r="663" spans="1:23" hidden="1" x14ac:dyDescent="0.2">
      <c r="A663" t="str">
        <f>'RESUMEN ORDENADO DICIEMBRE'!E663</f>
        <v>MEJORAMIENTO</v>
      </c>
      <c r="B663">
        <f>'RESUMEN ORDENADO DICIEMBRE'!G663</f>
        <v>0</v>
      </c>
      <c r="C663" t="str">
        <f>'RESUMEN ORDENADO DICIEMBRE'!A663</f>
        <v>ZONA 4</v>
      </c>
      <c r="D663" s="55" t="str">
        <f>'RESUMEN ORDENADO DICIEMBRE'!C663</f>
        <v>SAN LUCAS</v>
      </c>
      <c r="E663" t="str">
        <f>'RESUMEN ORDENADO DICIEMBRE'!B663</f>
        <v>LOJA</v>
      </c>
      <c r="F663" t="str">
        <f>'RESUMEN ORDENADO DICIEMBRE'!D663</f>
        <v>MTOP</v>
      </c>
      <c r="G663" t="str">
        <f t="shared" si="220"/>
        <v>MTOP</v>
      </c>
      <c r="J663" s="54"/>
      <c r="K663" s="54"/>
      <c r="L663" s="54"/>
      <c r="M663" s="54">
        <f>'RESUMEN ORDENADO DICIEMBRE'!I663</f>
        <v>0</v>
      </c>
      <c r="N663" s="54"/>
      <c r="O663" s="54"/>
      <c r="P663" s="54"/>
      <c r="Q663" s="54"/>
      <c r="R663">
        <f>'RESUMEN ORDENADO DICIEMBRE'!S663</f>
        <v>1161.7926</v>
      </c>
      <c r="S663" s="45"/>
      <c r="W663" s="61"/>
    </row>
    <row r="664" spans="1:23" hidden="1" x14ac:dyDescent="0.2">
      <c r="A664" t="str">
        <f>'RESUMEN ORDENADO DICIEMBRE'!E664</f>
        <v>MEJORAMIENTO</v>
      </c>
      <c r="B664">
        <f>'RESUMEN ORDENADO DICIEMBRE'!G664</f>
        <v>0</v>
      </c>
      <c r="C664" t="str">
        <f>'RESUMEN ORDENADO DICIEMBRE'!A664</f>
        <v>ZONA 4</v>
      </c>
      <c r="D664" s="55" t="str">
        <f>'RESUMEN ORDENADO DICIEMBRE'!C664</f>
        <v>SAN LUCAS</v>
      </c>
      <c r="E664" t="str">
        <f>'RESUMEN ORDENADO DICIEMBRE'!B664</f>
        <v>LOJA</v>
      </c>
      <c r="F664" t="str">
        <f>'RESUMEN ORDENADO DICIEMBRE'!D664</f>
        <v>MTOP</v>
      </c>
      <c r="G664" t="str">
        <f t="shared" si="220"/>
        <v>MTOP</v>
      </c>
      <c r="J664" s="54"/>
      <c r="K664" s="54"/>
      <c r="L664" s="54"/>
      <c r="M664" s="54">
        <f>'RESUMEN ORDENADO DICIEMBRE'!I664</f>
        <v>0</v>
      </c>
      <c r="N664" s="54"/>
      <c r="O664" s="54"/>
      <c r="P664" s="54"/>
      <c r="Q664" s="54"/>
      <c r="R664">
        <f>'RESUMEN ORDENADO DICIEMBRE'!S664</f>
        <v>0</v>
      </c>
      <c r="S664" s="45"/>
      <c r="W664" s="61"/>
    </row>
    <row r="665" spans="1:23" hidden="1" x14ac:dyDescent="0.2">
      <c r="A665" t="str">
        <f>'RESUMEN ORDENADO DICIEMBRE'!E665</f>
        <v>MEJORAMIENTO</v>
      </c>
      <c r="B665">
        <f>'RESUMEN ORDENADO DICIEMBRE'!G665</f>
        <v>0</v>
      </c>
      <c r="C665" t="str">
        <f>'RESUMEN ORDENADO DICIEMBRE'!A665</f>
        <v>ZONA 4</v>
      </c>
      <c r="D665" s="55" t="str">
        <f>'RESUMEN ORDENADO DICIEMBRE'!C665</f>
        <v>SAN LUCAS</v>
      </c>
      <c r="E665" t="str">
        <f>'RESUMEN ORDENADO DICIEMBRE'!B665</f>
        <v>LOJA</v>
      </c>
      <c r="F665" t="str">
        <f>'RESUMEN ORDENADO DICIEMBRE'!D665</f>
        <v>MTOP</v>
      </c>
      <c r="G665" t="str">
        <f t="shared" si="220"/>
        <v>MTOP</v>
      </c>
      <c r="J665" s="54"/>
      <c r="K665" s="54"/>
      <c r="L665" s="54"/>
      <c r="M665" s="54">
        <f>'RESUMEN ORDENADO DICIEMBRE'!I665</f>
        <v>0</v>
      </c>
      <c r="N665" s="54"/>
      <c r="O665" s="54"/>
      <c r="P665" s="54"/>
      <c r="Q665" s="54"/>
      <c r="R665">
        <f>'RESUMEN ORDENADO DICIEMBRE'!S665</f>
        <v>44924.142200000002</v>
      </c>
      <c r="S665" s="45"/>
      <c r="W665" s="61"/>
    </row>
    <row r="666" spans="1:23" hidden="1" x14ac:dyDescent="0.2">
      <c r="A666" t="str">
        <f>'RESUMEN ORDENADO DICIEMBRE'!E666</f>
        <v>MEJORAMIENTO</v>
      </c>
      <c r="B666">
        <f>'RESUMEN ORDENADO DICIEMBRE'!G666</f>
        <v>0</v>
      </c>
      <c r="C666" t="str">
        <f>'RESUMEN ORDENADO DICIEMBRE'!A666</f>
        <v>ZONA 4</v>
      </c>
      <c r="D666" s="55" t="str">
        <f>'RESUMEN ORDENADO DICIEMBRE'!C666</f>
        <v>SAN LUCAS</v>
      </c>
      <c r="E666" t="str">
        <f>'RESUMEN ORDENADO DICIEMBRE'!B666</f>
        <v>LOJA</v>
      </c>
      <c r="F666" t="str">
        <f>'RESUMEN ORDENADO DICIEMBRE'!D666</f>
        <v>MTOP</v>
      </c>
      <c r="G666" t="str">
        <f t="shared" si="220"/>
        <v>MTOP</v>
      </c>
      <c r="J666" s="54"/>
      <c r="K666" s="54"/>
      <c r="L666" s="54"/>
      <c r="M666" s="54">
        <f>'RESUMEN ORDENADO DICIEMBRE'!I666</f>
        <v>0</v>
      </c>
      <c r="N666" s="54"/>
      <c r="O666" s="54"/>
      <c r="P666" s="54"/>
      <c r="Q666" s="54"/>
      <c r="R666">
        <f>'RESUMEN ORDENADO DICIEMBRE'!S666</f>
        <v>39526.896499999995</v>
      </c>
      <c r="S666" s="45"/>
      <c r="W666" s="61"/>
    </row>
    <row r="667" spans="1:23" hidden="1" x14ac:dyDescent="0.2">
      <c r="A667" t="str">
        <f>'RESUMEN ORDENADO DICIEMBRE'!E667</f>
        <v>MEJORAMIENTO</v>
      </c>
      <c r="B667">
        <f>'RESUMEN ORDENADO DICIEMBRE'!G667</f>
        <v>0</v>
      </c>
      <c r="C667" t="str">
        <f>'RESUMEN ORDENADO DICIEMBRE'!A667</f>
        <v>ZONA 4</v>
      </c>
      <c r="D667" s="55" t="str">
        <f>'RESUMEN ORDENADO DICIEMBRE'!C667</f>
        <v>SAN LUCAS</v>
      </c>
      <c r="E667" t="str">
        <f>'RESUMEN ORDENADO DICIEMBRE'!B667</f>
        <v>LOJA</v>
      </c>
      <c r="F667" t="str">
        <f>'RESUMEN ORDENADO DICIEMBRE'!D667</f>
        <v>MTOP</v>
      </c>
      <c r="G667" t="str">
        <f t="shared" si="220"/>
        <v>MTOP</v>
      </c>
      <c r="J667" s="54"/>
      <c r="K667" s="54"/>
      <c r="L667" s="54"/>
      <c r="M667" s="54">
        <f>'RESUMEN ORDENADO DICIEMBRE'!I667</f>
        <v>0</v>
      </c>
      <c r="N667" s="54"/>
      <c r="O667" s="54"/>
      <c r="P667" s="54"/>
      <c r="Q667" s="54"/>
      <c r="R667">
        <f>'RESUMEN ORDENADO DICIEMBRE'!S667</f>
        <v>44044.927499999998</v>
      </c>
      <c r="S667" s="45"/>
      <c r="W667" s="61"/>
    </row>
    <row r="668" spans="1:23" x14ac:dyDescent="0.2">
      <c r="A668" t="str">
        <f>'RESUMEN ORDENADO DICIEMBRE'!E668</f>
        <v>ALCANTARILLAS</v>
      </c>
      <c r="B668" t="str">
        <f>'RESUMEN ORDENADO DICIEMBRE'!G668</f>
        <v>ALCANTARILLAS DE LA VÍA LOJA - SOLAMAR - SAN LUCAS</v>
      </c>
      <c r="C668" t="str">
        <f>'RESUMEN ORDENADO DICIEMBRE'!A668</f>
        <v>ZONA 4</v>
      </c>
      <c r="D668" s="55" t="str">
        <f>'RESUMEN ORDENADO DICIEMBRE'!C668</f>
        <v>SAN LUCAS</v>
      </c>
      <c r="E668" t="str">
        <f>'RESUMEN ORDENADO DICIEMBRE'!B668</f>
        <v>LOJA</v>
      </c>
      <c r="F668" t="str">
        <f>'RESUMEN ORDENADO DICIEMBRE'!D668</f>
        <v>MTOP</v>
      </c>
      <c r="G668" t="str">
        <f t="shared" si="220"/>
        <v>MTOP</v>
      </c>
      <c r="H668">
        <f>'RESUMEN ORDENADO DICIEMBRE'!F668</f>
        <v>2013</v>
      </c>
      <c r="I668" s="53" t="str">
        <f>IF(F668="AD. DIRECTA","X","")</f>
        <v/>
      </c>
      <c r="J668" s="54">
        <f>IF(D668=0,"",VLOOKUP(D668,'2010-2001-1990'!$A$1:$C$105,3,"FALSO"))</f>
        <v>2463</v>
      </c>
      <c r="K668" s="54">
        <f>IF(D668=0,"",VLOOKUP(D668,'2010-2001-1990'!$A$1:$C$105,2,"FALSO"))</f>
        <v>2210</v>
      </c>
      <c r="L668" s="54">
        <f>IF(J668="",IF(K668="","",J668+K668),J668+K668)</f>
        <v>4673</v>
      </c>
      <c r="M668" s="54">
        <f>'RESUMEN ORDENADO DICIEMBRE'!I668</f>
        <v>2</v>
      </c>
      <c r="N668" s="54" t="str">
        <f>IF(M668=0,"Mantenimiento",IF(A668="MANTENIMIENTO","Construcción de "&amp;M668&amp;" Km de vías mantenidas",IF(A668="ALCANTARILLAS","Construcción de "&amp;M668&amp;" alcantarillas",IF(A668="AMBIENTAL","Licenciamiento ambiental de vías en la provincia",IF(A668="ASFALTADO","Construcción de "&amp;M668&amp;" Km de vías asfaltadas",IF(A668="ESTUDIOS","Ejecución de "&amp;M668&amp;" Km de estudio vial",IF(A668="MEJORAMIENTO","Construcción de "&amp;M668&amp;" Km de vías mejoradas",IF(A668="OBRAS DE ARTE","Construcción de "&amp;M668&amp;" Km de obras de arte",IF(A668="PASARELAS","Construcción de "&amp;M668&amp;" m de pasarelas en convenio con Tony el Suizo",IF(A668="PUENTES","Construcción de "&amp;M668&amp;" m de puentes",))))))))))</f>
        <v>Construcción de 2 alcantarillas</v>
      </c>
      <c r="O668"/>
      <c r="P668" s="54"/>
      <c r="Q668" s="54"/>
      <c r="R668">
        <f>'RESUMEN ORDENADO DICIEMBRE'!S668</f>
        <v>2826.1364000000003</v>
      </c>
      <c r="S668" s="45">
        <f>SUM(R668:R672)</f>
        <v>27236.409299999999</v>
      </c>
      <c r="T668" s="49">
        <f>IF(S668="",R668,S668)</f>
        <v>27236.409299999999</v>
      </c>
      <c r="V668" t="str">
        <f>IF(A668="ESTUDIOS","Ing. Patricio Barcenas",IF(A668="AMBIENTAL","Ing. Verónica Carrión",IF(C668="ZONA 1","Ing. Javier Ruíz",IF(C668="ZONA 2","Ing. Marco Cevallos",IF(C668="ZONA 3", "Ing. Alfonso González","Ing. Iván Villa")))))</f>
        <v>Ing. Iván Villa</v>
      </c>
      <c r="W668" s="61" t="str">
        <f>IF(A668="ESTUDIOS","Informe del estudio o informe del diseño","Informe, planillas y actas")</f>
        <v>Informe, planillas y actas</v>
      </c>
    </row>
    <row r="669" spans="1:23" hidden="1" x14ac:dyDescent="0.2">
      <c r="A669" t="str">
        <f>'RESUMEN ORDENADO DICIEMBRE'!E669</f>
        <v>ALCANTARILLAS</v>
      </c>
      <c r="B669">
        <f>'RESUMEN ORDENADO DICIEMBRE'!G669</f>
        <v>0</v>
      </c>
      <c r="C669" t="str">
        <f>'RESUMEN ORDENADO DICIEMBRE'!A669</f>
        <v>ZONA 4</v>
      </c>
      <c r="D669" s="55" t="str">
        <f>'RESUMEN ORDENADO DICIEMBRE'!C669</f>
        <v>SAN LUCAS</v>
      </c>
      <c r="E669" t="str">
        <f>'RESUMEN ORDENADO DICIEMBRE'!B669</f>
        <v>LOJA</v>
      </c>
      <c r="F669" t="str">
        <f>'RESUMEN ORDENADO DICIEMBRE'!D669</f>
        <v>MTOP</v>
      </c>
      <c r="G669" t="str">
        <f t="shared" si="220"/>
        <v>MTOP</v>
      </c>
      <c r="J669" s="54"/>
      <c r="K669" s="54"/>
      <c r="L669" s="54"/>
      <c r="M669" s="54">
        <f>'RESUMEN ORDENADO DICIEMBRE'!I669</f>
        <v>0</v>
      </c>
      <c r="N669" s="54"/>
      <c r="O669" s="54"/>
      <c r="P669" s="54"/>
      <c r="Q669" s="54"/>
      <c r="R669">
        <f>'RESUMEN ORDENADO DICIEMBRE'!S669</f>
        <v>2170.9061000000002</v>
      </c>
      <c r="S669" s="45"/>
      <c r="W669" s="61"/>
    </row>
    <row r="670" spans="1:23" hidden="1" x14ac:dyDescent="0.2">
      <c r="A670" t="str">
        <f>'RESUMEN ORDENADO DICIEMBRE'!E670</f>
        <v>ALCANTARILLAS</v>
      </c>
      <c r="B670">
        <f>'RESUMEN ORDENADO DICIEMBRE'!G670</f>
        <v>0</v>
      </c>
      <c r="C670" t="str">
        <f>'RESUMEN ORDENADO DICIEMBRE'!A670</f>
        <v>ZONA 4</v>
      </c>
      <c r="D670" s="55" t="str">
        <f>'RESUMEN ORDENADO DICIEMBRE'!C670</f>
        <v>SAN LUCAS</v>
      </c>
      <c r="E670" t="str">
        <f>'RESUMEN ORDENADO DICIEMBRE'!B670</f>
        <v>LOJA</v>
      </c>
      <c r="F670" t="str">
        <f>'RESUMEN ORDENADO DICIEMBRE'!D670</f>
        <v>MTOP</v>
      </c>
      <c r="G670" t="str">
        <f t="shared" si="220"/>
        <v>MTOP</v>
      </c>
      <c r="J670" s="54"/>
      <c r="K670" s="54"/>
      <c r="L670" s="54"/>
      <c r="M670" s="54">
        <f>'RESUMEN ORDENADO DICIEMBRE'!I670</f>
        <v>0</v>
      </c>
      <c r="N670" s="54"/>
      <c r="O670" s="54"/>
      <c r="P670" s="54"/>
      <c r="Q670" s="54"/>
      <c r="R670">
        <f>'RESUMEN ORDENADO DICIEMBRE'!S670</f>
        <v>0</v>
      </c>
      <c r="S670" s="45"/>
      <c r="W670" s="61"/>
    </row>
    <row r="671" spans="1:23" hidden="1" x14ac:dyDescent="0.2">
      <c r="A671" t="str">
        <f>'RESUMEN ORDENADO DICIEMBRE'!E671</f>
        <v>ALCANTARILLAS</v>
      </c>
      <c r="B671">
        <f>'RESUMEN ORDENADO DICIEMBRE'!G671</f>
        <v>0</v>
      </c>
      <c r="C671" t="str">
        <f>'RESUMEN ORDENADO DICIEMBRE'!A671</f>
        <v>ZONA 4</v>
      </c>
      <c r="D671" s="55" t="str">
        <f>'RESUMEN ORDENADO DICIEMBRE'!C671</f>
        <v>SAN LUCAS</v>
      </c>
      <c r="E671" t="str">
        <f>'RESUMEN ORDENADO DICIEMBRE'!B671</f>
        <v>LOJA</v>
      </c>
      <c r="F671" t="str">
        <f>'RESUMEN ORDENADO DICIEMBRE'!D671</f>
        <v>MTOP</v>
      </c>
      <c r="G671" t="str">
        <f t="shared" si="220"/>
        <v>MTOP</v>
      </c>
      <c r="J671" s="54"/>
      <c r="K671" s="54"/>
      <c r="L671" s="54"/>
      <c r="M671" s="54">
        <f>'RESUMEN ORDENADO DICIEMBRE'!I671</f>
        <v>0</v>
      </c>
      <c r="N671" s="54"/>
      <c r="O671" s="54"/>
      <c r="P671" s="54"/>
      <c r="Q671" s="54"/>
      <c r="R671">
        <f>'RESUMEN ORDENADO DICIEMBRE'!S671</f>
        <v>4948.8</v>
      </c>
      <c r="S671" s="45"/>
      <c r="W671" s="61"/>
    </row>
    <row r="672" spans="1:23" hidden="1" x14ac:dyDescent="0.2">
      <c r="A672" t="str">
        <f>'RESUMEN ORDENADO DICIEMBRE'!E672</f>
        <v>ALCANTARILLAS</v>
      </c>
      <c r="B672">
        <f>'RESUMEN ORDENADO DICIEMBRE'!G672</f>
        <v>0</v>
      </c>
      <c r="C672" t="str">
        <f>'RESUMEN ORDENADO DICIEMBRE'!A672</f>
        <v>ZONA 4</v>
      </c>
      <c r="D672" s="55" t="str">
        <f>'RESUMEN ORDENADO DICIEMBRE'!C672</f>
        <v>SAN LUCAS</v>
      </c>
      <c r="E672" t="str">
        <f>'RESUMEN ORDENADO DICIEMBRE'!B672</f>
        <v>LOJA</v>
      </c>
      <c r="F672" t="str">
        <f>'RESUMEN ORDENADO DICIEMBRE'!D672</f>
        <v>MTOP</v>
      </c>
      <c r="G672" t="str">
        <f t="shared" si="220"/>
        <v>MTOP</v>
      </c>
      <c r="J672" s="54"/>
      <c r="K672" s="54"/>
      <c r="L672" s="54"/>
      <c r="M672" s="54">
        <f>'RESUMEN ORDENADO DICIEMBRE'!I672</f>
        <v>0</v>
      </c>
      <c r="N672" s="54"/>
      <c r="O672" s="54"/>
      <c r="P672" s="54"/>
      <c r="Q672" s="54"/>
      <c r="R672">
        <f>'RESUMEN ORDENADO DICIEMBRE'!S672</f>
        <v>17290.566800000001</v>
      </c>
      <c r="S672" s="45"/>
      <c r="W672" s="61"/>
    </row>
    <row r="673" spans="1:23" x14ac:dyDescent="0.2">
      <c r="A673" t="str">
        <f>'RESUMEN ORDENADO DICIEMBRE'!E673</f>
        <v>MANTENIMIENTO</v>
      </c>
      <c r="B673" t="str">
        <f>'RESUMEN ORDENADO DICIEMBRE'!G673</f>
        <v>VIAS DE LA PARROQUIA SAN PEDRO DE VILCABAMBA</v>
      </c>
      <c r="C673" t="str">
        <f>'RESUMEN ORDENADO DICIEMBRE'!A673</f>
        <v>ZONA 4</v>
      </c>
      <c r="D673" s="55" t="str">
        <f>'RESUMEN ORDENADO DICIEMBRE'!C673</f>
        <v>SAN PEDRO DE VILCABAMBA</v>
      </c>
      <c r="E673" t="str">
        <f>'RESUMEN ORDENADO DICIEMBRE'!B673</f>
        <v>LOJA</v>
      </c>
      <c r="F673" t="str">
        <f>'RESUMEN ORDENADO DICIEMBRE'!D673</f>
        <v>CONVENIO</v>
      </c>
      <c r="G673" t="str">
        <f t="shared" si="220"/>
        <v>VIALSUR</v>
      </c>
      <c r="H673">
        <f>'RESUMEN ORDENADO DICIEMBRE'!F673</f>
        <v>2013</v>
      </c>
      <c r="I673" s="53" t="str">
        <f>IF(F673="AD. DIRECTA","X","")</f>
        <v/>
      </c>
      <c r="J673" s="54">
        <f>IF(D673=0,"",VLOOKUP(D673,'2010-2001-1990'!$A$1:$C$105,3,"FALSO"))</f>
        <v>639</v>
      </c>
      <c r="K673" s="54">
        <f>IF(D673=0,"",VLOOKUP(D673,'2010-2001-1990'!$A$1:$C$105,2,"FALSO"))</f>
        <v>650</v>
      </c>
      <c r="L673" s="54">
        <f>IF(J673="",IF(K673="","",J673+K673),J673+K673)</f>
        <v>1289</v>
      </c>
      <c r="M673" s="54">
        <f>'RESUMEN ORDENADO DICIEMBRE'!I673</f>
        <v>34.28</v>
      </c>
      <c r="N673" s="54" t="str">
        <f>IF(M673=0,"Mantenimiento",IF(A673="MANTENIMIENTO","Construcción de "&amp;M673&amp;" Km de vías mantenidas",IF(A673="ALCANTARILLAS","Construcción de "&amp;M673&amp;" alcantarillas",IF(A673="AMBIENTAL","Licenciamiento ambiental de vías en la provincia",IF(A673="ASFALTADO","Construcción de "&amp;M673&amp;" Km de vías asfaltadas",IF(A673="ESTUDIOS","Ejecución de "&amp;M673&amp;" Km de estudio vial",IF(A673="MEJORAMIENTO","Construcción de "&amp;M673&amp;" Km de vías mejoradas",IF(A673="OBRAS DE ARTE","Construcción de "&amp;M673&amp;" Km de obras de arte",IF(A673="PASARELAS","Construcción de "&amp;M673&amp;" m de pasarelas en convenio con Tony el Suizo",IF(A673="PUENTES","Construcción de "&amp;M673&amp;" m de puentes",))))))))))</f>
        <v>Construcción de 34.28 Km de vías mantenidas</v>
      </c>
      <c r="O673"/>
      <c r="P673" s="54"/>
      <c r="Q673" s="54"/>
      <c r="R673">
        <f>'RESUMEN ORDENADO DICIEMBRE'!S673</f>
        <v>70</v>
      </c>
      <c r="S673" s="45">
        <f>SUM(R673:R676)</f>
        <v>43290.8</v>
      </c>
      <c r="T673" s="49">
        <f>IF(S673="",R673,S673)</f>
        <v>43290.8</v>
      </c>
      <c r="V673" t="str">
        <f>IF(A673="ESTUDIOS","Ing. Patricio Barcenas",IF(A673="AMBIENTAL","Ing. Verónica Carrión",IF(C673="ZONA 1","Ing. Javier Ruíz",IF(C673="ZONA 2","Ing. Marco Cevallos",IF(C673="ZONA 3", "Ing. Alfonso González","Ing. Iván Villa")))))</f>
        <v>Ing. Iván Villa</v>
      </c>
      <c r="W673" s="61" t="str">
        <f>IF(A673="ESTUDIOS","Informe del estudio o informe del diseño","Informe, planillas y actas")</f>
        <v>Informe, planillas y actas</v>
      </c>
    </row>
    <row r="674" spans="1:23" hidden="1" x14ac:dyDescent="0.2">
      <c r="A674" t="str">
        <f>'RESUMEN ORDENADO DICIEMBRE'!E674</f>
        <v>MANTENIMIENTO</v>
      </c>
      <c r="B674">
        <f>'RESUMEN ORDENADO DICIEMBRE'!G674</f>
        <v>0</v>
      </c>
      <c r="C674" t="str">
        <f>'RESUMEN ORDENADO DICIEMBRE'!A674</f>
        <v>ZONA 4</v>
      </c>
      <c r="D674" s="55" t="str">
        <f>'RESUMEN ORDENADO DICIEMBRE'!C674</f>
        <v>SAN PEDRO DE VILCABAMBA</v>
      </c>
      <c r="E674" t="str">
        <f>'RESUMEN ORDENADO DICIEMBRE'!B674</f>
        <v>LOJA</v>
      </c>
      <c r="F674" t="str">
        <f>'RESUMEN ORDENADO DICIEMBRE'!D674</f>
        <v>CONVENIO</v>
      </c>
      <c r="G674" t="str">
        <f t="shared" si="220"/>
        <v>VIALSUR</v>
      </c>
      <c r="J674" s="54"/>
      <c r="K674" s="54"/>
      <c r="L674" s="54"/>
      <c r="M674" s="54">
        <f>'RESUMEN ORDENADO DICIEMBRE'!I674</f>
        <v>0</v>
      </c>
      <c r="N674" s="54"/>
      <c r="O674" s="54"/>
      <c r="P674" s="54"/>
      <c r="Q674" s="54"/>
      <c r="R674">
        <f>'RESUMEN ORDENADO DICIEMBRE'!S674</f>
        <v>334.8</v>
      </c>
      <c r="S674" s="45"/>
      <c r="W674" s="61"/>
    </row>
    <row r="675" spans="1:23" hidden="1" x14ac:dyDescent="0.2">
      <c r="A675" t="str">
        <f>'RESUMEN ORDENADO DICIEMBRE'!E675</f>
        <v>MANTENIMIENTO</v>
      </c>
      <c r="B675">
        <f>'RESUMEN ORDENADO DICIEMBRE'!G675</f>
        <v>0</v>
      </c>
      <c r="C675" t="str">
        <f>'RESUMEN ORDENADO DICIEMBRE'!A675</f>
        <v>ZONA 4</v>
      </c>
      <c r="D675" s="55" t="str">
        <f>'RESUMEN ORDENADO DICIEMBRE'!C675</f>
        <v>SAN PEDRO DE VILCABAMBA</v>
      </c>
      <c r="E675" t="str">
        <f>'RESUMEN ORDENADO DICIEMBRE'!B675</f>
        <v>LOJA</v>
      </c>
      <c r="F675" t="str">
        <f>'RESUMEN ORDENADO DICIEMBRE'!D675</f>
        <v>CONVENIO</v>
      </c>
      <c r="G675" t="str">
        <f t="shared" si="220"/>
        <v>VIALSUR</v>
      </c>
      <c r="J675" s="54"/>
      <c r="K675" s="54"/>
      <c r="L675" s="54"/>
      <c r="M675" s="54">
        <f>'RESUMEN ORDENADO DICIEMBRE'!I675</f>
        <v>0</v>
      </c>
      <c r="N675" s="54"/>
      <c r="O675" s="54"/>
      <c r="P675" s="54"/>
      <c r="Q675" s="54"/>
      <c r="R675">
        <f>'RESUMEN ORDENADO DICIEMBRE'!S675</f>
        <v>41136</v>
      </c>
      <c r="S675" s="45"/>
      <c r="W675" s="61"/>
    </row>
    <row r="676" spans="1:23" hidden="1" x14ac:dyDescent="0.2">
      <c r="A676" t="str">
        <f>'RESUMEN ORDENADO DICIEMBRE'!E676</f>
        <v>MANTENIMIENTO</v>
      </c>
      <c r="B676">
        <f>'RESUMEN ORDENADO DICIEMBRE'!G676</f>
        <v>0</v>
      </c>
      <c r="C676" t="str">
        <f>'RESUMEN ORDENADO DICIEMBRE'!A676</f>
        <v>ZONA 4</v>
      </c>
      <c r="D676" s="55" t="str">
        <f>'RESUMEN ORDENADO DICIEMBRE'!C676</f>
        <v>SAN PEDRO DE VILCABAMBA</v>
      </c>
      <c r="E676" t="str">
        <f>'RESUMEN ORDENADO DICIEMBRE'!B676</f>
        <v>LOJA</v>
      </c>
      <c r="F676" t="str">
        <f>'RESUMEN ORDENADO DICIEMBRE'!D676</f>
        <v>CONVENIO</v>
      </c>
      <c r="G676" t="str">
        <f t="shared" si="220"/>
        <v>VIALSUR</v>
      </c>
      <c r="J676" s="54"/>
      <c r="K676" s="54"/>
      <c r="L676" s="54"/>
      <c r="M676" s="54">
        <f>'RESUMEN ORDENADO DICIEMBRE'!I676</f>
        <v>0</v>
      </c>
      <c r="N676" s="54"/>
      <c r="O676" s="54"/>
      <c r="P676" s="54"/>
      <c r="Q676" s="54"/>
      <c r="R676">
        <f>'RESUMEN ORDENADO DICIEMBRE'!S676</f>
        <v>1750</v>
      </c>
      <c r="S676" s="45"/>
      <c r="W676" s="61"/>
    </row>
    <row r="677" spans="1:23" x14ac:dyDescent="0.2">
      <c r="A677" t="str">
        <f>'RESUMEN ORDENADO DICIEMBRE'!E677</f>
        <v>MEJORAMIENTO</v>
      </c>
      <c r="B677" t="str">
        <f>'RESUMEN ORDENADO DICIEMBRE'!G677</f>
        <v>VIA  SAN PEDRO DE VILCABAMBA-SACAPO DE ALTAMIRA</v>
      </c>
      <c r="C677" t="str">
        <f>'RESUMEN ORDENADO DICIEMBRE'!A677</f>
        <v>ZONA 4</v>
      </c>
      <c r="D677" s="55" t="str">
        <f>'RESUMEN ORDENADO DICIEMBRE'!C677</f>
        <v>SAN PEDRO DE VILCABAMBA</v>
      </c>
      <c r="E677" t="str">
        <f>'RESUMEN ORDENADO DICIEMBRE'!B677</f>
        <v>LOJA</v>
      </c>
      <c r="F677" t="str">
        <f>'RESUMEN ORDENADO DICIEMBRE'!D677</f>
        <v>MTOP</v>
      </c>
      <c r="G677" t="str">
        <f t="shared" si="220"/>
        <v>MTOP</v>
      </c>
      <c r="H677">
        <f>'RESUMEN ORDENADO DICIEMBRE'!F677</f>
        <v>2013</v>
      </c>
      <c r="I677" s="53" t="str">
        <f>IF(F677="AD. DIRECTA","X","")</f>
        <v/>
      </c>
      <c r="J677" s="54">
        <f>IF(D677=0,"",VLOOKUP(D677,'2010-2001-1990'!$A$1:$C$105,3,"FALSO"))</f>
        <v>639</v>
      </c>
      <c r="K677" s="54">
        <f>IF(D677=0,"",VLOOKUP(D677,'2010-2001-1990'!$A$1:$C$105,2,"FALSO"))</f>
        <v>650</v>
      </c>
      <c r="L677" s="54">
        <f>IF(J677="",IF(K677="","",J677+K677),J677+K677)</f>
        <v>1289</v>
      </c>
      <c r="M677" s="54">
        <f>'RESUMEN ORDENADO DICIEMBRE'!I677</f>
        <v>10</v>
      </c>
      <c r="N677" s="54" t="str">
        <f>IF(M677=0,"Mantenimiento",IF(A677="MANTENIMIENTO","Construcción de "&amp;M677&amp;" Km de vías mantenidas",IF(A677="ALCANTARILLAS","Construcción de "&amp;M677&amp;" alcantarillas",IF(A677="AMBIENTAL","Licenciamiento ambiental de vías en la provincia",IF(A677="ASFALTADO","Construcción de "&amp;M677&amp;" Km de vías asfaltadas",IF(A677="ESTUDIOS","Ejecución de "&amp;M677&amp;" Km de estudio vial",IF(A677="MEJORAMIENTO","Construcción de "&amp;M677&amp;" Km de vías mejoradas",IF(A677="OBRAS DE ARTE","Construcción de "&amp;M677&amp;" Km de obras de arte",IF(A677="PASARELAS","Construcción de "&amp;M677&amp;" m de pasarelas en convenio con Tony el Suizo",IF(A677="PUENTES","Construcción de "&amp;M677&amp;" m de puentes",))))))))))</f>
        <v>Construcción de 10 Km de vías mejoradas</v>
      </c>
      <c r="O677"/>
      <c r="P677" s="54"/>
      <c r="Q677" s="54"/>
      <c r="R677">
        <f>'RESUMEN ORDENADO DICIEMBRE'!S677</f>
        <v>0</v>
      </c>
      <c r="S677" s="45">
        <f>SUM(R677:R683)</f>
        <v>22529.135299999998</v>
      </c>
      <c r="T677" s="49">
        <f>IF(S677="",R677,S677)</f>
        <v>22529.135299999998</v>
      </c>
      <c r="V677" t="str">
        <f>IF(A677="ESTUDIOS","Ing. Patricio Barcenas",IF(A677="AMBIENTAL","Ing. Verónica Carrión",IF(C677="ZONA 1","Ing. Javier Ruíz",IF(C677="ZONA 2","Ing. Marco Cevallos",IF(C677="ZONA 3", "Ing. Alfonso González","Ing. Iván Villa")))))</f>
        <v>Ing. Iván Villa</v>
      </c>
      <c r="W677" s="61" t="str">
        <f>IF(A677="ESTUDIOS","Informe del estudio o informe del diseño","Informe, planillas y actas")</f>
        <v>Informe, planillas y actas</v>
      </c>
    </row>
    <row r="678" spans="1:23" hidden="1" x14ac:dyDescent="0.2">
      <c r="A678" t="str">
        <f>'RESUMEN ORDENADO DICIEMBRE'!E678</f>
        <v>MEJORAMIENTO</v>
      </c>
      <c r="B678">
        <f>'RESUMEN ORDENADO DICIEMBRE'!G678</f>
        <v>0</v>
      </c>
      <c r="C678" t="str">
        <f>'RESUMEN ORDENADO DICIEMBRE'!A678</f>
        <v>ZONA 4</v>
      </c>
      <c r="D678" s="55" t="str">
        <f>'RESUMEN ORDENADO DICIEMBRE'!C678</f>
        <v>SAN PEDRO DE VILCABAMBA</v>
      </c>
      <c r="E678" t="str">
        <f>'RESUMEN ORDENADO DICIEMBRE'!B678</f>
        <v>LOJA</v>
      </c>
      <c r="F678" t="str">
        <f>'RESUMEN ORDENADO DICIEMBRE'!D678</f>
        <v>MTOP</v>
      </c>
      <c r="G678" t="str">
        <f t="shared" si="220"/>
        <v>MTOP</v>
      </c>
      <c r="J678" s="54"/>
      <c r="K678" s="54"/>
      <c r="L678" s="54"/>
      <c r="M678" s="54">
        <f>'RESUMEN ORDENADO DICIEMBRE'!I678</f>
        <v>0</v>
      </c>
      <c r="N678" s="54"/>
      <c r="O678" s="54"/>
      <c r="P678" s="54"/>
      <c r="Q678" s="54"/>
      <c r="R678">
        <f>'RESUMEN ORDENADO DICIEMBRE'!S678</f>
        <v>0</v>
      </c>
      <c r="S678" s="45"/>
      <c r="W678" s="61"/>
    </row>
    <row r="679" spans="1:23" hidden="1" x14ac:dyDescent="0.2">
      <c r="A679" t="str">
        <f>'RESUMEN ORDENADO DICIEMBRE'!E679</f>
        <v>MEJORAMIENTO</v>
      </c>
      <c r="B679">
        <f>'RESUMEN ORDENADO DICIEMBRE'!G679</f>
        <v>0</v>
      </c>
      <c r="C679" t="str">
        <f>'RESUMEN ORDENADO DICIEMBRE'!A679</f>
        <v>ZONA 4</v>
      </c>
      <c r="D679" s="55" t="str">
        <f>'RESUMEN ORDENADO DICIEMBRE'!C679</f>
        <v>SAN PEDRO DE VILCABAMBA</v>
      </c>
      <c r="E679" t="str">
        <f>'RESUMEN ORDENADO DICIEMBRE'!B679</f>
        <v>LOJA</v>
      </c>
      <c r="F679" t="str">
        <f>'RESUMEN ORDENADO DICIEMBRE'!D679</f>
        <v>MTOP</v>
      </c>
      <c r="G679" t="str">
        <f t="shared" si="220"/>
        <v>MTOP</v>
      </c>
      <c r="J679" s="54"/>
      <c r="K679" s="54"/>
      <c r="L679" s="54"/>
      <c r="M679" s="54">
        <f>'RESUMEN ORDENADO DICIEMBRE'!I679</f>
        <v>0</v>
      </c>
      <c r="N679" s="54"/>
      <c r="O679" s="54"/>
      <c r="P679" s="54"/>
      <c r="Q679" s="54"/>
      <c r="R679">
        <f>'RESUMEN ORDENADO DICIEMBRE'!S679</f>
        <v>0</v>
      </c>
      <c r="S679" s="45"/>
    </row>
    <row r="680" spans="1:23" hidden="1" x14ac:dyDescent="0.2">
      <c r="A680" t="str">
        <f>'RESUMEN ORDENADO DICIEMBRE'!E680</f>
        <v>MEJORAMIENTO</v>
      </c>
      <c r="B680">
        <f>'RESUMEN ORDENADO DICIEMBRE'!G680</f>
        <v>0</v>
      </c>
      <c r="C680" t="str">
        <f>'RESUMEN ORDENADO DICIEMBRE'!A680</f>
        <v>ZONA 4</v>
      </c>
      <c r="D680" s="55" t="str">
        <f>'RESUMEN ORDENADO DICIEMBRE'!C680</f>
        <v>SAN PEDRO DE VILCABAMBA</v>
      </c>
      <c r="E680" t="str">
        <f>'RESUMEN ORDENADO DICIEMBRE'!B680</f>
        <v>LOJA</v>
      </c>
      <c r="F680" t="str">
        <f>'RESUMEN ORDENADO DICIEMBRE'!D680</f>
        <v>MTOP</v>
      </c>
      <c r="G680" t="str">
        <f t="shared" si="220"/>
        <v>MTOP</v>
      </c>
      <c r="J680" s="54"/>
      <c r="K680" s="54"/>
      <c r="L680" s="54"/>
      <c r="M680" s="54">
        <f>'RESUMEN ORDENADO DICIEMBRE'!I680</f>
        <v>0</v>
      </c>
      <c r="N680" s="54"/>
      <c r="O680" s="54"/>
      <c r="P680" s="54"/>
      <c r="Q680" s="54"/>
      <c r="R680">
        <f>'RESUMEN ORDENADO DICIEMBRE'!S680</f>
        <v>0</v>
      </c>
      <c r="S680" s="45"/>
    </row>
    <row r="681" spans="1:23" hidden="1" x14ac:dyDescent="0.2">
      <c r="A681" t="str">
        <f>'RESUMEN ORDENADO DICIEMBRE'!E681</f>
        <v>MEJORAMIENTO</v>
      </c>
      <c r="B681">
        <f>'RESUMEN ORDENADO DICIEMBRE'!G681</f>
        <v>0</v>
      </c>
      <c r="C681" t="str">
        <f>'RESUMEN ORDENADO DICIEMBRE'!A681</f>
        <v>ZONA 4</v>
      </c>
      <c r="D681" s="55" t="str">
        <f>'RESUMEN ORDENADO DICIEMBRE'!C681</f>
        <v>SAN PEDRO DE VILCABAMBA</v>
      </c>
      <c r="E681" t="str">
        <f>'RESUMEN ORDENADO DICIEMBRE'!B681</f>
        <v>LOJA</v>
      </c>
      <c r="F681" t="str">
        <f>'RESUMEN ORDENADO DICIEMBRE'!D681</f>
        <v>MTOP</v>
      </c>
      <c r="G681" t="str">
        <f t="shared" si="220"/>
        <v>MTOP</v>
      </c>
      <c r="J681" s="54"/>
      <c r="K681" s="54"/>
      <c r="L681" s="54"/>
      <c r="M681" s="54">
        <f>'RESUMEN ORDENADO DICIEMBRE'!I681</f>
        <v>0</v>
      </c>
      <c r="N681" s="54"/>
      <c r="O681" s="54"/>
      <c r="P681" s="54"/>
      <c r="Q681" s="54"/>
      <c r="R681">
        <f>'RESUMEN ORDENADO DICIEMBRE'!S681</f>
        <v>8169.6900000000005</v>
      </c>
      <c r="S681" s="45"/>
      <c r="W681" s="61"/>
    </row>
    <row r="682" spans="1:23" hidden="1" x14ac:dyDescent="0.2">
      <c r="A682" t="str">
        <f>'RESUMEN ORDENADO DICIEMBRE'!E682</f>
        <v>MEJORAMIENTO</v>
      </c>
      <c r="B682">
        <f>'RESUMEN ORDENADO DICIEMBRE'!G682</f>
        <v>0</v>
      </c>
      <c r="C682" t="str">
        <f>'RESUMEN ORDENADO DICIEMBRE'!A682</f>
        <v>ZONA 4</v>
      </c>
      <c r="D682" s="55" t="str">
        <f>'RESUMEN ORDENADO DICIEMBRE'!C682</f>
        <v>SAN PEDRO DE VILCABAMBA</v>
      </c>
      <c r="E682" t="str">
        <f>'RESUMEN ORDENADO DICIEMBRE'!B682</f>
        <v>LOJA</v>
      </c>
      <c r="F682" t="str">
        <f>'RESUMEN ORDENADO DICIEMBRE'!D682</f>
        <v>MTOP</v>
      </c>
      <c r="G682" t="str">
        <f t="shared" si="220"/>
        <v>MTOP</v>
      </c>
      <c r="J682" s="54"/>
      <c r="K682" s="54"/>
      <c r="L682" s="54"/>
      <c r="M682" s="54">
        <f>'RESUMEN ORDENADO DICIEMBRE'!I682</f>
        <v>0</v>
      </c>
      <c r="N682" s="54"/>
      <c r="O682" s="54"/>
      <c r="P682" s="54"/>
      <c r="Q682" s="54"/>
      <c r="R682">
        <f>'RESUMEN ORDENADO DICIEMBRE'!S682</f>
        <v>13221.157799999999</v>
      </c>
      <c r="S682" s="45"/>
    </row>
    <row r="683" spans="1:23" hidden="1" x14ac:dyDescent="0.2">
      <c r="A683" t="str">
        <f>'RESUMEN ORDENADO DICIEMBRE'!E683</f>
        <v>MEJORAMIENTO</v>
      </c>
      <c r="B683">
        <f>'RESUMEN ORDENADO DICIEMBRE'!G683</f>
        <v>0</v>
      </c>
      <c r="C683" t="str">
        <f>'RESUMEN ORDENADO DICIEMBRE'!A683</f>
        <v>ZONA 4</v>
      </c>
      <c r="D683" s="55" t="str">
        <f>'RESUMEN ORDENADO DICIEMBRE'!C683</f>
        <v>SAN PEDRO DE VILCABAMBA</v>
      </c>
      <c r="E683" t="str">
        <f>'RESUMEN ORDENADO DICIEMBRE'!B683</f>
        <v>LOJA</v>
      </c>
      <c r="F683" t="str">
        <f>'RESUMEN ORDENADO DICIEMBRE'!D683</f>
        <v>MTOP</v>
      </c>
      <c r="G683" t="str">
        <f t="shared" si="220"/>
        <v>MTOP</v>
      </c>
      <c r="J683" s="54"/>
      <c r="K683" s="54"/>
      <c r="L683" s="54"/>
      <c r="M683" s="54">
        <f>'RESUMEN ORDENADO DICIEMBRE'!I683</f>
        <v>0</v>
      </c>
      <c r="N683" s="54"/>
      <c r="O683" s="54"/>
      <c r="P683" s="54"/>
      <c r="Q683" s="54"/>
      <c r="R683">
        <f>'RESUMEN ORDENADO DICIEMBRE'!S683</f>
        <v>1138.2874999999999</v>
      </c>
      <c r="S683" s="45"/>
    </row>
    <row r="684" spans="1:23" x14ac:dyDescent="0.2">
      <c r="A684" t="str">
        <f>'RESUMEN ORDENADO DICIEMBRE'!E684</f>
        <v>ALCANTARILLAS</v>
      </c>
      <c r="B684" t="str">
        <f>'RESUMEN ORDENADO DICIEMBRE'!G684</f>
        <v>ALCANTARILLAS DE LA VIA  SAN PEDRO DE VILCABAMBA-SACAPO DE ALTAMIRA</v>
      </c>
      <c r="C684" t="str">
        <f>'RESUMEN ORDENADO DICIEMBRE'!A684</f>
        <v>ZONA 4</v>
      </c>
      <c r="D684" s="55" t="str">
        <f>'RESUMEN ORDENADO DICIEMBRE'!C684</f>
        <v>SAN PEDRO DE VILCABAMBA</v>
      </c>
      <c r="E684" t="str">
        <f>'RESUMEN ORDENADO DICIEMBRE'!B684</f>
        <v>LOJA</v>
      </c>
      <c r="F684" t="str">
        <f>'RESUMEN ORDENADO DICIEMBRE'!D684</f>
        <v>MTOP</v>
      </c>
      <c r="G684" t="str">
        <f t="shared" si="220"/>
        <v>MTOP</v>
      </c>
      <c r="H684">
        <f>'RESUMEN ORDENADO DICIEMBRE'!F684</f>
        <v>2013</v>
      </c>
      <c r="I684" s="53" t="str">
        <f>IF(F684="AD. DIRECTA","X","")</f>
        <v/>
      </c>
      <c r="J684" s="54">
        <f>IF(D684=0,"",VLOOKUP(D684,'2010-2001-1990'!$A$1:$C$105,3,"FALSO"))</f>
        <v>639</v>
      </c>
      <c r="K684" s="54">
        <f>IF(D684=0,"",VLOOKUP(D684,'2010-2001-1990'!$A$1:$C$105,2,"FALSO"))</f>
        <v>650</v>
      </c>
      <c r="L684" s="54">
        <f>IF(J684="",IF(K684="","",J684+K684),J684+K684)</f>
        <v>1289</v>
      </c>
      <c r="M684" s="54">
        <f>'RESUMEN ORDENADO DICIEMBRE'!I684</f>
        <v>3</v>
      </c>
      <c r="N684" s="54" t="str">
        <f>IF(M684=0,"Mantenimiento",IF(A684="MANTENIMIENTO","Construcción de "&amp;M684&amp;" Km de vías mantenidas",IF(A684="ALCANTARILLAS","Construcción de "&amp;M684&amp;" alcantarillas",IF(A684="AMBIENTAL","Licenciamiento ambiental de vías en la provincia",IF(A684="ASFALTADO","Construcción de "&amp;M684&amp;" Km de vías asfaltadas",IF(A684="ESTUDIOS","Ejecución de "&amp;M684&amp;" Km de estudio vial",IF(A684="MEJORAMIENTO","Construcción de "&amp;M684&amp;" Km de vías mejoradas",IF(A684="OBRAS DE ARTE","Construcción de "&amp;M684&amp;" Km de obras de arte",IF(A684="PASARELAS","Construcción de "&amp;M684&amp;" m de pasarelas en convenio con Tony el Suizo",IF(A684="PUENTES","Construcción de "&amp;M684&amp;" m de puentes",))))))))))</f>
        <v>Construcción de 3 alcantarillas</v>
      </c>
      <c r="O684"/>
      <c r="P684" s="54"/>
      <c r="Q684" s="54"/>
      <c r="R684">
        <f>'RESUMEN ORDENADO DICIEMBRE'!S684</f>
        <v>978.98810000000003</v>
      </c>
      <c r="S684" s="45">
        <f>SUM(R684:R688)</f>
        <v>9236.5506999999998</v>
      </c>
      <c r="T684" s="49">
        <f>IF(S684="",R684,S684)</f>
        <v>9236.5506999999998</v>
      </c>
      <c r="V684" t="str">
        <f>IF(A684="ESTUDIOS","Ing. Patricio Barcenas",IF(A684="AMBIENTAL","Ing. Verónica Carrión",IF(C684="ZONA 1","Ing. Javier Ruíz",IF(C684="ZONA 2","Ing. Marco Cevallos",IF(C684="ZONA 3", "Ing. Alfonso González","Ing. Iván Villa")))))</f>
        <v>Ing. Iván Villa</v>
      </c>
      <c r="W684" s="61" t="str">
        <f>IF(A684="ESTUDIOS","Informe del estudio o informe del diseño","Informe, planillas y actas")</f>
        <v>Informe, planillas y actas</v>
      </c>
    </row>
    <row r="685" spans="1:23" hidden="1" x14ac:dyDescent="0.2">
      <c r="A685" t="str">
        <f>'RESUMEN ORDENADO DICIEMBRE'!E685</f>
        <v>ALCANTARILLAS</v>
      </c>
      <c r="B685">
        <f>'RESUMEN ORDENADO DICIEMBRE'!G685</f>
        <v>0</v>
      </c>
      <c r="C685" t="str">
        <f>'RESUMEN ORDENADO DICIEMBRE'!A685</f>
        <v>ZONA 4</v>
      </c>
      <c r="D685" s="55" t="str">
        <f>'RESUMEN ORDENADO DICIEMBRE'!C685</f>
        <v>SAN PEDRO DE VILCABAMBA</v>
      </c>
      <c r="E685" t="str">
        <f>'RESUMEN ORDENADO DICIEMBRE'!B685</f>
        <v>LOJA</v>
      </c>
      <c r="F685" t="str">
        <f>'RESUMEN ORDENADO DICIEMBRE'!D685</f>
        <v>MTOP</v>
      </c>
      <c r="G685" t="str">
        <f t="shared" si="220"/>
        <v>MTOP</v>
      </c>
      <c r="J685" s="54"/>
      <c r="K685" s="54"/>
      <c r="L685" s="54"/>
      <c r="M685" s="54">
        <f>'RESUMEN ORDENADO DICIEMBRE'!I685</f>
        <v>0</v>
      </c>
      <c r="N685" s="54"/>
      <c r="O685" s="54"/>
      <c r="P685" s="54"/>
      <c r="Q685" s="54"/>
      <c r="R685">
        <f>'RESUMEN ORDENADO DICIEMBRE'!S685</f>
        <v>456.3306</v>
      </c>
      <c r="S685" s="45"/>
      <c r="W685" s="61"/>
    </row>
    <row r="686" spans="1:23" hidden="1" x14ac:dyDescent="0.2">
      <c r="A686" t="str">
        <f>'RESUMEN ORDENADO DICIEMBRE'!E686</f>
        <v>ALCANTARILLAS</v>
      </c>
      <c r="B686">
        <f>'RESUMEN ORDENADO DICIEMBRE'!G686</f>
        <v>0</v>
      </c>
      <c r="C686" t="str">
        <f>'RESUMEN ORDENADO DICIEMBRE'!A686</f>
        <v>ZONA 4</v>
      </c>
      <c r="D686" s="55" t="str">
        <f>'RESUMEN ORDENADO DICIEMBRE'!C686</f>
        <v>SAN PEDRO DE VILCABAMBA</v>
      </c>
      <c r="E686" t="str">
        <f>'RESUMEN ORDENADO DICIEMBRE'!B686</f>
        <v>LOJA</v>
      </c>
      <c r="F686" t="str">
        <f>'RESUMEN ORDENADO DICIEMBRE'!D686</f>
        <v>MTOP</v>
      </c>
      <c r="G686" t="str">
        <f t="shared" si="220"/>
        <v>MTOP</v>
      </c>
      <c r="J686" s="54"/>
      <c r="K686" s="54"/>
      <c r="L686" s="54"/>
      <c r="M686" s="54">
        <f>'RESUMEN ORDENADO DICIEMBRE'!I686</f>
        <v>0</v>
      </c>
      <c r="N686" s="54"/>
      <c r="O686" s="54"/>
      <c r="P686" s="54"/>
      <c r="Q686" s="54"/>
      <c r="R686">
        <f>'RESUMEN ORDENADO DICIEMBRE'!S686</f>
        <v>4809.87</v>
      </c>
      <c r="S686" s="45"/>
      <c r="W686" s="61"/>
    </row>
    <row r="687" spans="1:23" hidden="1" x14ac:dyDescent="0.2">
      <c r="A687" t="str">
        <f>'RESUMEN ORDENADO DICIEMBRE'!E687</f>
        <v>ALCANTARILLAS</v>
      </c>
      <c r="B687">
        <f>'RESUMEN ORDENADO DICIEMBRE'!G687</f>
        <v>0</v>
      </c>
      <c r="C687" t="str">
        <f>'RESUMEN ORDENADO DICIEMBRE'!A687</f>
        <v>ZONA 4</v>
      </c>
      <c r="D687" s="55" t="str">
        <f>'RESUMEN ORDENADO DICIEMBRE'!C687</f>
        <v>SAN PEDRO DE VILCABAMBA</v>
      </c>
      <c r="E687" t="str">
        <f>'RESUMEN ORDENADO DICIEMBRE'!B687</f>
        <v>LOJA</v>
      </c>
      <c r="F687" t="str">
        <f>'RESUMEN ORDENADO DICIEMBRE'!D687</f>
        <v>MTOP</v>
      </c>
      <c r="G687" t="str">
        <f t="shared" si="220"/>
        <v>MTOP</v>
      </c>
      <c r="J687" s="54"/>
      <c r="K687" s="54"/>
      <c r="L687" s="54"/>
      <c r="M687" s="54">
        <f>'RESUMEN ORDENADO DICIEMBRE'!I687</f>
        <v>0</v>
      </c>
      <c r="N687" s="54"/>
      <c r="O687" s="54"/>
      <c r="P687" s="54"/>
      <c r="Q687" s="54"/>
      <c r="R687">
        <f>'RESUMEN ORDENADO DICIEMBRE'!S687</f>
        <v>0</v>
      </c>
      <c r="S687" s="45"/>
    </row>
    <row r="688" spans="1:23" hidden="1" x14ac:dyDescent="0.2">
      <c r="A688" t="str">
        <f>'RESUMEN ORDENADO DICIEMBRE'!E688</f>
        <v>ALCANTARILLAS</v>
      </c>
      <c r="B688">
        <f>'RESUMEN ORDENADO DICIEMBRE'!G688</f>
        <v>0</v>
      </c>
      <c r="C688" t="str">
        <f>'RESUMEN ORDENADO DICIEMBRE'!A688</f>
        <v>ZONA 4</v>
      </c>
      <c r="D688" s="55" t="str">
        <f>'RESUMEN ORDENADO DICIEMBRE'!C688</f>
        <v>SAN PEDRO DE VILCABAMBA</v>
      </c>
      <c r="E688" t="str">
        <f>'RESUMEN ORDENADO DICIEMBRE'!B688</f>
        <v>LOJA</v>
      </c>
      <c r="F688" t="str">
        <f>'RESUMEN ORDENADO DICIEMBRE'!D688</f>
        <v>MTOP</v>
      </c>
      <c r="G688" t="str">
        <f t="shared" si="220"/>
        <v>MTOP</v>
      </c>
      <c r="J688" s="54"/>
      <c r="K688" s="54"/>
      <c r="L688" s="54"/>
      <c r="M688" s="54">
        <f>'RESUMEN ORDENADO DICIEMBRE'!I688</f>
        <v>0</v>
      </c>
      <c r="N688" s="54"/>
      <c r="O688" s="54"/>
      <c r="P688" s="54"/>
      <c r="Q688" s="54"/>
      <c r="R688">
        <f>'RESUMEN ORDENADO DICIEMBRE'!S688</f>
        <v>2991.3620000000001</v>
      </c>
      <c r="S688" s="45"/>
    </row>
    <row r="689" spans="1:23" x14ac:dyDescent="0.2">
      <c r="A689" t="str">
        <f>'RESUMEN ORDENADO DICIEMBRE'!E689</f>
        <v>MANTENIMIENTO</v>
      </c>
      <c r="B689" t="str">
        <f>'RESUMEN ORDENADO DICIEMBRE'!G689</f>
        <v xml:space="preserve"> PARROQUIA SANTIAGO - VIAS INTERNAS </v>
      </c>
      <c r="C689" t="str">
        <f>'RESUMEN ORDENADO DICIEMBRE'!A689</f>
        <v>ZONA 4</v>
      </c>
      <c r="D689" s="55" t="str">
        <f>'RESUMEN ORDENADO DICIEMBRE'!C689</f>
        <v>SANTIAGO</v>
      </c>
      <c r="E689" t="str">
        <f>'RESUMEN ORDENADO DICIEMBRE'!B689</f>
        <v>LOJA</v>
      </c>
      <c r="F689" t="str">
        <f>'RESUMEN ORDENADO DICIEMBRE'!D689</f>
        <v>CONVENIO</v>
      </c>
      <c r="G689" t="str">
        <f t="shared" si="220"/>
        <v>VIALSUR</v>
      </c>
      <c r="H689">
        <f>'RESUMEN ORDENADO DICIEMBRE'!F689</f>
        <v>2013</v>
      </c>
      <c r="I689" s="53" t="str">
        <f>IF(F689="AD. DIRECTA","X","")</f>
        <v/>
      </c>
      <c r="J689" s="54">
        <f>IF(D689=0,"",VLOOKUP(D689,'2010-2001-1990'!$A$1:$C$105,3,"FALSO"))</f>
        <v>707</v>
      </c>
      <c r="K689" s="54">
        <f>IF(D689=0,"",VLOOKUP(D689,'2010-2001-1990'!$A$1:$C$105,2,"FALSO"))</f>
        <v>666</v>
      </c>
      <c r="L689" s="54">
        <f>IF(J689="",IF(K689="","",J689+K689),J689+K689)</f>
        <v>1373</v>
      </c>
      <c r="M689" s="54">
        <f>'RESUMEN ORDENADO DICIEMBRE'!I689</f>
        <v>8.4</v>
      </c>
      <c r="N689" s="54" t="str">
        <f>IF(M689=0,"Mantenimiento",IF(A689="MANTENIMIENTO","Construcción de "&amp;M689&amp;" Km de vías mantenidas",IF(A689="ALCANTARILLAS","Construcción de "&amp;M689&amp;" alcantarillas",IF(A689="AMBIENTAL","Licenciamiento ambiental de vías en la provincia",IF(A689="ASFALTADO","Construcción de "&amp;M689&amp;" Km de vías asfaltadas",IF(A689="ESTUDIOS","Ejecución de "&amp;M689&amp;" Km de estudio vial",IF(A689="MEJORAMIENTO","Construcción de "&amp;M689&amp;" Km de vías mejoradas",IF(A689="OBRAS DE ARTE","Construcción de "&amp;M689&amp;" Km de obras de arte",IF(A689="PASARELAS","Construcción de "&amp;M689&amp;" m de pasarelas en convenio con Tony el Suizo",IF(A689="PUENTES","Construcción de "&amp;M689&amp;" m de puentes",))))))))))</f>
        <v>Construcción de 8.4 Km de vías mantenidas</v>
      </c>
      <c r="O689"/>
      <c r="P689" s="54"/>
      <c r="Q689" s="54"/>
      <c r="R689">
        <f>'RESUMEN ORDENADO DICIEMBRE'!S689</f>
        <v>7140.0000000000009</v>
      </c>
      <c r="S689" s="45">
        <f>SUM(R689:R692)</f>
        <v>107184</v>
      </c>
      <c r="T689" s="49">
        <f>IF(S689="",R689,S689)</f>
        <v>107184</v>
      </c>
      <c r="V689" t="str">
        <f>IF(A689="ESTUDIOS","Ing. Patricio Barcenas",IF(A689="AMBIENTAL","Ing. Verónica Carrión",IF(C689="ZONA 1","Ing. Javier Ruíz",IF(C689="ZONA 2","Ing. Marco Cevallos",IF(C689="ZONA 3", "Ing. Alfonso González","Ing. Iván Villa")))))</f>
        <v>Ing. Iván Villa</v>
      </c>
      <c r="W689" s="61" t="str">
        <f>IF(A689="ESTUDIOS","Informe del estudio o informe del diseño","Informe, planillas y actas")</f>
        <v>Informe, planillas y actas</v>
      </c>
    </row>
    <row r="690" spans="1:23" hidden="1" x14ac:dyDescent="0.2">
      <c r="A690" t="str">
        <f>'RESUMEN ORDENADO DICIEMBRE'!E690</f>
        <v>MANTENIMIENTO</v>
      </c>
      <c r="B690">
        <f>'RESUMEN ORDENADO DICIEMBRE'!G690</f>
        <v>0</v>
      </c>
      <c r="C690" t="str">
        <f>'RESUMEN ORDENADO DICIEMBRE'!A690</f>
        <v>ZONA 4</v>
      </c>
      <c r="D690" s="55" t="str">
        <f>'RESUMEN ORDENADO DICIEMBRE'!C690</f>
        <v>SANTIAGO</v>
      </c>
      <c r="E690" t="str">
        <f>'RESUMEN ORDENADO DICIEMBRE'!B690</f>
        <v>LOJA</v>
      </c>
      <c r="F690" t="str">
        <f>'RESUMEN ORDENADO DICIEMBRE'!D690</f>
        <v>CONVENIO</v>
      </c>
      <c r="G690" t="str">
        <f t="shared" si="220"/>
        <v>VIALSUR</v>
      </c>
      <c r="J690" s="54"/>
      <c r="K690" s="54"/>
      <c r="L690" s="54"/>
      <c r="M690" s="54">
        <f>'RESUMEN ORDENADO DICIEMBRE'!I690</f>
        <v>0</v>
      </c>
      <c r="N690" s="54"/>
      <c r="O690" s="54"/>
      <c r="P690" s="54"/>
      <c r="Q690" s="54"/>
      <c r="R690">
        <f>'RESUMEN ORDENADO DICIEMBRE'!S690</f>
        <v>17052</v>
      </c>
      <c r="S690" s="45"/>
      <c r="W690" s="61"/>
    </row>
    <row r="691" spans="1:23" hidden="1" x14ac:dyDescent="0.2">
      <c r="A691" t="str">
        <f>'RESUMEN ORDENADO DICIEMBRE'!E691</f>
        <v>MANTENIMIENTO</v>
      </c>
      <c r="B691">
        <f>'RESUMEN ORDENADO DICIEMBRE'!G691</f>
        <v>0</v>
      </c>
      <c r="C691" t="str">
        <f>'RESUMEN ORDENADO DICIEMBRE'!A691</f>
        <v>ZONA 4</v>
      </c>
      <c r="D691" s="55" t="str">
        <f>'RESUMEN ORDENADO DICIEMBRE'!C691</f>
        <v>SANTIAGO</v>
      </c>
      <c r="E691" t="str">
        <f>'RESUMEN ORDENADO DICIEMBRE'!B691</f>
        <v>LOJA</v>
      </c>
      <c r="F691" t="str">
        <f>'RESUMEN ORDENADO DICIEMBRE'!D691</f>
        <v>CONVENIO</v>
      </c>
      <c r="G691" t="str">
        <f t="shared" si="220"/>
        <v>VIALSUR</v>
      </c>
      <c r="J691" s="54"/>
      <c r="K691" s="54"/>
      <c r="L691" s="54"/>
      <c r="M691" s="54">
        <f>'RESUMEN ORDENADO DICIEMBRE'!I691</f>
        <v>0</v>
      </c>
      <c r="N691" s="54"/>
      <c r="O691" s="54"/>
      <c r="P691" s="54"/>
      <c r="Q691" s="54"/>
      <c r="R691">
        <f>'RESUMEN ORDENADO DICIEMBRE'!S691</f>
        <v>10584.000000000002</v>
      </c>
      <c r="S691" s="45"/>
      <c r="W691" s="61"/>
    </row>
    <row r="692" spans="1:23" hidden="1" x14ac:dyDescent="0.2">
      <c r="A692" t="str">
        <f>'RESUMEN ORDENADO DICIEMBRE'!E692</f>
        <v>MANTENIMIENTO</v>
      </c>
      <c r="B692">
        <f>'RESUMEN ORDENADO DICIEMBRE'!G692</f>
        <v>0</v>
      </c>
      <c r="C692" t="str">
        <f>'RESUMEN ORDENADO DICIEMBRE'!A692</f>
        <v>ZONA 4</v>
      </c>
      <c r="D692" s="55" t="str">
        <f>'RESUMEN ORDENADO DICIEMBRE'!C692</f>
        <v>SANTIAGO</v>
      </c>
      <c r="E692" t="str">
        <f>'RESUMEN ORDENADO DICIEMBRE'!B692</f>
        <v>LOJA</v>
      </c>
      <c r="F692" t="str">
        <f>'RESUMEN ORDENADO DICIEMBRE'!D692</f>
        <v>CONVENIO</v>
      </c>
      <c r="G692" t="str">
        <f t="shared" si="220"/>
        <v>VIALSUR</v>
      </c>
      <c r="J692" s="54"/>
      <c r="K692" s="54"/>
      <c r="L692" s="54"/>
      <c r="M692" s="54">
        <f>'RESUMEN ORDENADO DICIEMBRE'!I692</f>
        <v>0</v>
      </c>
      <c r="N692" s="54"/>
      <c r="O692" s="54"/>
      <c r="P692" s="54"/>
      <c r="Q692" s="54"/>
      <c r="R692">
        <f>'RESUMEN ORDENADO DICIEMBRE'!S692</f>
        <v>72408</v>
      </c>
      <c r="S692" s="45"/>
      <c r="W692" s="61"/>
    </row>
    <row r="693" spans="1:23" x14ac:dyDescent="0.2">
      <c r="A693" t="str">
        <f>'RESUMEN ORDENADO DICIEMBRE'!E693</f>
        <v>MEJORAMIENTO</v>
      </c>
      <c r="B693" t="str">
        <f>'RESUMEN ORDENADO DICIEMBRE'!G693</f>
        <v>MANTENIMIENTO DE LA VIA GUELEDEL-ALVERJAS LOMA (SARAGURO)</v>
      </c>
      <c r="C693" t="str">
        <f>'RESUMEN ORDENADO DICIEMBRE'!A693</f>
        <v>ZONA 4</v>
      </c>
      <c r="D693" s="55" t="str">
        <f>'RESUMEN ORDENADO DICIEMBRE'!C693</f>
        <v>SAN ANTONIO</v>
      </c>
      <c r="E693" t="str">
        <f>'RESUMEN ORDENADO DICIEMBRE'!B693</f>
        <v>SARAGURO</v>
      </c>
      <c r="F693" t="str">
        <f>'RESUMEN ORDENADO DICIEMBRE'!D693</f>
        <v>CONTRATO</v>
      </c>
      <c r="G693" t="str">
        <f t="shared" si="220"/>
        <v>VIALSUR</v>
      </c>
      <c r="H693">
        <f>'RESUMEN ORDENADO DICIEMBRE'!F693</f>
        <v>2013</v>
      </c>
      <c r="I693" s="53" t="str">
        <f>IF(F693="AD. DIRECTA","X","")</f>
        <v/>
      </c>
      <c r="J693" s="54">
        <f>IF(D693=0,"",VLOOKUP(D693,'2010-2001-1990'!$A$1:$C$105,3,"FALSO"))</f>
        <v>528</v>
      </c>
      <c r="K693" s="54">
        <f>IF(D693=0,"",VLOOKUP(D693,'2010-2001-1990'!$A$1:$C$105,2,"FALSO"))</f>
        <v>563</v>
      </c>
      <c r="L693" s="54">
        <f>IF(J693="",IF(K693="","",J693+K693),J693+K693)</f>
        <v>1091</v>
      </c>
      <c r="M693" s="54">
        <f>'RESUMEN ORDENADO DICIEMBRE'!I693</f>
        <v>17</v>
      </c>
      <c r="N693" s="54" t="str">
        <f>IF(M693=0,"Mantenimiento",IF(A693="MANTENIMIENTO","Construcción de "&amp;M693&amp;" Km de vías mantenidas",IF(A693="ALCANTARILLAS","Construcción de "&amp;M693&amp;" alcantarillas",IF(A693="AMBIENTAL","Licenciamiento ambiental de vías en la provincia",IF(A693="ASFALTADO","Construcción de "&amp;M693&amp;" Km de vías asfaltadas",IF(A693="ESTUDIOS","Ejecución de "&amp;M693&amp;" Km de estudio vial",IF(A693="MEJORAMIENTO","Construcción de "&amp;M693&amp;" Km de vías mejoradas",IF(A693="OBRAS DE ARTE","Construcción de "&amp;M693&amp;" Km de obras de arte",IF(A693="PASARELAS","Construcción de "&amp;M693&amp;" m de pasarelas en convenio con Tony el Suizo",IF(A693="PUENTES","Construcción de "&amp;M693&amp;" m de puentes",))))))))))</f>
        <v>Construcción de 17 Km de vías mejoradas</v>
      </c>
      <c r="O693"/>
      <c r="P693" s="54"/>
      <c r="Q693" s="54"/>
      <c r="R693">
        <f>'RESUMEN ORDENADO DICIEMBRE'!S693</f>
        <v>4836</v>
      </c>
      <c r="S693" s="45">
        <f>SUM(R693:R696)</f>
        <v>13065.6</v>
      </c>
      <c r="T693" s="49">
        <f>IF(S693="",R693,S693)</f>
        <v>13065.6</v>
      </c>
      <c r="V693" t="str">
        <f>IF(A693="ESTUDIOS","Ing. Patricio Barcenas",IF(A693="AMBIENTAL","Ing. Verónica Carrión",IF(C693="ZONA 1","Ing. Javier Ruíz",IF(C693="ZONA 2","Ing. Marco Cevallos",IF(C693="ZONA 3", "Ing. Alfonso González","Ing. Iván Villa")))))</f>
        <v>Ing. Iván Villa</v>
      </c>
      <c r="W693" s="61" t="str">
        <f>IF(A693="ESTUDIOS","Informe del estudio o informe del diseño","Informe, planillas y actas")</f>
        <v>Informe, planillas y actas</v>
      </c>
    </row>
    <row r="694" spans="1:23" hidden="1" x14ac:dyDescent="0.2">
      <c r="A694" t="str">
        <f>'RESUMEN ORDENADO DICIEMBRE'!E694</f>
        <v>MEJORAMIENTO</v>
      </c>
      <c r="B694">
        <f>'RESUMEN ORDENADO DICIEMBRE'!G694</f>
        <v>0</v>
      </c>
      <c r="C694" t="str">
        <f>'RESUMEN ORDENADO DICIEMBRE'!A694</f>
        <v>ZONA 4</v>
      </c>
      <c r="D694" s="55" t="str">
        <f>'RESUMEN ORDENADO DICIEMBRE'!C694</f>
        <v>SAN ANTONIO</v>
      </c>
      <c r="E694" t="str">
        <f>'RESUMEN ORDENADO DICIEMBRE'!B694</f>
        <v>SARAGURO</v>
      </c>
      <c r="F694" t="str">
        <f>'RESUMEN ORDENADO DICIEMBRE'!D694</f>
        <v>CONTRATO</v>
      </c>
      <c r="G694" t="str">
        <f t="shared" si="220"/>
        <v>VIALSUR</v>
      </c>
      <c r="J694" s="54"/>
      <c r="K694" s="54"/>
      <c r="L694" s="54"/>
      <c r="M694" s="54">
        <f>'RESUMEN ORDENADO DICIEMBRE'!I694</f>
        <v>0</v>
      </c>
      <c r="N694" s="54"/>
      <c r="O694" s="54"/>
      <c r="P694" s="54"/>
      <c r="Q694" s="54"/>
      <c r="R694">
        <f>'RESUMEN ORDENADO DICIEMBRE'!S694</f>
        <v>4212</v>
      </c>
      <c r="S694" s="45"/>
      <c r="W694" s="61"/>
    </row>
    <row r="695" spans="1:23" hidden="1" x14ac:dyDescent="0.2">
      <c r="A695" t="str">
        <f>'RESUMEN ORDENADO DICIEMBRE'!E695</f>
        <v>MEJORAMIENTO</v>
      </c>
      <c r="B695">
        <f>'RESUMEN ORDENADO DICIEMBRE'!G695</f>
        <v>0</v>
      </c>
      <c r="C695" t="str">
        <f>'RESUMEN ORDENADO DICIEMBRE'!A695</f>
        <v>ZONA 4</v>
      </c>
      <c r="D695" s="55" t="str">
        <f>'RESUMEN ORDENADO DICIEMBRE'!C695</f>
        <v>SAN ANTONIO</v>
      </c>
      <c r="E695" t="str">
        <f>'RESUMEN ORDENADO DICIEMBRE'!B695</f>
        <v>SARAGURO</v>
      </c>
      <c r="F695" t="str">
        <f>'RESUMEN ORDENADO DICIEMBRE'!D695</f>
        <v>CONTRATO</v>
      </c>
      <c r="G695" t="str">
        <f t="shared" si="220"/>
        <v>VIALSUR</v>
      </c>
      <c r="J695" s="54"/>
      <c r="K695" s="54"/>
      <c r="L695" s="54"/>
      <c r="M695" s="54">
        <f>'RESUMEN ORDENADO DICIEMBRE'!I695</f>
        <v>0</v>
      </c>
      <c r="N695" s="54"/>
      <c r="O695" s="54"/>
      <c r="P695" s="54"/>
      <c r="Q695" s="54"/>
      <c r="R695">
        <f>'RESUMEN ORDENADO DICIEMBRE'!S695</f>
        <v>3037.5</v>
      </c>
      <c r="S695" s="45"/>
      <c r="W695" s="61"/>
    </row>
    <row r="696" spans="1:23" hidden="1" x14ac:dyDescent="0.2">
      <c r="A696" t="str">
        <f>'RESUMEN ORDENADO DICIEMBRE'!E696</f>
        <v>MEJORAMIENTO</v>
      </c>
      <c r="B696">
        <f>'RESUMEN ORDENADO DICIEMBRE'!G696</f>
        <v>0</v>
      </c>
      <c r="C696" t="str">
        <f>'RESUMEN ORDENADO DICIEMBRE'!A696</f>
        <v>ZONA 4</v>
      </c>
      <c r="D696" s="55" t="str">
        <f>'RESUMEN ORDENADO DICIEMBRE'!C696</f>
        <v>SAN ANTONIO</v>
      </c>
      <c r="E696" t="str">
        <f>'RESUMEN ORDENADO DICIEMBRE'!B696</f>
        <v>SARAGURO</v>
      </c>
      <c r="F696" t="str">
        <f>'RESUMEN ORDENADO DICIEMBRE'!D696</f>
        <v>CONTRATO</v>
      </c>
      <c r="G696" t="str">
        <f t="shared" si="220"/>
        <v>VIALSUR</v>
      </c>
      <c r="J696" s="54"/>
      <c r="K696" s="54"/>
      <c r="L696" s="54"/>
      <c r="M696" s="54">
        <f>'RESUMEN ORDENADO DICIEMBRE'!I696</f>
        <v>0</v>
      </c>
      <c r="N696" s="54"/>
      <c r="O696" s="54"/>
      <c r="P696" s="54"/>
      <c r="Q696" s="54"/>
      <c r="R696">
        <f>'RESUMEN ORDENADO DICIEMBRE'!S696</f>
        <v>980.1</v>
      </c>
      <c r="S696" s="45"/>
      <c r="W696" s="61"/>
    </row>
    <row r="697" spans="1:23" x14ac:dyDescent="0.2">
      <c r="A697" t="str">
        <f>'RESUMEN ORDENADO DICIEMBRE'!E697</f>
        <v>MANTENIMIENTO</v>
      </c>
      <c r="B697" t="str">
        <f>'RESUMEN ORDENADO DICIEMBRE'!G697</f>
        <v>MANTENIMIENTO DE LA VIA VIRGENPAMBA-GUACOPAMBA</v>
      </c>
      <c r="C697" t="str">
        <f>'RESUMEN ORDENADO DICIEMBRE'!A697</f>
        <v>ZONA 4</v>
      </c>
      <c r="D697" s="55">
        <f>'RESUMEN ORDENADO DICIEMBRE'!C697</f>
        <v>0</v>
      </c>
      <c r="E697" t="str">
        <f>'RESUMEN ORDENADO DICIEMBRE'!B697</f>
        <v>LOJA</v>
      </c>
      <c r="F697" t="str">
        <f>'RESUMEN ORDENADO DICIEMBRE'!D697</f>
        <v>AD. DIRECTA</v>
      </c>
      <c r="G697" t="str">
        <f t="shared" si="220"/>
        <v>VIALSUR</v>
      </c>
      <c r="H697">
        <f>'RESUMEN ORDENADO DICIEMBRE'!F697</f>
        <v>2013</v>
      </c>
      <c r="I697" s="53" t="str">
        <f>IF(F697="AD. DIRECTA","X","")</f>
        <v>X</v>
      </c>
      <c r="J697" s="54" t="str">
        <f>IF(D697=0,"",VLOOKUP(D697,'2010-2001-1990'!$A$1:$C$105,3,"FALSO"))</f>
        <v/>
      </c>
      <c r="K697" s="54" t="str">
        <f>IF(D697=0,"",VLOOKUP(D697,'2010-2001-1990'!$A$1:$C$105,2,"FALSO"))</f>
        <v/>
      </c>
      <c r="L697" s="54" t="str">
        <f>IF(J697="",IF(K697="","",J697+K697),J697+K697)</f>
        <v/>
      </c>
      <c r="M697" s="54">
        <f>'RESUMEN ORDENADO DICIEMBRE'!I697</f>
        <v>6</v>
      </c>
      <c r="N697" s="54" t="str">
        <f>IF(M697=0,"Mantenimiento",IF(A697="MANTENIMIENTO","Construcción de "&amp;M697&amp;" Km de vías mantenidas",IF(A697="ALCANTARILLAS","Construcción de "&amp;M697&amp;" alcantarillas",IF(A697="AMBIENTAL","Licenciamiento ambiental de vías en la provincia",IF(A697="ASFALTADO","Construcción de "&amp;M697&amp;" Km de vías asfaltadas",IF(A697="ESTUDIOS","Ejecución de "&amp;M697&amp;" Km de estudio vial",IF(A697="MEJORAMIENTO","Construcción de "&amp;M697&amp;" Km de vías mejoradas",IF(A697="OBRAS DE ARTE","Construcción de "&amp;M697&amp;" Km de obras de arte",IF(A697="PASARELAS","Construcción de "&amp;M697&amp;" m de pasarelas en convenio con Tony el Suizo",IF(A697="PUENTES","Construcción de "&amp;M697&amp;" m de puentes",))))))))))</f>
        <v>Construcción de 6 Km de vías mantenidas</v>
      </c>
      <c r="O697"/>
      <c r="P697" s="54"/>
      <c r="Q697" s="54"/>
      <c r="R697">
        <f>'RESUMEN ORDENADO DICIEMBRE'!S697</f>
        <v>745</v>
      </c>
      <c r="S697" s="45">
        <f>SUM(R697:R699)</f>
        <v>2482.5</v>
      </c>
      <c r="T697" s="49">
        <f>IF(S697="",R697,S697)</f>
        <v>2482.5</v>
      </c>
      <c r="V697" t="str">
        <f>IF(A697="ESTUDIOS","Ing. Patricio Barcenas",IF(A697="AMBIENTAL","Ing. Verónica Carrión",IF(C697="ZONA 1","Ing. Javier Ruíz",IF(C697="ZONA 2","Ing. Marco Cevallos",IF(C697="ZONA 3", "Ing. Alfonso González","Ing. Iván Villa")))))</f>
        <v>Ing. Iván Villa</v>
      </c>
      <c r="W697" s="61" t="str">
        <f>IF(A697="ESTUDIOS","Informe del estudio o informe del diseño","Informe, planillas y actas")</f>
        <v>Informe, planillas y actas</v>
      </c>
    </row>
    <row r="698" spans="1:23" hidden="1" x14ac:dyDescent="0.2">
      <c r="A698" t="str">
        <f>'RESUMEN ORDENADO DICIEMBRE'!E698</f>
        <v>MANTENIMIENTO</v>
      </c>
      <c r="B698">
        <f>'RESUMEN ORDENADO DICIEMBRE'!G698</f>
        <v>0</v>
      </c>
      <c r="C698" t="str">
        <f>'RESUMEN ORDENADO DICIEMBRE'!A698</f>
        <v>ZONA 4</v>
      </c>
      <c r="D698" s="55">
        <f>'RESUMEN ORDENADO DICIEMBRE'!C698</f>
        <v>0</v>
      </c>
      <c r="E698" t="str">
        <f>'RESUMEN ORDENADO DICIEMBRE'!B698</f>
        <v>LOJA</v>
      </c>
      <c r="F698" t="str">
        <f>'RESUMEN ORDENADO DICIEMBRE'!D698</f>
        <v>AD. DIRECTA</v>
      </c>
      <c r="G698" t="str">
        <f t="shared" si="220"/>
        <v>VIALSUR</v>
      </c>
      <c r="J698" s="54"/>
      <c r="K698" s="54"/>
      <c r="L698" s="54"/>
      <c r="M698" s="54">
        <f>'RESUMEN ORDENADO DICIEMBRE'!I698</f>
        <v>0</v>
      </c>
      <c r="N698" s="54"/>
      <c r="O698" s="54"/>
      <c r="P698" s="54"/>
      <c r="Q698" s="54"/>
      <c r="R698">
        <f>'RESUMEN ORDENADO DICIEMBRE'!S698</f>
        <v>1300</v>
      </c>
      <c r="S698" s="45"/>
    </row>
    <row r="699" spans="1:23" hidden="1" x14ac:dyDescent="0.2">
      <c r="A699" t="str">
        <f>'RESUMEN ORDENADO DICIEMBRE'!E699</f>
        <v>MANTENIMIENTO</v>
      </c>
      <c r="B699">
        <f>'RESUMEN ORDENADO DICIEMBRE'!G699</f>
        <v>0</v>
      </c>
      <c r="C699" t="str">
        <f>'RESUMEN ORDENADO DICIEMBRE'!A699</f>
        <v>ZONA 4</v>
      </c>
      <c r="D699" s="55">
        <f>'RESUMEN ORDENADO DICIEMBRE'!C699</f>
        <v>0</v>
      </c>
      <c r="E699" t="str">
        <f>'RESUMEN ORDENADO DICIEMBRE'!B699</f>
        <v>LOJA</v>
      </c>
      <c r="F699" t="str">
        <f>'RESUMEN ORDENADO DICIEMBRE'!D699</f>
        <v>AD. DIRECTA</v>
      </c>
      <c r="G699" t="str">
        <f t="shared" si="220"/>
        <v>VIALSUR</v>
      </c>
      <c r="J699" s="54"/>
      <c r="K699" s="54"/>
      <c r="L699" s="54"/>
      <c r="M699" s="54">
        <f>'RESUMEN ORDENADO DICIEMBRE'!I699</f>
        <v>0</v>
      </c>
      <c r="N699" s="54"/>
      <c r="O699" s="54"/>
      <c r="P699" s="54"/>
      <c r="Q699" s="54"/>
      <c r="R699">
        <f>'RESUMEN ORDENADO DICIEMBRE'!S699</f>
        <v>437.5</v>
      </c>
      <c r="S699" s="45"/>
    </row>
    <row r="700" spans="1:23" x14ac:dyDescent="0.2">
      <c r="A700" t="str">
        <f>'RESUMEN ORDENADO DICIEMBRE'!E700</f>
        <v>MANTENIMIENTO</v>
      </c>
      <c r="B700" t="str">
        <f>'RESUMEN ORDENADO DICIEMBRE'!G700</f>
        <v>MANTENIMIENTO DE LAS VIAS URDANETA - SAN ISIDRO, CAÑARO-COCHALOMA-ROSA GRANDE, VILLA CARREÑO-PAREDONES-BAHIR-BABAER</v>
      </c>
      <c r="C700" t="str">
        <f>'RESUMEN ORDENADO DICIEMBRE'!A700</f>
        <v>ZONA 4</v>
      </c>
      <c r="D700" s="55" t="str">
        <f>'RESUMEN ORDENADO DICIEMBRE'!C700</f>
        <v>URDANETA</v>
      </c>
      <c r="E700" t="str">
        <f>'RESUMEN ORDENADO DICIEMBRE'!B700</f>
        <v>SARAGURO</v>
      </c>
      <c r="F700" t="str">
        <f>'RESUMEN ORDENADO DICIEMBRE'!D700</f>
        <v>AD. DIRECTA</v>
      </c>
      <c r="G700" t="str">
        <f t="shared" si="220"/>
        <v>VIALSUR</v>
      </c>
      <c r="H700">
        <f>'RESUMEN ORDENADO DICIEMBRE'!F700</f>
        <v>2013</v>
      </c>
      <c r="I700" s="53" t="str">
        <f>IF(F700="AD. DIRECTA","X","")</f>
        <v>X</v>
      </c>
      <c r="J700" s="54">
        <f>IF(D700=0,"",VLOOKUP(D700,'2010-2001-1990'!$A$1:$C$105,3,"FALSO"))</f>
        <v>2081</v>
      </c>
      <c r="K700" s="54">
        <f>IF(D700=0,"",VLOOKUP(D700,'2010-2001-1990'!$A$1:$C$105,2,"FALSO"))</f>
        <v>1685</v>
      </c>
      <c r="L700" s="54">
        <f>IF(J700="",IF(K700="","",J700+K700),J700+K700)</f>
        <v>3766</v>
      </c>
      <c r="M700" s="54">
        <f>'RESUMEN ORDENADO DICIEMBRE'!I700</f>
        <v>18</v>
      </c>
      <c r="N700" s="54" t="str">
        <f>IF(M700=0,"Mantenimiento",IF(A700="MANTENIMIENTO","Construcción de "&amp;M700&amp;" Km de vías mantenidas",IF(A700="ALCANTARILLAS","Construcción de "&amp;M700&amp;" alcantarillas",IF(A700="AMBIENTAL","Licenciamiento ambiental de vías en la provincia",IF(A700="ASFALTADO","Construcción de "&amp;M700&amp;" Km de vías asfaltadas",IF(A700="ESTUDIOS","Ejecución de "&amp;M700&amp;" Km de estudio vial",IF(A700="MEJORAMIENTO","Construcción de "&amp;M700&amp;" Km de vías mejoradas",IF(A700="OBRAS DE ARTE","Construcción de "&amp;M700&amp;" Km de obras de arte",IF(A700="PASARELAS","Construcción de "&amp;M700&amp;" m de pasarelas en convenio con Tony el Suizo",IF(A700="PUENTES","Construcción de "&amp;M700&amp;" m de puentes",))))))))))</f>
        <v>Construcción de 18 Km de vías mantenidas</v>
      </c>
      <c r="O700"/>
      <c r="P700" s="54"/>
      <c r="Q700" s="54"/>
      <c r="R700">
        <f>'RESUMEN ORDENADO DICIEMBRE'!S700</f>
        <v>18000</v>
      </c>
      <c r="S700" s="45">
        <f>SUM(R700:R703)</f>
        <v>111892.5</v>
      </c>
      <c r="T700" s="49">
        <f>IF(S700="",R700,S700)</f>
        <v>111892.5</v>
      </c>
      <c r="V700" t="str">
        <f>IF(A700="ESTUDIOS","Ing. Patricio Barcenas",IF(A700="AMBIENTAL","Ing. Verónica Carrión",IF(C700="ZONA 1","Ing. Javier Ruíz",IF(C700="ZONA 2","Ing. Marco Cevallos",IF(C700="ZONA 3", "Ing. Alfonso González","Ing. Iván Villa")))))</f>
        <v>Ing. Iván Villa</v>
      </c>
      <c r="W700" s="61" t="str">
        <f>IF(A700="ESTUDIOS","Informe del estudio o informe del diseño","Informe, planillas y actas")</f>
        <v>Informe, planillas y actas</v>
      </c>
    </row>
    <row r="701" spans="1:23" hidden="1" x14ac:dyDescent="0.2">
      <c r="A701" t="str">
        <f>'RESUMEN ORDENADO DICIEMBRE'!E701</f>
        <v>MANTENIMIENTO</v>
      </c>
      <c r="B701">
        <f>'RESUMEN ORDENADO DICIEMBRE'!G701</f>
        <v>0</v>
      </c>
      <c r="C701" t="str">
        <f>'RESUMEN ORDENADO DICIEMBRE'!A701</f>
        <v>ZONA 4</v>
      </c>
      <c r="D701" s="55" t="str">
        <f>'RESUMEN ORDENADO DICIEMBRE'!C701</f>
        <v>URDANETA</v>
      </c>
      <c r="E701" t="str">
        <f>'RESUMEN ORDENADO DICIEMBRE'!B701</f>
        <v>SARAGURO</v>
      </c>
      <c r="F701" t="str">
        <f>'RESUMEN ORDENADO DICIEMBRE'!D701</f>
        <v>AD. DIRECTA</v>
      </c>
      <c r="G701" t="str">
        <f t="shared" si="220"/>
        <v>VIALSUR</v>
      </c>
      <c r="J701" s="54"/>
      <c r="K701" s="54"/>
      <c r="L701" s="54"/>
      <c r="M701" s="54">
        <f>'RESUMEN ORDENADO DICIEMBRE'!I701</f>
        <v>0</v>
      </c>
      <c r="N701" s="54"/>
      <c r="O701" s="54"/>
      <c r="P701" s="54"/>
      <c r="Q701" s="54"/>
      <c r="R701">
        <f>'RESUMEN ORDENADO DICIEMBRE'!S701</f>
        <v>35100</v>
      </c>
      <c r="S701" s="45"/>
    </row>
    <row r="702" spans="1:23" hidden="1" x14ac:dyDescent="0.2">
      <c r="A702" t="str">
        <f>'RESUMEN ORDENADO DICIEMBRE'!E702</f>
        <v>MANTENIMIENTO</v>
      </c>
      <c r="B702">
        <f>'RESUMEN ORDENADO DICIEMBRE'!G702</f>
        <v>0</v>
      </c>
      <c r="C702" t="str">
        <f>'RESUMEN ORDENADO DICIEMBRE'!A702</f>
        <v>ZONA 4</v>
      </c>
      <c r="D702" s="55" t="str">
        <f>'RESUMEN ORDENADO DICIEMBRE'!C702</f>
        <v>URDANETA</v>
      </c>
      <c r="E702" t="str">
        <f>'RESUMEN ORDENADO DICIEMBRE'!B702</f>
        <v>SARAGURO</v>
      </c>
      <c r="F702" t="str">
        <f>'RESUMEN ORDENADO DICIEMBRE'!D702</f>
        <v>AD. DIRECTA</v>
      </c>
      <c r="G702" t="str">
        <f t="shared" si="220"/>
        <v>VIALSUR</v>
      </c>
      <c r="J702" s="54"/>
      <c r="K702" s="54"/>
      <c r="L702" s="54"/>
      <c r="M702" s="54">
        <f>'RESUMEN ORDENADO DICIEMBRE'!I702</f>
        <v>0</v>
      </c>
      <c r="N702" s="54"/>
      <c r="O702" s="54"/>
      <c r="P702" s="54"/>
      <c r="Q702" s="54"/>
      <c r="R702">
        <f>'RESUMEN ORDENADO DICIEMBRE'!S702</f>
        <v>50625</v>
      </c>
      <c r="S702" s="45"/>
    </row>
    <row r="703" spans="1:23" hidden="1" x14ac:dyDescent="0.2">
      <c r="A703" t="str">
        <f>'RESUMEN ORDENADO DICIEMBRE'!E703</f>
        <v>MANTENIMIENTO</v>
      </c>
      <c r="B703">
        <f>'RESUMEN ORDENADO DICIEMBRE'!G703</f>
        <v>0</v>
      </c>
      <c r="C703" t="str">
        <f>'RESUMEN ORDENADO DICIEMBRE'!A703</f>
        <v>ZONA 4</v>
      </c>
      <c r="D703" s="55" t="str">
        <f>'RESUMEN ORDENADO DICIEMBRE'!C703</f>
        <v>URDANETA</v>
      </c>
      <c r="E703" t="str">
        <f>'RESUMEN ORDENADO DICIEMBRE'!B703</f>
        <v>SARAGURO</v>
      </c>
      <c r="F703" t="str">
        <f>'RESUMEN ORDENADO DICIEMBRE'!D703</f>
        <v>AD. DIRECTA</v>
      </c>
      <c r="G703" t="str">
        <f t="shared" si="220"/>
        <v>VIALSUR</v>
      </c>
      <c r="J703" s="54"/>
      <c r="K703" s="54"/>
      <c r="L703" s="54"/>
      <c r="M703" s="54">
        <f>'RESUMEN ORDENADO DICIEMBRE'!I703</f>
        <v>0</v>
      </c>
      <c r="N703" s="54"/>
      <c r="O703" s="54"/>
      <c r="P703" s="54"/>
      <c r="Q703" s="54"/>
      <c r="R703">
        <f>'RESUMEN ORDENADO DICIEMBRE'!S703</f>
        <v>8167.5</v>
      </c>
      <c r="S703" s="45"/>
    </row>
    <row r="704" spans="1:23" x14ac:dyDescent="0.2">
      <c r="A704" t="str">
        <f>'RESUMEN ORDENADO DICIEMBRE'!E704</f>
        <v>MANTENIMIENTO</v>
      </c>
      <c r="B704" t="str">
        <f>'RESUMEN ORDENADO DICIEMBRE'!G704</f>
        <v>MANTENIMIEMTO RUTINARIO VAL EN LOS CANTONES LOJA Y SARAGURO</v>
      </c>
      <c r="C704" t="str">
        <f>'RESUMEN ORDENADO DICIEMBRE'!A704</f>
        <v>ZONA 4</v>
      </c>
      <c r="D704" s="55">
        <f>'RESUMEN ORDENADO DICIEMBRE'!C704</f>
        <v>0</v>
      </c>
      <c r="E704" t="str">
        <f>'RESUMEN ORDENADO DICIEMBRE'!B704</f>
        <v>LOJA</v>
      </c>
      <c r="F704" t="str">
        <f>'RESUMEN ORDENADO DICIEMBRE'!D704</f>
        <v>CONTRATO</v>
      </c>
      <c r="G704" t="str">
        <f t="shared" si="220"/>
        <v>VIALSUR</v>
      </c>
      <c r="H704">
        <f>'RESUMEN ORDENADO DICIEMBRE'!F704</f>
        <v>2013</v>
      </c>
      <c r="I704" s="53" t="str">
        <f t="shared" ref="I704:I706" si="227">IF(F704="AD. DIRECTA","X","")</f>
        <v/>
      </c>
      <c r="J704" s="54" t="str">
        <f>IF(D704=0,"",VLOOKUP(D704,'2010-2001-1990'!$A$1:$C$105,3,"FALSO"))</f>
        <v/>
      </c>
      <c r="K704" s="54" t="str">
        <f>IF(D704=0,"",VLOOKUP(D704,'2010-2001-1990'!$A$1:$C$105,2,"FALSO"))</f>
        <v/>
      </c>
      <c r="L704" s="54" t="str">
        <f t="shared" ref="L704:L706" si="228">IF(J704="",IF(K704="","",J704+K704),J704+K704)</f>
        <v/>
      </c>
      <c r="M704" s="54">
        <f>'RESUMEN ORDENADO DICIEMBRE'!I704</f>
        <v>200</v>
      </c>
      <c r="N704" s="54" t="str">
        <f t="shared" ref="N704:N706" si="229">IF(M704=0,"Mantenimiento",IF(A704="MANTENIMIENTO","Construcción de "&amp;M704&amp;" Km de vías mantenidas",IF(A704="ALCANTARILLAS","Construcción de "&amp;M704&amp;" alcantarillas",IF(A704="AMBIENTAL","Licenciamiento ambiental de vías en la provincia",IF(A704="ASFALTADO","Construcción de "&amp;M704&amp;" Km de vías asfaltadas",IF(A704="ESTUDIOS","Ejecución de "&amp;M704&amp;" Km de estudio vial",IF(A704="MEJORAMIENTO","Construcción de "&amp;M704&amp;" Km de vías mejoradas",IF(A704="OBRAS DE ARTE","Construcción de "&amp;M704&amp;" Km de obras de arte",IF(A704="PASARELAS","Construcción de "&amp;M704&amp;" m de pasarelas en convenio con Tony el Suizo",IF(A704="PUENTES","Construcción de "&amp;M704&amp;" m de puentes",))))))))))</f>
        <v>Construcción de 200 Km de vías mantenidas</v>
      </c>
      <c r="O704"/>
      <c r="P704" s="54"/>
      <c r="Q704" s="54"/>
      <c r="R704">
        <f>'RESUMEN ORDENADO DICIEMBRE'!S704</f>
        <v>63000.000000000015</v>
      </c>
      <c r="S704" s="45"/>
      <c r="T704" s="49">
        <f t="shared" ref="T704:T706" si="230">IF(S704="",R704,S704)</f>
        <v>63000.000000000015</v>
      </c>
      <c r="V704" t="str">
        <f t="shared" ref="V704:V706" si="231">IF(A704="ESTUDIOS","Ing. Patricio Barcenas",IF(A704="AMBIENTAL","Ing. Verónica Carrión",IF(C704="ZONA 1","Ing. Javier Ruíz",IF(C704="ZONA 2","Ing. Marco Cevallos",IF(C704="ZONA 3", "Ing. Alfonso González","Ing. Iván Villa")))))</f>
        <v>Ing. Iván Villa</v>
      </c>
      <c r="W704" s="61" t="str">
        <f t="shared" ref="W704:W706" si="232">IF(A704="ESTUDIOS","Informe del estudio o informe del diseño","Informe, planillas y actas")</f>
        <v>Informe, planillas y actas</v>
      </c>
    </row>
    <row r="705" spans="1:23" x14ac:dyDescent="0.2">
      <c r="A705" t="str">
        <f>'RESUMEN ORDENADO DICIEMBRE'!E705</f>
        <v>MANTENIMIENTO</v>
      </c>
      <c r="B705" t="str">
        <f>'RESUMEN ORDENADO DICIEMBRE'!G705</f>
        <v>LIMPIEZA DE DERRUMBES, SAUCES NORTE-MASACA-SOLAMAR-JIMBILLA-LA CHONTA-TAMBO BLANCO-SHUCOS</v>
      </c>
      <c r="C705" t="str">
        <f>'RESUMEN ORDENADO DICIEMBRE'!A705</f>
        <v>ZONA 4</v>
      </c>
      <c r="D705" s="55" t="str">
        <f>'RESUMEN ORDENADO DICIEMBRE'!C705</f>
        <v>SANTIAGO</v>
      </c>
      <c r="E705" t="str">
        <f>'RESUMEN ORDENADO DICIEMBRE'!B705</f>
        <v>LOJA</v>
      </c>
      <c r="F705" t="str">
        <f>'RESUMEN ORDENADO DICIEMBRE'!D705</f>
        <v>AD. DIRECTA</v>
      </c>
      <c r="G705" t="str">
        <f t="shared" si="220"/>
        <v>VIALSUR</v>
      </c>
      <c r="H705">
        <f>'RESUMEN ORDENADO DICIEMBRE'!F705</f>
        <v>2013</v>
      </c>
      <c r="I705" s="53" t="str">
        <f t="shared" si="227"/>
        <v>X</v>
      </c>
      <c r="J705" s="54">
        <f>IF(D705=0,"",VLOOKUP(D705,'2010-2001-1990'!$A$1:$C$105,3,"FALSO"))</f>
        <v>707</v>
      </c>
      <c r="K705" s="54">
        <f>IF(D705=0,"",VLOOKUP(D705,'2010-2001-1990'!$A$1:$C$105,2,"FALSO"))</f>
        <v>666</v>
      </c>
      <c r="L705" s="54">
        <f t="shared" si="228"/>
        <v>1373</v>
      </c>
      <c r="M705" s="54">
        <f>'RESUMEN ORDENADO DICIEMBRE'!I705</f>
        <v>33.200000000000003</v>
      </c>
      <c r="N705" s="54" t="str">
        <f t="shared" si="229"/>
        <v>Construcción de 33.2 Km de vías mantenidas</v>
      </c>
      <c r="O705"/>
      <c r="P705" s="54"/>
      <c r="Q705" s="54"/>
      <c r="R705">
        <f>'RESUMEN ORDENADO DICIEMBRE'!S705</f>
        <v>28625</v>
      </c>
      <c r="S705" s="45"/>
      <c r="T705" s="49">
        <f t="shared" si="230"/>
        <v>28625</v>
      </c>
      <c r="V705" t="str">
        <f t="shared" si="231"/>
        <v>Ing. Iván Villa</v>
      </c>
      <c r="W705" s="61" t="str">
        <f t="shared" si="232"/>
        <v>Informe, planillas y actas</v>
      </c>
    </row>
    <row r="706" spans="1:23" x14ac:dyDescent="0.2">
      <c r="A706" t="str">
        <f>'RESUMEN ORDENADO DICIEMBRE'!E706</f>
        <v>MANTENIMIENTO</v>
      </c>
      <c r="B706" t="str">
        <f>'RESUMEN ORDENADO DICIEMBRE'!G706</f>
        <v>RASANTEO DE VÍA CON TRACTOR, SOLAMAR-JIMBILLA-LA CHONTA-TAMBO BLANCO-SHUCOS</v>
      </c>
      <c r="C706" t="str">
        <f>'RESUMEN ORDENADO DICIEMBRE'!A706</f>
        <v>ZONA 4</v>
      </c>
      <c r="D706" s="55" t="str">
        <f>'RESUMEN ORDENADO DICIEMBRE'!C706</f>
        <v>SANTIAGO</v>
      </c>
      <c r="E706" t="str">
        <f>'RESUMEN ORDENADO DICIEMBRE'!B706</f>
        <v>LOJA</v>
      </c>
      <c r="F706" t="str">
        <f>'RESUMEN ORDENADO DICIEMBRE'!D706</f>
        <v>AD. DIRECTA</v>
      </c>
      <c r="G706" t="str">
        <f t="shared" si="220"/>
        <v>VIALSUR</v>
      </c>
      <c r="H706">
        <f>'RESUMEN ORDENADO DICIEMBRE'!F706</f>
        <v>2013</v>
      </c>
      <c r="I706" s="53" t="str">
        <f t="shared" si="227"/>
        <v>X</v>
      </c>
      <c r="J706" s="54">
        <f>IF(D706=0,"",VLOOKUP(D706,'2010-2001-1990'!$A$1:$C$105,3,"FALSO"))</f>
        <v>707</v>
      </c>
      <c r="K706" s="54">
        <f>IF(D706=0,"",VLOOKUP(D706,'2010-2001-1990'!$A$1:$C$105,2,"FALSO"))</f>
        <v>666</v>
      </c>
      <c r="L706" s="54">
        <f t="shared" si="228"/>
        <v>1373</v>
      </c>
      <c r="M706" s="54">
        <f>'RESUMEN ORDENADO DICIEMBRE'!I706</f>
        <v>31.83</v>
      </c>
      <c r="N706" s="54" t="str">
        <f t="shared" si="229"/>
        <v>Construcción de 31.83 Km de vías mantenidas</v>
      </c>
      <c r="O706"/>
      <c r="P706" s="54"/>
      <c r="Q706" s="54"/>
      <c r="R706">
        <f>'RESUMEN ORDENADO DICIEMBRE'!S706</f>
        <v>38200</v>
      </c>
      <c r="S706" s="45">
        <f>SUM(R706:R707)</f>
        <v>38920</v>
      </c>
      <c r="T706" s="49">
        <f t="shared" si="230"/>
        <v>38920</v>
      </c>
      <c r="V706" t="str">
        <f t="shared" si="231"/>
        <v>Ing. Iván Villa</v>
      </c>
      <c r="W706" s="61" t="str">
        <f t="shared" si="232"/>
        <v>Informe, planillas y actas</v>
      </c>
    </row>
    <row r="707" spans="1:23" hidden="1" x14ac:dyDescent="0.2">
      <c r="A707" t="str">
        <f>'RESUMEN ORDENADO DICIEMBRE'!E707</f>
        <v>MANTENIMIENTO</v>
      </c>
      <c r="B707">
        <f>'RESUMEN ORDENADO DICIEMBRE'!G707</f>
        <v>0</v>
      </c>
      <c r="C707" t="str">
        <f>'RESUMEN ORDENADO DICIEMBRE'!A707</f>
        <v>ZONA 4</v>
      </c>
      <c r="D707" s="55" t="str">
        <f>'RESUMEN ORDENADO DICIEMBRE'!C707</f>
        <v>SANTIAGO</v>
      </c>
      <c r="E707" t="str">
        <f>'RESUMEN ORDENADO DICIEMBRE'!B707</f>
        <v>LOJA</v>
      </c>
      <c r="F707" t="str">
        <f>'RESUMEN ORDENADO DICIEMBRE'!D707</f>
        <v>AD. DIRECTA</v>
      </c>
      <c r="G707" t="str">
        <f t="shared" si="220"/>
        <v>VIALSUR</v>
      </c>
      <c r="J707" s="54"/>
      <c r="K707" s="54"/>
      <c r="L707" s="54"/>
      <c r="M707" s="54">
        <f>'RESUMEN ORDENADO DICIEMBRE'!I707</f>
        <v>0</v>
      </c>
      <c r="N707" s="54"/>
      <c r="O707" s="54"/>
      <c r="P707" s="54"/>
      <c r="Q707" s="54"/>
      <c r="R707">
        <f>'RESUMEN ORDENADO DICIEMBRE'!S707</f>
        <v>720</v>
      </c>
      <c r="S707" s="45"/>
    </row>
    <row r="708" spans="1:23" x14ac:dyDescent="0.2">
      <c r="A708" t="str">
        <f>'RESUMEN ORDENADO DICIEMBRE'!E708</f>
        <v>MANTENIMIENTO</v>
      </c>
      <c r="B708" t="str">
        <f>'RESUMEN ORDENADO DICIEMBRE'!G708</f>
        <v>MANTENIMEINTO DE LA VIA SAUCES NORTE - JIMBILLA - LA CHONTA</v>
      </c>
      <c r="C708" t="str">
        <f>'RESUMEN ORDENADO DICIEMBRE'!A708</f>
        <v>ZONA 4</v>
      </c>
      <c r="D708" s="55" t="str">
        <f>'RESUMEN ORDENADO DICIEMBRE'!C708</f>
        <v>JIMBILLA</v>
      </c>
      <c r="E708" t="str">
        <f>'RESUMEN ORDENADO DICIEMBRE'!B708</f>
        <v>LOJA</v>
      </c>
      <c r="F708" t="str">
        <f>'RESUMEN ORDENADO DICIEMBRE'!D708</f>
        <v>AD. DIRECTA</v>
      </c>
      <c r="G708" t="str">
        <f t="shared" si="220"/>
        <v>VIALSUR</v>
      </c>
      <c r="H708">
        <f>'RESUMEN ORDENADO DICIEMBRE'!F708</f>
        <v>2013</v>
      </c>
      <c r="I708" s="53" t="str">
        <f>IF(F708="AD. DIRECTA","X","")</f>
        <v>X</v>
      </c>
      <c r="J708" s="54">
        <f>IF(D708=0,"",VLOOKUP(D708,'2010-2001-1990'!$A$1:$C$105,3,"FALSO"))</f>
        <v>551</v>
      </c>
      <c r="K708" s="54">
        <f>IF(D708=0,"",VLOOKUP(D708,'2010-2001-1990'!$A$1:$C$105,2,"FALSO"))</f>
        <v>563</v>
      </c>
      <c r="L708" s="54">
        <f>IF(J708="",IF(K708="","",J708+K708),J708+K708)</f>
        <v>1114</v>
      </c>
      <c r="M708" s="54">
        <f>'RESUMEN ORDENADO DICIEMBRE'!I708</f>
        <v>9.75</v>
      </c>
      <c r="N708" s="54" t="str">
        <f>IF(M708=0,"Mantenimiento",IF(A708="MANTENIMIENTO","Construcción de "&amp;M708&amp;" Km de vías mantenidas",IF(A708="ALCANTARILLAS","Construcción de "&amp;M708&amp;" alcantarillas",IF(A708="AMBIENTAL","Licenciamiento ambiental de vías en la provincia",IF(A708="ASFALTADO","Construcción de "&amp;M708&amp;" Km de vías asfaltadas",IF(A708="ESTUDIOS","Ejecución de "&amp;M708&amp;" Km de estudio vial",IF(A708="MEJORAMIENTO","Construcción de "&amp;M708&amp;" Km de vías mejoradas",IF(A708="OBRAS DE ARTE","Construcción de "&amp;M708&amp;" Km de obras de arte",IF(A708="PASARELAS","Construcción de "&amp;M708&amp;" m de pasarelas en convenio con Tony el Suizo",IF(A708="PUENTES","Construcción de "&amp;M708&amp;" m de puentes",))))))))))</f>
        <v>Construcción de 9.75 Km de vías mantenidas</v>
      </c>
      <c r="O708"/>
      <c r="P708" s="54"/>
      <c r="Q708" s="54"/>
      <c r="R708">
        <f>'RESUMEN ORDENADO DICIEMBRE'!S708</f>
        <v>982.8</v>
      </c>
      <c r="S708" s="45">
        <f>SUM(R708:R710)</f>
        <v>3932.1039999999998</v>
      </c>
      <c r="T708" s="49">
        <f>IF(S708="",R708,S708)</f>
        <v>3932.1039999999998</v>
      </c>
      <c r="V708" t="str">
        <f>IF(A708="ESTUDIOS","Ing. Patricio Barcenas",IF(A708="AMBIENTAL","Ing. Verónica Carrión",IF(C708="ZONA 1","Ing. Javier Ruíz",IF(C708="ZONA 2","Ing. Marco Cevallos",IF(C708="ZONA 3", "Ing. Alfonso González","Ing. Iván Villa")))))</f>
        <v>Ing. Iván Villa</v>
      </c>
      <c r="W708" s="61" t="str">
        <f>IF(A708="ESTUDIOS","Informe del estudio o informe del diseño","Informe, planillas y actas")</f>
        <v>Informe, planillas y actas</v>
      </c>
    </row>
    <row r="709" spans="1:23" hidden="1" x14ac:dyDescent="0.2">
      <c r="A709" t="str">
        <f>'RESUMEN ORDENADO DICIEMBRE'!E709</f>
        <v>MANTENIMIENTO</v>
      </c>
      <c r="B709">
        <f>'RESUMEN ORDENADO DICIEMBRE'!G709</f>
        <v>0</v>
      </c>
      <c r="C709" t="str">
        <f>'RESUMEN ORDENADO DICIEMBRE'!A709</f>
        <v>ZONA 4</v>
      </c>
      <c r="D709" s="55" t="str">
        <f>'RESUMEN ORDENADO DICIEMBRE'!C709</f>
        <v>JIMBILLA</v>
      </c>
      <c r="E709" t="str">
        <f>'RESUMEN ORDENADO DICIEMBRE'!B709</f>
        <v>LOJA</v>
      </c>
      <c r="F709" t="str">
        <f>'RESUMEN ORDENADO DICIEMBRE'!D709</f>
        <v>AD. DIRECTA</v>
      </c>
      <c r="G709" t="str">
        <f t="shared" si="220"/>
        <v>VIALSUR</v>
      </c>
      <c r="J709" s="54"/>
      <c r="K709" s="54"/>
      <c r="L709" s="54"/>
      <c r="M709" s="54">
        <f>'RESUMEN ORDENADO DICIEMBRE'!I709</f>
        <v>0</v>
      </c>
      <c r="N709" s="54"/>
      <c r="O709" s="54"/>
      <c r="P709" s="54"/>
      <c r="Q709" s="54"/>
      <c r="R709">
        <f>'RESUMEN ORDENADO DICIEMBRE'!S709</f>
        <v>24.303999999999998</v>
      </c>
      <c r="S709" s="45"/>
      <c r="W709" s="61"/>
    </row>
    <row r="710" spans="1:23" hidden="1" x14ac:dyDescent="0.2">
      <c r="A710" t="str">
        <f>'RESUMEN ORDENADO DICIEMBRE'!E710</f>
        <v>MANTENIMIENTO</v>
      </c>
      <c r="B710">
        <f>'RESUMEN ORDENADO DICIEMBRE'!G710</f>
        <v>0</v>
      </c>
      <c r="C710" t="str">
        <f>'RESUMEN ORDENADO DICIEMBRE'!A710</f>
        <v>ZONA 4</v>
      </c>
      <c r="D710" s="55" t="str">
        <f>'RESUMEN ORDENADO DICIEMBRE'!C710</f>
        <v>JIMBILLA</v>
      </c>
      <c r="E710" t="str">
        <f>'RESUMEN ORDENADO DICIEMBRE'!B710</f>
        <v>LOJA</v>
      </c>
      <c r="F710" t="str">
        <f>'RESUMEN ORDENADO DICIEMBRE'!D710</f>
        <v>AD. DIRECTA</v>
      </c>
      <c r="G710" t="str">
        <f t="shared" si="220"/>
        <v>VIALSUR</v>
      </c>
      <c r="J710" s="54"/>
      <c r="K710" s="54"/>
      <c r="L710" s="54"/>
      <c r="M710" s="54">
        <f>'RESUMEN ORDENADO DICIEMBRE'!I710</f>
        <v>0</v>
      </c>
      <c r="N710" s="54"/>
      <c r="O710" s="54"/>
      <c r="P710" s="54"/>
      <c r="Q710" s="54"/>
      <c r="R710">
        <f>'RESUMEN ORDENADO DICIEMBRE'!S710</f>
        <v>2925</v>
      </c>
      <c r="S710" s="45"/>
      <c r="W710" s="61"/>
    </row>
    <row r="711" spans="1:23" x14ac:dyDescent="0.2">
      <c r="A711" t="str">
        <f>'RESUMEN ORDENADO DICIEMBRE'!E711</f>
        <v>MANTENIMIENTO</v>
      </c>
      <c r="B711" t="str">
        <f>'RESUMEN ORDENADO DICIEMBRE'!G711</f>
        <v>VIA LOJA SOLAMAR SAN LUCAS</v>
      </c>
      <c r="C711" t="str">
        <f>'RESUMEN ORDENADO DICIEMBRE'!A711</f>
        <v>ZONA 4</v>
      </c>
      <c r="D711" s="55" t="str">
        <f>'RESUMEN ORDENADO DICIEMBRE'!C711</f>
        <v>SANTIAGO</v>
      </c>
      <c r="E711" t="str">
        <f>'RESUMEN ORDENADO DICIEMBRE'!B711</f>
        <v>LOJA</v>
      </c>
      <c r="F711" t="str">
        <f>'RESUMEN ORDENADO DICIEMBRE'!D711</f>
        <v>CONTRATO</v>
      </c>
      <c r="G711" t="str">
        <f t="shared" si="220"/>
        <v>VIALSUR</v>
      </c>
      <c r="H711">
        <f>'RESUMEN ORDENADO DICIEMBRE'!F711</f>
        <v>2013</v>
      </c>
      <c r="I711" s="53" t="str">
        <f t="shared" ref="I711:I715" si="233">IF(F711="AD. DIRECTA","X","")</f>
        <v/>
      </c>
      <c r="J711" s="54">
        <f>IF(D711=0,"",VLOOKUP(D711,'2010-2001-1990'!$A$1:$C$105,3,"FALSO"))</f>
        <v>707</v>
      </c>
      <c r="K711" s="54">
        <f>IF(D711=0,"",VLOOKUP(D711,'2010-2001-1990'!$A$1:$C$105,2,"FALSO"))</f>
        <v>666</v>
      </c>
      <c r="L711" s="54">
        <f t="shared" ref="L711:L715" si="234">IF(J711="",IF(K711="","",J711+K711),J711+K711)</f>
        <v>1373</v>
      </c>
      <c r="M711" s="54">
        <f>'RESUMEN ORDENADO DICIEMBRE'!I711</f>
        <v>33.200000000000003</v>
      </c>
      <c r="N711" s="54" t="str">
        <f t="shared" ref="N711:N715" si="235">IF(M711=0,"Mantenimiento",IF(A711="MANTENIMIENTO","Construcción de "&amp;M711&amp;" Km de vías mantenidas",IF(A711="ALCANTARILLAS","Construcción de "&amp;M711&amp;" alcantarillas",IF(A711="AMBIENTAL","Licenciamiento ambiental de vías en la provincia",IF(A711="ASFALTADO","Construcción de "&amp;M711&amp;" Km de vías asfaltadas",IF(A711="ESTUDIOS","Ejecución de "&amp;M711&amp;" Km de estudio vial",IF(A711="MEJORAMIENTO","Construcción de "&amp;M711&amp;" Km de vías mejoradas",IF(A711="OBRAS DE ARTE","Construcción de "&amp;M711&amp;" Km de obras de arte",IF(A711="PASARELAS","Construcción de "&amp;M711&amp;" m de pasarelas en convenio con Tony el Suizo",IF(A711="PUENTES","Construcción de "&amp;M711&amp;" m de puentes",))))))))))</f>
        <v>Construcción de 33.2 Km de vías mantenidas</v>
      </c>
      <c r="O711"/>
      <c r="P711" s="54"/>
      <c r="Q711" s="54"/>
      <c r="R711">
        <f>'RESUMEN ORDENADO DICIEMBRE'!S711</f>
        <v>17320.259999999998</v>
      </c>
      <c r="S711" s="45"/>
      <c r="T711" s="49">
        <f t="shared" ref="T711:T715" si="236">IF(S711="",R711,S711)</f>
        <v>17320.259999999998</v>
      </c>
      <c r="V711" t="str">
        <f t="shared" ref="V711:V715" si="237">IF(A711="ESTUDIOS","Ing. Patricio Barcenas",IF(A711="AMBIENTAL","Ing. Verónica Carrión",IF(C711="ZONA 1","Ing. Javier Ruíz",IF(C711="ZONA 2","Ing. Marco Cevallos",IF(C711="ZONA 3", "Ing. Alfonso González","Ing. Iván Villa")))))</f>
        <v>Ing. Iván Villa</v>
      </c>
      <c r="W711" s="61" t="str">
        <f t="shared" ref="W711:W715" si="238">IF(A711="ESTUDIOS","Informe del estudio o informe del diseño","Informe, planillas y actas")</f>
        <v>Informe, planillas y actas</v>
      </c>
    </row>
    <row r="712" spans="1:23" x14ac:dyDescent="0.2">
      <c r="A712" t="str">
        <f>'RESUMEN ORDENADO DICIEMBRE'!E712</f>
        <v>ASFALTADO</v>
      </c>
      <c r="B712" t="str">
        <f>'RESUMEN ORDENADO DICIEMBRE'!G712</f>
        <v>ASFALTADO DE LA VIA VILCABAMBA LINDEROS MOYOCOCHA</v>
      </c>
      <c r="C712" t="str">
        <f>'RESUMEN ORDENADO DICIEMBRE'!A712</f>
        <v>ZONA 4</v>
      </c>
      <c r="D712" s="55" t="str">
        <f>'RESUMEN ORDENADO DICIEMBRE'!C712</f>
        <v>VILCABAMBA</v>
      </c>
      <c r="E712" t="str">
        <f>'RESUMEN ORDENADO DICIEMBRE'!B712</f>
        <v>LOJA</v>
      </c>
      <c r="F712" t="str">
        <f>'RESUMEN ORDENADO DICIEMBRE'!D712</f>
        <v>CONTRATO</v>
      </c>
      <c r="G712" t="str">
        <f t="shared" si="220"/>
        <v>VIALSUR</v>
      </c>
      <c r="H712">
        <f>'RESUMEN ORDENADO DICIEMBRE'!F712</f>
        <v>2012</v>
      </c>
      <c r="I712" s="53" t="str">
        <f t="shared" si="233"/>
        <v/>
      </c>
      <c r="J712" s="54">
        <f>IF(D712=0,"",VLOOKUP(D712,'2010-2001-1990'!$A$1:$C$105,3,"FALSO"))</f>
        <v>2413</v>
      </c>
      <c r="K712" s="54">
        <f>IF(D712=0,"",VLOOKUP(D712,'2010-2001-1990'!$A$1:$C$105,2,"FALSO"))</f>
        <v>2365</v>
      </c>
      <c r="L712" s="54">
        <f t="shared" si="234"/>
        <v>4778</v>
      </c>
      <c r="M712" s="54">
        <f>'RESUMEN ORDENADO DICIEMBRE'!I712</f>
        <v>8</v>
      </c>
      <c r="N712" s="54" t="str">
        <f t="shared" si="235"/>
        <v>Construcción de 8 Km de vías asfaltadas</v>
      </c>
      <c r="O712"/>
      <c r="P712" s="54"/>
      <c r="Q712" s="54"/>
      <c r="R712">
        <f>'RESUMEN ORDENADO DICIEMBRE'!S712</f>
        <v>238333.33</v>
      </c>
      <c r="S712" s="45"/>
      <c r="T712" s="49">
        <f t="shared" si="236"/>
        <v>238333.33</v>
      </c>
      <c r="V712" t="str">
        <f t="shared" si="237"/>
        <v>Ing. Iván Villa</v>
      </c>
      <c r="W712" s="61" t="str">
        <f t="shared" si="238"/>
        <v>Informe, planillas y actas</v>
      </c>
    </row>
    <row r="713" spans="1:23" x14ac:dyDescent="0.2">
      <c r="A713" t="str">
        <f>'RESUMEN ORDENADO DICIEMBRE'!E713</f>
        <v>MANTENIMIENTO</v>
      </c>
      <c r="B713" t="str">
        <f>'RESUMEN ORDENADO DICIEMBRE'!G713</f>
        <v>RASANTEO DE VÍA CON TRACTOR, LINDEROS-TUMIANUMA</v>
      </c>
      <c r="C713" t="str">
        <f>'RESUMEN ORDENADO DICIEMBRE'!A713</f>
        <v>ZONA 4</v>
      </c>
      <c r="D713" s="55" t="str">
        <f>'RESUMEN ORDENADO DICIEMBRE'!C713</f>
        <v>VILCABAMBA</v>
      </c>
      <c r="E713" t="str">
        <f>'RESUMEN ORDENADO DICIEMBRE'!B713</f>
        <v>LOJA</v>
      </c>
      <c r="F713" t="str">
        <f>'RESUMEN ORDENADO DICIEMBRE'!D713</f>
        <v>AD. DIRECTA</v>
      </c>
      <c r="G713" t="str">
        <f t="shared" si="220"/>
        <v>VIALSUR</v>
      </c>
      <c r="H713">
        <f>'RESUMEN ORDENADO DICIEMBRE'!F713</f>
        <v>2013</v>
      </c>
      <c r="I713" s="53" t="str">
        <f t="shared" si="233"/>
        <v>X</v>
      </c>
      <c r="J713" s="54">
        <f>IF(D713=0,"",VLOOKUP(D713,'2010-2001-1990'!$A$1:$C$105,3,"FALSO"))</f>
        <v>2413</v>
      </c>
      <c r="K713" s="54">
        <f>IF(D713=0,"",VLOOKUP(D713,'2010-2001-1990'!$A$1:$C$105,2,"FALSO"))</f>
        <v>2365</v>
      </c>
      <c r="L713" s="54">
        <f t="shared" si="234"/>
        <v>4778</v>
      </c>
      <c r="M713" s="54">
        <f>'RESUMEN ORDENADO DICIEMBRE'!I713</f>
        <v>8.33</v>
      </c>
      <c r="N713" s="54" t="str">
        <f t="shared" si="235"/>
        <v>Construcción de 8.33 Km de vías mantenidas</v>
      </c>
      <c r="O713"/>
      <c r="P713" s="54"/>
      <c r="Q713" s="54"/>
      <c r="R713">
        <f>'RESUMEN ORDENADO DICIEMBRE'!S713</f>
        <v>10000</v>
      </c>
      <c r="S713" s="45"/>
      <c r="T713" s="49">
        <f t="shared" si="236"/>
        <v>10000</v>
      </c>
      <c r="V713" t="str">
        <f t="shared" si="237"/>
        <v>Ing. Iván Villa</v>
      </c>
      <c r="W713" s="61" t="str">
        <f t="shared" si="238"/>
        <v>Informe, planillas y actas</v>
      </c>
    </row>
    <row r="714" spans="1:23" x14ac:dyDescent="0.2">
      <c r="A714" t="str">
        <f>'RESUMEN ORDENADO DICIEMBRE'!E714</f>
        <v>MANTENIMIENTO</v>
      </c>
      <c r="B714" t="str">
        <f>'RESUMEN ORDENADO DICIEMBRE'!G714</f>
        <v xml:space="preserve">Reconformación de las vias en los Barriios  Tumianuma </v>
      </c>
      <c r="C714" t="str">
        <f>'RESUMEN ORDENADO DICIEMBRE'!A714</f>
        <v>ZONA 4</v>
      </c>
      <c r="D714" s="55" t="str">
        <f>'RESUMEN ORDENADO DICIEMBRE'!C714</f>
        <v>VILCABAMBA</v>
      </c>
      <c r="E714" t="str">
        <f>'RESUMEN ORDENADO DICIEMBRE'!B714</f>
        <v>LOJA</v>
      </c>
      <c r="F714" t="str">
        <f>'RESUMEN ORDENADO DICIEMBRE'!D714</f>
        <v>AD. DIRECTA</v>
      </c>
      <c r="G714" t="str">
        <f t="shared" si="220"/>
        <v>VIALSUR</v>
      </c>
      <c r="H714">
        <f>'RESUMEN ORDENADO DICIEMBRE'!F714</f>
        <v>2013</v>
      </c>
      <c r="I714" s="53" t="str">
        <f t="shared" si="233"/>
        <v>X</v>
      </c>
      <c r="J714" s="54">
        <f>IF(D714=0,"",VLOOKUP(D714,'2010-2001-1990'!$A$1:$C$105,3,"FALSO"))</f>
        <v>2413</v>
      </c>
      <c r="K714" s="54">
        <f>IF(D714=0,"",VLOOKUP(D714,'2010-2001-1990'!$A$1:$C$105,2,"FALSO"))</f>
        <v>2365</v>
      </c>
      <c r="L714" s="54">
        <f t="shared" si="234"/>
        <v>4778</v>
      </c>
      <c r="M714" s="54">
        <f>'RESUMEN ORDENADO DICIEMBRE'!I714</f>
        <v>6.75</v>
      </c>
      <c r="N714" s="54" t="str">
        <f t="shared" si="235"/>
        <v>Construcción de 6.75 Km de vías mantenidas</v>
      </c>
      <c r="O714"/>
      <c r="P714" s="54"/>
      <c r="Q714" s="54"/>
      <c r="R714">
        <f>'RESUMEN ORDENADO DICIEMBRE'!S714</f>
        <v>5737.5</v>
      </c>
      <c r="S714" s="45"/>
      <c r="T714" s="49">
        <f t="shared" si="236"/>
        <v>5737.5</v>
      </c>
      <c r="V714" t="str">
        <f t="shared" si="237"/>
        <v>Ing. Iván Villa</v>
      </c>
      <c r="W714" s="61" t="str">
        <f t="shared" si="238"/>
        <v>Informe, planillas y actas</v>
      </c>
    </row>
    <row r="715" spans="1:23" x14ac:dyDescent="0.2">
      <c r="A715" t="str">
        <f>'RESUMEN ORDENADO DICIEMBRE'!E715</f>
        <v>MANTENIMIENTO</v>
      </c>
      <c r="B715" t="str">
        <f>'RESUMEN ORDENADO DICIEMBRE'!G715</f>
        <v>Reconformación de vías en los Barrios  El Limon y Limon Tumianuma</v>
      </c>
      <c r="C715" t="str">
        <f>'RESUMEN ORDENADO DICIEMBRE'!A715</f>
        <v>ZONA 4</v>
      </c>
      <c r="D715" s="55" t="str">
        <f>'RESUMEN ORDENADO DICIEMBRE'!C715</f>
        <v>VILCABAMBA</v>
      </c>
      <c r="E715" t="str">
        <f>'RESUMEN ORDENADO DICIEMBRE'!B715</f>
        <v>LOJA</v>
      </c>
      <c r="F715" t="str">
        <f>'RESUMEN ORDENADO DICIEMBRE'!D715</f>
        <v>AD. DIRECTA</v>
      </c>
      <c r="G715" t="str">
        <f t="shared" si="220"/>
        <v>VIALSUR</v>
      </c>
      <c r="H715">
        <f>'RESUMEN ORDENADO DICIEMBRE'!F715</f>
        <v>2013</v>
      </c>
      <c r="I715" s="53" t="str">
        <f t="shared" si="233"/>
        <v>X</v>
      </c>
      <c r="J715" s="54">
        <f>IF(D715=0,"",VLOOKUP(D715,'2010-2001-1990'!$A$1:$C$105,3,"FALSO"))</f>
        <v>2413</v>
      </c>
      <c r="K715" s="54">
        <f>IF(D715=0,"",VLOOKUP(D715,'2010-2001-1990'!$A$1:$C$105,2,"FALSO"))</f>
        <v>2365</v>
      </c>
      <c r="L715" s="54">
        <f t="shared" si="234"/>
        <v>4778</v>
      </c>
      <c r="M715" s="54">
        <f>'RESUMEN ORDENADO DICIEMBRE'!I715</f>
        <v>9.1</v>
      </c>
      <c r="N715" s="54" t="str">
        <f t="shared" si="235"/>
        <v>Construcción de 9.1 Km de vías mantenidas</v>
      </c>
      <c r="O715"/>
      <c r="P715" s="54"/>
      <c r="Q715" s="54"/>
      <c r="R715">
        <f>'RESUMEN ORDENADO DICIEMBRE'!S715</f>
        <v>7735.0000000000009</v>
      </c>
      <c r="S715" s="45">
        <f>SUM(R715:R717)</f>
        <v>85351</v>
      </c>
      <c r="T715" s="49">
        <f t="shared" si="236"/>
        <v>85351</v>
      </c>
      <c r="V715" t="str">
        <f t="shared" si="237"/>
        <v>Ing. Iván Villa</v>
      </c>
      <c r="W715" s="61" t="str">
        <f t="shared" si="238"/>
        <v>Informe, planillas y actas</v>
      </c>
    </row>
    <row r="716" spans="1:23" hidden="1" x14ac:dyDescent="0.2">
      <c r="A716" t="str">
        <f>'RESUMEN ORDENADO DICIEMBRE'!E716</f>
        <v>MANTENIMIENTO</v>
      </c>
      <c r="B716">
        <f>'RESUMEN ORDENADO DICIEMBRE'!G716</f>
        <v>0</v>
      </c>
      <c r="C716" t="str">
        <f>'RESUMEN ORDENADO DICIEMBRE'!A716</f>
        <v>ZONA 4</v>
      </c>
      <c r="D716" s="55" t="str">
        <f>'RESUMEN ORDENADO DICIEMBRE'!C716</f>
        <v>VILCABAMBA</v>
      </c>
      <c r="E716" t="str">
        <f>'RESUMEN ORDENADO DICIEMBRE'!B716</f>
        <v>LOJA</v>
      </c>
      <c r="F716" t="str">
        <f>'RESUMEN ORDENADO DICIEMBRE'!D716</f>
        <v>AD. DIRECTA</v>
      </c>
      <c r="G716" t="str">
        <f t="shared" si="220"/>
        <v>VIALSUR</v>
      </c>
      <c r="J716" s="54"/>
      <c r="K716" s="54"/>
      <c r="L716" s="54"/>
      <c r="M716" s="54">
        <f>'RESUMEN ORDENADO DICIEMBRE'!I716</f>
        <v>0</v>
      </c>
      <c r="N716" s="54"/>
      <c r="O716" s="54"/>
      <c r="P716" s="54"/>
      <c r="Q716" s="54"/>
      <c r="R716">
        <f>'RESUMEN ORDENADO DICIEMBRE'!S716</f>
        <v>42336</v>
      </c>
      <c r="S716" s="45"/>
    </row>
    <row r="717" spans="1:23" hidden="1" x14ac:dyDescent="0.2">
      <c r="A717" t="str">
        <f>'RESUMEN ORDENADO DICIEMBRE'!E717</f>
        <v>MANTENIMIENTO</v>
      </c>
      <c r="B717">
        <f>'RESUMEN ORDENADO DICIEMBRE'!G717</f>
        <v>0</v>
      </c>
      <c r="C717" t="str">
        <f>'RESUMEN ORDENADO DICIEMBRE'!A717</f>
        <v>ZONA 4</v>
      </c>
      <c r="D717" s="55" t="str">
        <f>'RESUMEN ORDENADO DICIEMBRE'!C717</f>
        <v>VILCABAMBA</v>
      </c>
      <c r="E717" t="str">
        <f>'RESUMEN ORDENADO DICIEMBRE'!B717</f>
        <v>LOJA</v>
      </c>
      <c r="F717" t="str">
        <f>'RESUMEN ORDENADO DICIEMBRE'!D717</f>
        <v>AD. DIRECTA</v>
      </c>
      <c r="G717" t="str">
        <f t="shared" ref="G717:G780" si="239">IF(F717="MTOP","MTOP",IF(F717="AD. DIRECTA","VIALSUR",IF(F717="CONV. TONY EL SUIZO","VIALSUR",IF(F717="CONVENIO","VIALSUR","VIALSUR"))))</f>
        <v>VIALSUR</v>
      </c>
      <c r="J717" s="54"/>
      <c r="K717" s="54"/>
      <c r="L717" s="54"/>
      <c r="M717" s="54">
        <f>'RESUMEN ORDENADO DICIEMBRE'!I717</f>
        <v>0</v>
      </c>
      <c r="N717" s="54"/>
      <c r="O717" s="54"/>
      <c r="P717" s="54"/>
      <c r="Q717" s="54"/>
      <c r="R717">
        <f>'RESUMEN ORDENADO DICIEMBRE'!S717</f>
        <v>35280</v>
      </c>
      <c r="S717" s="45"/>
      <c r="W717" s="61"/>
    </row>
    <row r="718" spans="1:23" x14ac:dyDescent="0.2">
      <c r="A718" t="str">
        <f>'RESUMEN ORDENADO DICIEMBRE'!E718</f>
        <v>MANTENIMIENTO</v>
      </c>
      <c r="B718" t="str">
        <f>'RESUMEN ORDENADO DICIEMBRE'!G718</f>
        <v>RECONFORMACIÓN DE VIA YAMBURARA</v>
      </c>
      <c r="C718" t="str">
        <f>'RESUMEN ORDENADO DICIEMBRE'!A718</f>
        <v>ZONA 4</v>
      </c>
      <c r="D718" s="55" t="str">
        <f>'RESUMEN ORDENADO DICIEMBRE'!C718</f>
        <v>VILCABAMBA</v>
      </c>
      <c r="E718" t="str">
        <f>'RESUMEN ORDENADO DICIEMBRE'!B718</f>
        <v>LOJA</v>
      </c>
      <c r="F718" t="str">
        <f>'RESUMEN ORDENADO DICIEMBRE'!D718</f>
        <v>CONVENIO</v>
      </c>
      <c r="G718" t="str">
        <f t="shared" si="239"/>
        <v>VIALSUR</v>
      </c>
      <c r="H718">
        <f>'RESUMEN ORDENADO DICIEMBRE'!F718</f>
        <v>2013</v>
      </c>
      <c r="I718" s="53" t="str">
        <f t="shared" ref="I718:I721" si="240">IF(F718="AD. DIRECTA","X","")</f>
        <v/>
      </c>
      <c r="J718" s="54">
        <f>IF(D718=0,"",VLOOKUP(D718,'2010-2001-1990'!$A$1:$C$105,3,"FALSO"))</f>
        <v>2413</v>
      </c>
      <c r="K718" s="54">
        <f>IF(D718=0,"",VLOOKUP(D718,'2010-2001-1990'!$A$1:$C$105,2,"FALSO"))</f>
        <v>2365</v>
      </c>
      <c r="L718" s="54">
        <f t="shared" ref="L718:L721" si="241">IF(J718="",IF(K718="","",J718+K718),J718+K718)</f>
        <v>4778</v>
      </c>
      <c r="M718" s="54">
        <f>'RESUMEN ORDENADO DICIEMBRE'!I718</f>
        <v>1</v>
      </c>
      <c r="N718" s="54" t="str">
        <f t="shared" ref="N718:N721" si="242">IF(M718=0,"Mantenimiento",IF(A718="MANTENIMIENTO","Construcción de "&amp;M718&amp;" Km de vías mantenidas",IF(A718="ALCANTARILLAS","Construcción de "&amp;M718&amp;" alcantarillas",IF(A718="AMBIENTAL","Licenciamiento ambiental de vías en la provincia",IF(A718="ASFALTADO","Construcción de "&amp;M718&amp;" Km de vías asfaltadas",IF(A718="ESTUDIOS","Ejecución de "&amp;M718&amp;" Km de estudio vial",IF(A718="MEJORAMIENTO","Construcción de "&amp;M718&amp;" Km de vías mejoradas",IF(A718="OBRAS DE ARTE","Construcción de "&amp;M718&amp;" Km de obras de arte",IF(A718="PASARELAS","Construcción de "&amp;M718&amp;" m de pasarelas en convenio con Tony el Suizo",IF(A718="PUENTES","Construcción de "&amp;M718&amp;" m de puentes",))))))))))</f>
        <v>Construcción de 1 Km de vías mantenidas</v>
      </c>
      <c r="O718"/>
      <c r="P718" s="54"/>
      <c r="Q718" s="54"/>
      <c r="R718">
        <f>'RESUMEN ORDENADO DICIEMBRE'!S718</f>
        <v>1003.0000000000001</v>
      </c>
      <c r="S718" s="45"/>
      <c r="T718" s="49">
        <f t="shared" ref="T718:T721" si="243">IF(S718="",R718,S718)</f>
        <v>1003.0000000000001</v>
      </c>
      <c r="V718" t="str">
        <f t="shared" ref="V718:V721" si="244">IF(A718="ESTUDIOS","Ing. Patricio Barcenas",IF(A718="AMBIENTAL","Ing. Verónica Carrión",IF(C718="ZONA 1","Ing. Javier Ruíz",IF(C718="ZONA 2","Ing. Marco Cevallos",IF(C718="ZONA 3", "Ing. Alfonso González","Ing. Iván Villa")))))</f>
        <v>Ing. Iván Villa</v>
      </c>
      <c r="W718" s="61" t="str">
        <f t="shared" ref="W718:W721" si="245">IF(A718="ESTUDIOS","Informe del estudio o informe del diseño","Informe, planillas y actas")</f>
        <v>Informe, planillas y actas</v>
      </c>
    </row>
    <row r="719" spans="1:23" x14ac:dyDescent="0.2">
      <c r="A719" t="str">
        <f>'RESUMEN ORDENADO DICIEMBRE'!E719</f>
        <v>MANTENIMIENTO</v>
      </c>
      <c r="B719" t="str">
        <f>'RESUMEN ORDENADO DICIEMBRE'!G719</f>
        <v>RECONFORMACIÓN DE VÍAS VILCABAMBA</v>
      </c>
      <c r="C719" t="str">
        <f>'RESUMEN ORDENADO DICIEMBRE'!A719</f>
        <v>ZONA 4</v>
      </c>
      <c r="D719" s="55" t="str">
        <f>'RESUMEN ORDENADO DICIEMBRE'!C719</f>
        <v>VILCABAMBA</v>
      </c>
      <c r="E719" t="str">
        <f>'RESUMEN ORDENADO DICIEMBRE'!B719</f>
        <v>LOJA</v>
      </c>
      <c r="F719" t="str">
        <f>'RESUMEN ORDENADO DICIEMBRE'!D719</f>
        <v>CONTRATO</v>
      </c>
      <c r="G719" t="str">
        <f t="shared" si="239"/>
        <v>VIALSUR</v>
      </c>
      <c r="H719">
        <f>'RESUMEN ORDENADO DICIEMBRE'!F719</f>
        <v>2013</v>
      </c>
      <c r="I719" s="53" t="str">
        <f t="shared" si="240"/>
        <v/>
      </c>
      <c r="J719" s="54">
        <f>IF(D719=0,"",VLOOKUP(D719,'2010-2001-1990'!$A$1:$C$105,3,"FALSO"))</f>
        <v>2413</v>
      </c>
      <c r="K719" s="54">
        <f>IF(D719=0,"",VLOOKUP(D719,'2010-2001-1990'!$A$1:$C$105,2,"FALSO"))</f>
        <v>2365</v>
      </c>
      <c r="L719" s="54">
        <f t="shared" si="241"/>
        <v>4778</v>
      </c>
      <c r="M719" s="54">
        <f>'RESUMEN ORDENADO DICIEMBRE'!I719</f>
        <v>9.6</v>
      </c>
      <c r="N719" s="54" t="str">
        <f t="shared" si="242"/>
        <v>Construcción de 9.6 Km de vías mantenidas</v>
      </c>
      <c r="O719"/>
      <c r="P719" s="54"/>
      <c r="Q719" s="54"/>
      <c r="R719">
        <f>'RESUMEN ORDENADO DICIEMBRE'!S719</f>
        <v>9860</v>
      </c>
      <c r="S719" s="45"/>
      <c r="T719" s="49">
        <f t="shared" si="243"/>
        <v>9860</v>
      </c>
      <c r="V719" t="str">
        <f t="shared" si="244"/>
        <v>Ing. Iván Villa</v>
      </c>
      <c r="W719" s="61" t="str">
        <f t="shared" si="245"/>
        <v>Informe, planillas y actas</v>
      </c>
    </row>
    <row r="720" spans="1:23" x14ac:dyDescent="0.2">
      <c r="A720" t="str">
        <f>'RESUMEN ORDENADO DICIEMBRE'!E720</f>
        <v>MANTENIMIENTO</v>
      </c>
      <c r="B720" t="str">
        <f>'RESUMEN ORDENADO DICIEMBRE'!G720</f>
        <v>RECONFORMACIÓN DE VÍAS VILCABAMBA</v>
      </c>
      <c r="C720" t="str">
        <f>'RESUMEN ORDENADO DICIEMBRE'!A720</f>
        <v>ZONA 4</v>
      </c>
      <c r="D720" s="55" t="str">
        <f>'RESUMEN ORDENADO DICIEMBRE'!C720</f>
        <v>VILCABAMBA</v>
      </c>
      <c r="E720" t="str">
        <f>'RESUMEN ORDENADO DICIEMBRE'!B720</f>
        <v>LOJA</v>
      </c>
      <c r="F720" t="str">
        <f>'RESUMEN ORDENADO DICIEMBRE'!D720</f>
        <v>CONTRATO</v>
      </c>
      <c r="G720" t="str">
        <f t="shared" si="239"/>
        <v>VIALSUR</v>
      </c>
      <c r="H720">
        <f>'RESUMEN ORDENADO DICIEMBRE'!F720</f>
        <v>2013</v>
      </c>
      <c r="I720" s="53" t="str">
        <f t="shared" si="240"/>
        <v/>
      </c>
      <c r="J720" s="54">
        <f>IF(D720=0,"",VLOOKUP(D720,'2010-2001-1990'!$A$1:$C$105,3,"FALSO"))</f>
        <v>2413</v>
      </c>
      <c r="K720" s="54">
        <f>IF(D720=0,"",VLOOKUP(D720,'2010-2001-1990'!$A$1:$C$105,2,"FALSO"))</f>
        <v>2365</v>
      </c>
      <c r="L720" s="54">
        <f t="shared" si="241"/>
        <v>4778</v>
      </c>
      <c r="M720" s="54">
        <f>'RESUMEN ORDENADO DICIEMBRE'!I720</f>
        <v>2.93</v>
      </c>
      <c r="N720" s="54" t="str">
        <f t="shared" si="242"/>
        <v>Construcción de 2.93 Km de vías mantenidas</v>
      </c>
      <c r="O720"/>
      <c r="P720" s="54"/>
      <c r="Q720" s="54"/>
      <c r="R720">
        <f>'RESUMEN ORDENADO DICIEMBRE'!S720</f>
        <v>2941</v>
      </c>
      <c r="S720" s="45"/>
      <c r="T720" s="49">
        <f t="shared" si="243"/>
        <v>2941</v>
      </c>
      <c r="V720" t="str">
        <f t="shared" si="244"/>
        <v>Ing. Iván Villa</v>
      </c>
      <c r="W720" s="61" t="str">
        <f t="shared" si="245"/>
        <v>Informe, planillas y actas</v>
      </c>
    </row>
    <row r="721" spans="1:23" x14ac:dyDescent="0.2">
      <c r="A721" t="str">
        <f>'RESUMEN ORDENADO DICIEMBRE'!E721</f>
        <v>MEJORAMIENTO</v>
      </c>
      <c r="B721" t="str">
        <f>'RESUMEN ORDENADO DICIEMBRE'!G721</f>
        <v>VÍA MOYOCOCHA - QUINARA</v>
      </c>
      <c r="C721" t="str">
        <f>'RESUMEN ORDENADO DICIEMBRE'!A721</f>
        <v>ZONA 4</v>
      </c>
      <c r="D721" s="55" t="str">
        <f>'RESUMEN ORDENADO DICIEMBRE'!C721</f>
        <v>VILCABAMBA</v>
      </c>
      <c r="E721" t="str">
        <f>'RESUMEN ORDENADO DICIEMBRE'!B721</f>
        <v>LOJA</v>
      </c>
      <c r="F721" t="str">
        <f>'RESUMEN ORDENADO DICIEMBRE'!D721</f>
        <v>MTOP</v>
      </c>
      <c r="G721" t="str">
        <f t="shared" si="239"/>
        <v>MTOP</v>
      </c>
      <c r="H721">
        <f>'RESUMEN ORDENADO DICIEMBRE'!F721</f>
        <v>2013</v>
      </c>
      <c r="I721" s="53" t="str">
        <f t="shared" si="240"/>
        <v/>
      </c>
      <c r="J721" s="54">
        <f>IF(D721=0,"",VLOOKUP(D721,'2010-2001-1990'!$A$1:$C$105,3,"FALSO"))</f>
        <v>2413</v>
      </c>
      <c r="K721" s="54">
        <f>IF(D721=0,"",VLOOKUP(D721,'2010-2001-1990'!$A$1:$C$105,2,"FALSO"))</f>
        <v>2365</v>
      </c>
      <c r="L721" s="54">
        <f t="shared" si="241"/>
        <v>4778</v>
      </c>
      <c r="M721" s="54">
        <f>'RESUMEN ORDENADO DICIEMBRE'!I721</f>
        <v>10</v>
      </c>
      <c r="N721" s="54" t="str">
        <f t="shared" si="242"/>
        <v>Construcción de 10 Km de vías mejoradas</v>
      </c>
      <c r="O721"/>
      <c r="P721" s="54"/>
      <c r="Q721" s="54"/>
      <c r="R721">
        <f>'RESUMEN ORDENADO DICIEMBRE'!S721</f>
        <v>1095.0498</v>
      </c>
      <c r="S721" s="45">
        <f>SUM(R721:R727)</f>
        <v>37575.769399999997</v>
      </c>
      <c r="T721" s="49">
        <f t="shared" si="243"/>
        <v>37575.769399999997</v>
      </c>
      <c r="V721" t="str">
        <f t="shared" si="244"/>
        <v>Ing. Iván Villa</v>
      </c>
      <c r="W721" s="61" t="str">
        <f t="shared" si="245"/>
        <v>Informe, planillas y actas</v>
      </c>
    </row>
    <row r="722" spans="1:23" hidden="1" x14ac:dyDescent="0.2">
      <c r="A722" t="str">
        <f>'RESUMEN ORDENADO DICIEMBRE'!E722</f>
        <v>MEJORAMIENTO</v>
      </c>
      <c r="B722">
        <f>'RESUMEN ORDENADO DICIEMBRE'!G722</f>
        <v>0</v>
      </c>
      <c r="C722" t="str">
        <f>'RESUMEN ORDENADO DICIEMBRE'!A722</f>
        <v>ZONA 4</v>
      </c>
      <c r="D722" s="55" t="str">
        <f>'RESUMEN ORDENADO DICIEMBRE'!C722</f>
        <v>VILCABAMBA</v>
      </c>
      <c r="E722" t="str">
        <f>'RESUMEN ORDENADO DICIEMBRE'!B722</f>
        <v>LOJA</v>
      </c>
      <c r="F722" t="str">
        <f>'RESUMEN ORDENADO DICIEMBRE'!D722</f>
        <v>MTOP</v>
      </c>
      <c r="G722" t="str">
        <f t="shared" si="239"/>
        <v>MTOP</v>
      </c>
      <c r="J722" s="54"/>
      <c r="K722" s="54"/>
      <c r="L722" s="54"/>
      <c r="M722" s="54">
        <f>'RESUMEN ORDENADO DICIEMBRE'!I722</f>
        <v>0</v>
      </c>
      <c r="N722" s="54"/>
      <c r="O722" s="54"/>
      <c r="P722" s="54"/>
      <c r="Q722" s="54"/>
      <c r="R722">
        <f>'RESUMEN ORDENADO DICIEMBRE'!S722</f>
        <v>0</v>
      </c>
      <c r="S722" s="45"/>
      <c r="W722" s="61"/>
    </row>
    <row r="723" spans="1:23" hidden="1" x14ac:dyDescent="0.2">
      <c r="A723" t="str">
        <f>'RESUMEN ORDENADO DICIEMBRE'!E723</f>
        <v>MEJORAMIENTO</v>
      </c>
      <c r="B723">
        <f>'RESUMEN ORDENADO DICIEMBRE'!G723</f>
        <v>0</v>
      </c>
      <c r="C723" t="str">
        <f>'RESUMEN ORDENADO DICIEMBRE'!A723</f>
        <v>ZONA 4</v>
      </c>
      <c r="D723" s="55" t="str">
        <f>'RESUMEN ORDENADO DICIEMBRE'!C723</f>
        <v>VILCABAMBA</v>
      </c>
      <c r="E723" t="str">
        <f>'RESUMEN ORDENADO DICIEMBRE'!B723</f>
        <v>LOJA</v>
      </c>
      <c r="F723" t="str">
        <f>'RESUMEN ORDENADO DICIEMBRE'!D723</f>
        <v>MTOP</v>
      </c>
      <c r="G723" t="str">
        <f t="shared" si="239"/>
        <v>MTOP</v>
      </c>
      <c r="J723" s="54"/>
      <c r="K723" s="54"/>
      <c r="L723" s="54"/>
      <c r="M723" s="54">
        <f>'RESUMEN ORDENADO DICIEMBRE'!I723</f>
        <v>0</v>
      </c>
      <c r="N723" s="54"/>
      <c r="O723" s="54"/>
      <c r="P723" s="54"/>
      <c r="Q723" s="54"/>
      <c r="R723">
        <f>'RESUMEN ORDENADO DICIEMBRE'!S723</f>
        <v>0</v>
      </c>
      <c r="S723" s="45"/>
      <c r="W723" s="61"/>
    </row>
    <row r="724" spans="1:23" hidden="1" x14ac:dyDescent="0.2">
      <c r="A724" t="str">
        <f>'RESUMEN ORDENADO DICIEMBRE'!E724</f>
        <v>MEJORAMIENTO</v>
      </c>
      <c r="B724">
        <f>'RESUMEN ORDENADO DICIEMBRE'!G724</f>
        <v>0</v>
      </c>
      <c r="C724" t="str">
        <f>'RESUMEN ORDENADO DICIEMBRE'!A724</f>
        <v>ZONA 4</v>
      </c>
      <c r="D724" s="55" t="str">
        <f>'RESUMEN ORDENADO DICIEMBRE'!C724</f>
        <v>VILCABAMBA</v>
      </c>
      <c r="E724" t="str">
        <f>'RESUMEN ORDENADO DICIEMBRE'!B724</f>
        <v>LOJA</v>
      </c>
      <c r="F724" t="str">
        <f>'RESUMEN ORDENADO DICIEMBRE'!D724</f>
        <v>MTOP</v>
      </c>
      <c r="G724" t="str">
        <f t="shared" si="239"/>
        <v>MTOP</v>
      </c>
      <c r="J724" s="54"/>
      <c r="K724" s="54"/>
      <c r="L724" s="54"/>
      <c r="M724" s="54">
        <f>'RESUMEN ORDENADO DICIEMBRE'!I724</f>
        <v>0</v>
      </c>
      <c r="N724" s="54"/>
      <c r="O724" s="54"/>
      <c r="P724" s="54"/>
      <c r="Q724" s="54"/>
      <c r="R724">
        <f>'RESUMEN ORDENADO DICIEMBRE'!S724</f>
        <v>0</v>
      </c>
      <c r="S724" s="45"/>
    </row>
    <row r="725" spans="1:23" hidden="1" x14ac:dyDescent="0.2">
      <c r="A725" t="str">
        <f>'RESUMEN ORDENADO DICIEMBRE'!E725</f>
        <v>MEJORAMIENTO</v>
      </c>
      <c r="B725">
        <f>'RESUMEN ORDENADO DICIEMBRE'!G725</f>
        <v>0</v>
      </c>
      <c r="C725" t="str">
        <f>'RESUMEN ORDENADO DICIEMBRE'!A725</f>
        <v>ZONA 4</v>
      </c>
      <c r="D725" s="55" t="str">
        <f>'RESUMEN ORDENADO DICIEMBRE'!C725</f>
        <v>VILCABAMBA</v>
      </c>
      <c r="E725" t="str">
        <f>'RESUMEN ORDENADO DICIEMBRE'!B725</f>
        <v>LOJA</v>
      </c>
      <c r="F725" t="str">
        <f>'RESUMEN ORDENADO DICIEMBRE'!D725</f>
        <v>MTOP</v>
      </c>
      <c r="G725" t="str">
        <f t="shared" si="239"/>
        <v>MTOP</v>
      </c>
      <c r="J725" s="54"/>
      <c r="K725" s="54"/>
      <c r="L725" s="54"/>
      <c r="M725" s="54">
        <f>'RESUMEN ORDENADO DICIEMBRE'!I725</f>
        <v>0</v>
      </c>
      <c r="N725" s="54"/>
      <c r="O725" s="54"/>
      <c r="P725" s="54"/>
      <c r="Q725" s="54"/>
      <c r="R725">
        <f>'RESUMEN ORDENADO DICIEMBRE'!S725</f>
        <v>10192.7682</v>
      </c>
      <c r="S725" s="45"/>
    </row>
    <row r="726" spans="1:23" hidden="1" x14ac:dyDescent="0.2">
      <c r="A726" t="str">
        <f>'RESUMEN ORDENADO DICIEMBRE'!E726</f>
        <v>MEJORAMIENTO</v>
      </c>
      <c r="B726">
        <f>'RESUMEN ORDENADO DICIEMBRE'!G726</f>
        <v>0</v>
      </c>
      <c r="C726" t="str">
        <f>'RESUMEN ORDENADO DICIEMBRE'!A726</f>
        <v>ZONA 4</v>
      </c>
      <c r="D726" s="55" t="str">
        <f>'RESUMEN ORDENADO DICIEMBRE'!C726</f>
        <v>VILCABAMBA</v>
      </c>
      <c r="E726" t="str">
        <f>'RESUMEN ORDENADO DICIEMBRE'!B726</f>
        <v>LOJA</v>
      </c>
      <c r="F726" t="str">
        <f>'RESUMEN ORDENADO DICIEMBRE'!D726</f>
        <v>MTOP</v>
      </c>
      <c r="G726" t="str">
        <f t="shared" si="239"/>
        <v>MTOP</v>
      </c>
      <c r="J726" s="54"/>
      <c r="K726" s="54"/>
      <c r="L726" s="54"/>
      <c r="M726" s="54">
        <f>'RESUMEN ORDENADO DICIEMBRE'!I726</f>
        <v>0</v>
      </c>
      <c r="N726" s="54"/>
      <c r="O726" s="54"/>
      <c r="P726" s="54"/>
      <c r="Q726" s="54"/>
      <c r="R726">
        <f>'RESUMEN ORDENADO DICIEMBRE'!S726</f>
        <v>19559.911899999999</v>
      </c>
      <c r="S726" s="45"/>
    </row>
    <row r="727" spans="1:23" hidden="1" x14ac:dyDescent="0.2">
      <c r="A727" t="str">
        <f>'RESUMEN ORDENADO DICIEMBRE'!E727</f>
        <v>MEJORAMIENTO</v>
      </c>
      <c r="B727">
        <f>'RESUMEN ORDENADO DICIEMBRE'!G727</f>
        <v>0</v>
      </c>
      <c r="C727" t="str">
        <f>'RESUMEN ORDENADO DICIEMBRE'!A727</f>
        <v>ZONA 4</v>
      </c>
      <c r="D727" s="55" t="str">
        <f>'RESUMEN ORDENADO DICIEMBRE'!C727</f>
        <v>VILCABAMBA</v>
      </c>
      <c r="E727" t="str">
        <f>'RESUMEN ORDENADO DICIEMBRE'!B727</f>
        <v>LOJA</v>
      </c>
      <c r="F727" t="str">
        <f>'RESUMEN ORDENADO DICIEMBRE'!D727</f>
        <v>MTOP</v>
      </c>
      <c r="G727" t="str">
        <f t="shared" si="239"/>
        <v>MTOP</v>
      </c>
      <c r="J727" s="54"/>
      <c r="K727" s="54"/>
      <c r="L727" s="54"/>
      <c r="M727" s="54">
        <f>'RESUMEN ORDENADO DICIEMBRE'!I727</f>
        <v>0</v>
      </c>
      <c r="N727" s="54"/>
      <c r="O727" s="54"/>
      <c r="P727" s="54"/>
      <c r="Q727" s="54"/>
      <c r="R727">
        <f>'RESUMEN ORDENADO DICIEMBRE'!S727</f>
        <v>6728.0394999999999</v>
      </c>
      <c r="S727" s="45"/>
      <c r="W727" s="61"/>
    </row>
    <row r="728" spans="1:23" x14ac:dyDescent="0.2">
      <c r="A728" t="str">
        <f>'RESUMEN ORDENADO DICIEMBRE'!E728</f>
        <v>ALCANTARILLAS</v>
      </c>
      <c r="B728" t="str">
        <f>'RESUMEN ORDENADO DICIEMBRE'!G728</f>
        <v>ALCANTARILLAS DE LA VÍA MOYOCOCHA - QUINARA</v>
      </c>
      <c r="C728" t="str">
        <f>'RESUMEN ORDENADO DICIEMBRE'!A728</f>
        <v>ZONA 4</v>
      </c>
      <c r="D728" s="55" t="str">
        <f>'RESUMEN ORDENADO DICIEMBRE'!C728</f>
        <v>VILCABAMBA</v>
      </c>
      <c r="E728" t="str">
        <f>'RESUMEN ORDENADO DICIEMBRE'!B728</f>
        <v>LOJA</v>
      </c>
      <c r="F728" t="str">
        <f>'RESUMEN ORDENADO DICIEMBRE'!D728</f>
        <v>MTOP</v>
      </c>
      <c r="G728" t="str">
        <f t="shared" si="239"/>
        <v>MTOP</v>
      </c>
      <c r="H728">
        <f>'RESUMEN ORDENADO DICIEMBRE'!F728</f>
        <v>2013</v>
      </c>
      <c r="I728" s="53" t="str">
        <f>IF(F728="AD. DIRECTA","X","")</f>
        <v/>
      </c>
      <c r="J728" s="54">
        <f>IF(D728=0,"",VLOOKUP(D728,'2010-2001-1990'!$A$1:$C$105,3,"FALSO"))</f>
        <v>2413</v>
      </c>
      <c r="K728" s="54">
        <f>IF(D728=0,"",VLOOKUP(D728,'2010-2001-1990'!$A$1:$C$105,2,"FALSO"))</f>
        <v>2365</v>
      </c>
      <c r="L728" s="54">
        <f>IF(J728="",IF(K728="","",J728+K728),J728+K728)</f>
        <v>4778</v>
      </c>
      <c r="M728" s="54">
        <f>'RESUMEN ORDENADO DICIEMBRE'!I728</f>
        <v>3</v>
      </c>
      <c r="N728" s="54" t="str">
        <f>IF(M728=0,"Mantenimiento",IF(A728="MANTENIMIENTO","Construcción de "&amp;M728&amp;" Km de vías mantenidas",IF(A728="ALCANTARILLAS","Construcción de "&amp;M728&amp;" alcantarillas",IF(A728="AMBIENTAL","Licenciamiento ambiental de vías en la provincia",IF(A728="ASFALTADO","Construcción de "&amp;M728&amp;" Km de vías asfaltadas",IF(A728="ESTUDIOS","Ejecución de "&amp;M728&amp;" Km de estudio vial",IF(A728="MEJORAMIENTO","Construcción de "&amp;M728&amp;" Km de vías mejoradas",IF(A728="OBRAS DE ARTE","Construcción de "&amp;M728&amp;" Km de obras de arte",IF(A728="PASARELAS","Construcción de "&amp;M728&amp;" m de pasarelas en convenio con Tony el Suizo",IF(A728="PUENTES","Construcción de "&amp;M728&amp;" m de puentes",))))))))))</f>
        <v>Construcción de 3 alcantarillas</v>
      </c>
      <c r="O728"/>
      <c r="P728" s="54"/>
      <c r="Q728" s="54"/>
      <c r="R728">
        <f>'RESUMEN ORDENADO DICIEMBRE'!S728</f>
        <v>1793.6555000000001</v>
      </c>
      <c r="S728" s="45">
        <f>SUM(R728:R732)</f>
        <v>18770.003499999999</v>
      </c>
      <c r="T728" s="49">
        <f>IF(S728="",R728,S728)</f>
        <v>18770.003499999999</v>
      </c>
      <c r="V728" t="str">
        <f>IF(A728="ESTUDIOS","Ing. Patricio Barcenas",IF(A728="AMBIENTAL","Ing. Verónica Carrión",IF(C728="ZONA 1","Ing. Javier Ruíz",IF(C728="ZONA 2","Ing. Marco Cevallos",IF(C728="ZONA 3", "Ing. Alfonso González","Ing. Iván Villa")))))</f>
        <v>Ing. Iván Villa</v>
      </c>
      <c r="W728" s="61" t="str">
        <f>IF(A728="ESTUDIOS","Informe del estudio o informe del diseño","Informe, planillas y actas")</f>
        <v>Informe, planillas y actas</v>
      </c>
    </row>
    <row r="729" spans="1:23" hidden="1" x14ac:dyDescent="0.2">
      <c r="A729" t="str">
        <f>'RESUMEN ORDENADO DICIEMBRE'!E729</f>
        <v>ALCANTARILLAS</v>
      </c>
      <c r="B729">
        <f>'RESUMEN ORDENADO DICIEMBRE'!G729</f>
        <v>0</v>
      </c>
      <c r="C729" t="str">
        <f>'RESUMEN ORDENADO DICIEMBRE'!A729</f>
        <v>ZONA 4</v>
      </c>
      <c r="D729" s="55" t="str">
        <f>'RESUMEN ORDENADO DICIEMBRE'!C729</f>
        <v>VILCABAMBA</v>
      </c>
      <c r="E729" t="str">
        <f>'RESUMEN ORDENADO DICIEMBRE'!B729</f>
        <v>LOJA</v>
      </c>
      <c r="F729" t="str">
        <f>'RESUMEN ORDENADO DICIEMBRE'!D729</f>
        <v>MTOP</v>
      </c>
      <c r="G729" t="str">
        <f t="shared" si="239"/>
        <v>MTOP</v>
      </c>
      <c r="J729" s="54"/>
      <c r="K729" s="54"/>
      <c r="L729" s="54"/>
      <c r="M729" s="54">
        <f>'RESUMEN ORDENADO DICIEMBRE'!I729</f>
        <v>0</v>
      </c>
      <c r="N729" s="54"/>
      <c r="O729" s="54"/>
      <c r="P729" s="54"/>
      <c r="Q729" s="54"/>
      <c r="R729">
        <f>'RESUMEN ORDENADO DICIEMBRE'!S729</f>
        <v>280.20300000000003</v>
      </c>
      <c r="S729" s="45"/>
    </row>
    <row r="730" spans="1:23" hidden="1" x14ac:dyDescent="0.2">
      <c r="A730" t="str">
        <f>'RESUMEN ORDENADO DICIEMBRE'!E730</f>
        <v>ALCANTARILLAS</v>
      </c>
      <c r="B730">
        <f>'RESUMEN ORDENADO DICIEMBRE'!G730</f>
        <v>0</v>
      </c>
      <c r="C730" t="str">
        <f>'RESUMEN ORDENADO DICIEMBRE'!A730</f>
        <v>ZONA 4</v>
      </c>
      <c r="D730" s="55" t="str">
        <f>'RESUMEN ORDENADO DICIEMBRE'!C730</f>
        <v>VILCABAMBA</v>
      </c>
      <c r="E730" t="str">
        <f>'RESUMEN ORDENADO DICIEMBRE'!B730</f>
        <v>LOJA</v>
      </c>
      <c r="F730" t="str">
        <f>'RESUMEN ORDENADO DICIEMBRE'!D730</f>
        <v>MTOP</v>
      </c>
      <c r="G730" t="str">
        <f t="shared" si="239"/>
        <v>MTOP</v>
      </c>
      <c r="J730" s="54"/>
      <c r="K730" s="54"/>
      <c r="L730" s="54"/>
      <c r="M730" s="54">
        <f>'RESUMEN ORDENADO DICIEMBRE'!I730</f>
        <v>0</v>
      </c>
      <c r="N730" s="54"/>
      <c r="O730" s="54"/>
      <c r="P730" s="54"/>
      <c r="Q730" s="54"/>
      <c r="R730">
        <f>'RESUMEN ORDENADO DICIEMBRE'!S730</f>
        <v>5200.4150000000009</v>
      </c>
      <c r="S730" s="45"/>
    </row>
    <row r="731" spans="1:23" hidden="1" x14ac:dyDescent="0.2">
      <c r="A731" t="str">
        <f>'RESUMEN ORDENADO DICIEMBRE'!E731</f>
        <v>ALCANTARILLAS</v>
      </c>
      <c r="B731">
        <f>'RESUMEN ORDENADO DICIEMBRE'!G731</f>
        <v>0</v>
      </c>
      <c r="C731" t="str">
        <f>'RESUMEN ORDENADO DICIEMBRE'!A731</f>
        <v>ZONA 4</v>
      </c>
      <c r="D731" s="55" t="str">
        <f>'RESUMEN ORDENADO DICIEMBRE'!C731</f>
        <v>VILCABAMBA</v>
      </c>
      <c r="E731" t="str">
        <f>'RESUMEN ORDENADO DICIEMBRE'!B731</f>
        <v>LOJA</v>
      </c>
      <c r="F731" t="str">
        <f>'RESUMEN ORDENADO DICIEMBRE'!D731</f>
        <v>MTOP</v>
      </c>
      <c r="G731" t="str">
        <f t="shared" si="239"/>
        <v>MTOP</v>
      </c>
      <c r="J731" s="54"/>
      <c r="K731" s="54"/>
      <c r="L731" s="54"/>
      <c r="M731" s="54">
        <f>'RESUMEN ORDENADO DICIEMBRE'!I731</f>
        <v>0</v>
      </c>
      <c r="N731" s="54"/>
      <c r="O731" s="54"/>
      <c r="P731" s="54"/>
      <c r="Q731" s="54"/>
      <c r="R731">
        <f>'RESUMEN ORDENADO DICIEMBRE'!S731</f>
        <v>0</v>
      </c>
      <c r="S731" s="45"/>
    </row>
    <row r="732" spans="1:23" hidden="1" x14ac:dyDescent="0.2">
      <c r="A732" t="str">
        <f>'RESUMEN ORDENADO DICIEMBRE'!E732</f>
        <v>ALCANTARILLAS</v>
      </c>
      <c r="B732">
        <f>'RESUMEN ORDENADO DICIEMBRE'!G732</f>
        <v>0</v>
      </c>
      <c r="C732" t="str">
        <f>'RESUMEN ORDENADO DICIEMBRE'!A732</f>
        <v>ZONA 4</v>
      </c>
      <c r="D732" s="55" t="str">
        <f>'RESUMEN ORDENADO DICIEMBRE'!C732</f>
        <v>VILCABAMBA</v>
      </c>
      <c r="E732" t="str">
        <f>'RESUMEN ORDENADO DICIEMBRE'!B732</f>
        <v>LOJA</v>
      </c>
      <c r="F732" t="str">
        <f>'RESUMEN ORDENADO DICIEMBRE'!D732</f>
        <v>MTOP</v>
      </c>
      <c r="G732" t="str">
        <f t="shared" si="239"/>
        <v>MTOP</v>
      </c>
      <c r="J732" s="54"/>
      <c r="K732" s="54"/>
      <c r="L732" s="54"/>
      <c r="M732" s="54">
        <f>'RESUMEN ORDENADO DICIEMBRE'!I732</f>
        <v>0</v>
      </c>
      <c r="N732" s="54"/>
      <c r="O732" s="54"/>
      <c r="P732" s="54"/>
      <c r="Q732" s="54"/>
      <c r="R732">
        <f>'RESUMEN ORDENADO DICIEMBRE'!S732</f>
        <v>11495.73</v>
      </c>
      <c r="S732" s="45"/>
      <c r="W732" s="61"/>
    </row>
    <row r="733" spans="1:23" x14ac:dyDescent="0.2">
      <c r="A733" t="str">
        <f>'RESUMEN ORDENADO DICIEMBRE'!E733</f>
        <v>MEJORAMIENTO</v>
      </c>
      <c r="B733" t="str">
        <f>'RESUMEN ORDENADO DICIEMBRE'!G733</f>
        <v>MANTENIMIENTO DE LA VIA VILCABAMBA - MOLLEPAMBA</v>
      </c>
      <c r="C733" t="str">
        <f>'RESUMEN ORDENADO DICIEMBRE'!A733</f>
        <v>ZONA 4</v>
      </c>
      <c r="D733" s="55" t="str">
        <f>'RESUMEN ORDENADO DICIEMBRE'!C733</f>
        <v>VILCABAMBA</v>
      </c>
      <c r="E733" t="str">
        <f>'RESUMEN ORDENADO DICIEMBRE'!B733</f>
        <v>LOJA</v>
      </c>
      <c r="F733" t="str">
        <f>'RESUMEN ORDENADO DICIEMBRE'!D733</f>
        <v>AD. DIRECTA</v>
      </c>
      <c r="G733" t="str">
        <f t="shared" si="239"/>
        <v>VIALSUR</v>
      </c>
      <c r="H733">
        <f>'RESUMEN ORDENADO DICIEMBRE'!F733</f>
        <v>2013</v>
      </c>
      <c r="I733" s="53" t="str">
        <f>IF(F733="AD. DIRECTA","X","")</f>
        <v>X</v>
      </c>
      <c r="J733" s="54">
        <f>IF(D733=0,"",VLOOKUP(D733,'2010-2001-1990'!$A$1:$C$105,3,"FALSO"))</f>
        <v>2413</v>
      </c>
      <c r="K733" s="54">
        <f>IF(D733=0,"",VLOOKUP(D733,'2010-2001-1990'!$A$1:$C$105,2,"FALSO"))</f>
        <v>2365</v>
      </c>
      <c r="L733" s="54">
        <f>IF(J733="",IF(K733="","",J733+K733),J733+K733)</f>
        <v>4778</v>
      </c>
      <c r="M733" s="54">
        <f>'RESUMEN ORDENADO DICIEMBRE'!I733</f>
        <v>2.1</v>
      </c>
      <c r="N733" s="54" t="str">
        <f>IF(M733=0,"Mantenimiento",IF(A733="MANTENIMIENTO","Construcción de "&amp;M733&amp;" Km de vías mantenidas",IF(A733="ALCANTARILLAS","Construcción de "&amp;M733&amp;" alcantarillas",IF(A733="AMBIENTAL","Licenciamiento ambiental de vías en la provincia",IF(A733="ASFALTADO","Construcción de "&amp;M733&amp;" Km de vías asfaltadas",IF(A733="ESTUDIOS","Ejecución de "&amp;M733&amp;" Km de estudio vial",IF(A733="MEJORAMIENTO","Construcción de "&amp;M733&amp;" Km de vías mejoradas",IF(A733="OBRAS DE ARTE","Construcción de "&amp;M733&amp;" Km de obras de arte",IF(A733="PASARELAS","Construcción de "&amp;M733&amp;" m de pasarelas en convenio con Tony el Suizo",IF(A733="PUENTES","Construcción de "&amp;M733&amp;" m de puentes",))))))))))</f>
        <v>Construcción de 2.1 Km de vías mejoradas</v>
      </c>
      <c r="O733"/>
      <c r="P733" s="54"/>
      <c r="Q733" s="54"/>
      <c r="R733">
        <f>'RESUMEN ORDENADO DICIEMBRE'!S733</f>
        <v>1390</v>
      </c>
      <c r="S733" s="45">
        <f>SUM(R733:R737)</f>
        <v>82119.38</v>
      </c>
      <c r="T733" s="49">
        <f>IF(S733="",R733,S733)</f>
        <v>82119.38</v>
      </c>
      <c r="V733" t="str">
        <f>IF(A733="ESTUDIOS","Ing. Patricio Barcenas",IF(A733="AMBIENTAL","Ing. Verónica Carrión",IF(C733="ZONA 1","Ing. Javier Ruíz",IF(C733="ZONA 2","Ing. Marco Cevallos",IF(C733="ZONA 3", "Ing. Alfonso González","Ing. Iván Villa")))))</f>
        <v>Ing. Iván Villa</v>
      </c>
      <c r="W733" s="61" t="str">
        <f>IF(A733="ESTUDIOS","Informe del estudio o informe del diseño","Informe, planillas y actas")</f>
        <v>Informe, planillas y actas</v>
      </c>
    </row>
    <row r="734" spans="1:23" hidden="1" x14ac:dyDescent="0.2">
      <c r="A734" t="str">
        <f>'RESUMEN ORDENADO DICIEMBRE'!E734</f>
        <v>MEJORAMIENTO</v>
      </c>
      <c r="B734">
        <f>'RESUMEN ORDENADO DICIEMBRE'!G734</f>
        <v>0</v>
      </c>
      <c r="C734" t="str">
        <f>'RESUMEN ORDENADO DICIEMBRE'!A734</f>
        <v>ZONA 4</v>
      </c>
      <c r="D734" s="55" t="str">
        <f>'RESUMEN ORDENADO DICIEMBRE'!C734</f>
        <v>VILCABAMBA</v>
      </c>
      <c r="E734" t="str">
        <f>'RESUMEN ORDENADO DICIEMBRE'!B734</f>
        <v>LOJA</v>
      </c>
      <c r="F734" t="str">
        <f>'RESUMEN ORDENADO DICIEMBRE'!D734</f>
        <v>AD. DIRECTA</v>
      </c>
      <c r="G734" t="str">
        <f t="shared" si="239"/>
        <v>VIALSUR</v>
      </c>
      <c r="J734" s="54"/>
      <c r="K734" s="54"/>
      <c r="L734" s="54"/>
      <c r="M734" s="54">
        <f>'RESUMEN ORDENADO DICIEMBRE'!I734</f>
        <v>0</v>
      </c>
      <c r="N734" s="54"/>
      <c r="O734" s="54"/>
      <c r="P734" s="54"/>
      <c r="Q734" s="54"/>
      <c r="R734">
        <f>'RESUMEN ORDENADO DICIEMBRE'!S734</f>
        <v>57179.199999999997</v>
      </c>
      <c r="S734" s="45"/>
    </row>
    <row r="735" spans="1:23" hidden="1" x14ac:dyDescent="0.2">
      <c r="A735" t="str">
        <f>'RESUMEN ORDENADO DICIEMBRE'!E735</f>
        <v>MEJORAMIENTO</v>
      </c>
      <c r="B735">
        <f>'RESUMEN ORDENADO DICIEMBRE'!G735</f>
        <v>0</v>
      </c>
      <c r="C735" t="str">
        <f>'RESUMEN ORDENADO DICIEMBRE'!A735</f>
        <v>ZONA 4</v>
      </c>
      <c r="D735" s="55" t="str">
        <f>'RESUMEN ORDENADO DICIEMBRE'!C735</f>
        <v>VILCABAMBA</v>
      </c>
      <c r="E735" t="str">
        <f>'RESUMEN ORDENADO DICIEMBRE'!B735</f>
        <v>LOJA</v>
      </c>
      <c r="F735" t="str">
        <f>'RESUMEN ORDENADO DICIEMBRE'!D735</f>
        <v>AD. DIRECTA</v>
      </c>
      <c r="G735" t="str">
        <f t="shared" si="239"/>
        <v>VIALSUR</v>
      </c>
      <c r="J735" s="54"/>
      <c r="K735" s="54"/>
      <c r="L735" s="54"/>
      <c r="M735" s="54">
        <f>'RESUMEN ORDENADO DICIEMBRE'!I735</f>
        <v>0</v>
      </c>
      <c r="N735" s="54"/>
      <c r="O735" s="54"/>
      <c r="P735" s="54"/>
      <c r="Q735" s="54"/>
      <c r="R735">
        <f>'RESUMEN ORDENADO DICIEMBRE'!S735</f>
        <v>4438</v>
      </c>
      <c r="S735" s="45"/>
    </row>
    <row r="736" spans="1:23" hidden="1" x14ac:dyDescent="0.2">
      <c r="A736" t="str">
        <f>'RESUMEN ORDENADO DICIEMBRE'!E736</f>
        <v>MEJORAMIENTO</v>
      </c>
      <c r="B736">
        <f>'RESUMEN ORDENADO DICIEMBRE'!G736</f>
        <v>0</v>
      </c>
      <c r="C736" t="str">
        <f>'RESUMEN ORDENADO DICIEMBRE'!A736</f>
        <v>ZONA 4</v>
      </c>
      <c r="D736" s="55" t="str">
        <f>'RESUMEN ORDENADO DICIEMBRE'!C736</f>
        <v>VILCABAMBA</v>
      </c>
      <c r="E736" t="str">
        <f>'RESUMEN ORDENADO DICIEMBRE'!B736</f>
        <v>LOJA</v>
      </c>
      <c r="F736" t="str">
        <f>'RESUMEN ORDENADO DICIEMBRE'!D736</f>
        <v>AD. DIRECTA</v>
      </c>
      <c r="G736" t="str">
        <f t="shared" si="239"/>
        <v>VIALSUR</v>
      </c>
      <c r="J736" s="54"/>
      <c r="K736" s="54"/>
      <c r="L736" s="54"/>
      <c r="M736" s="54">
        <f>'RESUMEN ORDENADO DICIEMBRE'!I736</f>
        <v>0</v>
      </c>
      <c r="N736" s="54"/>
      <c r="O736" s="54"/>
      <c r="P736" s="54"/>
      <c r="Q736" s="54"/>
      <c r="R736">
        <f>'RESUMEN ORDENADO DICIEMBRE'!S736</f>
        <v>975</v>
      </c>
      <c r="S736" s="45"/>
      <c r="W736" s="61"/>
    </row>
    <row r="737" spans="1:23" hidden="1" x14ac:dyDescent="0.2">
      <c r="A737" t="str">
        <f>'RESUMEN ORDENADO DICIEMBRE'!E737</f>
        <v>MEJORAMIENTO</v>
      </c>
      <c r="B737">
        <f>'RESUMEN ORDENADO DICIEMBRE'!G737</f>
        <v>0</v>
      </c>
      <c r="C737" t="str">
        <f>'RESUMEN ORDENADO DICIEMBRE'!A737</f>
        <v>ZONA 4</v>
      </c>
      <c r="D737" s="55" t="str">
        <f>'RESUMEN ORDENADO DICIEMBRE'!C737</f>
        <v>VILCABAMBA</v>
      </c>
      <c r="E737" t="str">
        <f>'RESUMEN ORDENADO DICIEMBRE'!B737</f>
        <v>LOJA</v>
      </c>
      <c r="F737" t="str">
        <f>'RESUMEN ORDENADO DICIEMBRE'!D737</f>
        <v>AD. DIRECTA</v>
      </c>
      <c r="G737" t="str">
        <f t="shared" si="239"/>
        <v>VIALSUR</v>
      </c>
      <c r="J737" s="54"/>
      <c r="K737" s="54"/>
      <c r="L737" s="54"/>
      <c r="M737" s="54">
        <f>'RESUMEN ORDENADO DICIEMBRE'!I737</f>
        <v>0</v>
      </c>
      <c r="N737" s="54"/>
      <c r="O737" s="54"/>
      <c r="P737" s="54"/>
      <c r="Q737" s="54"/>
      <c r="R737">
        <f>'RESUMEN ORDENADO DICIEMBRE'!S737</f>
        <v>18137.18</v>
      </c>
      <c r="S737" s="45"/>
    </row>
    <row r="738" spans="1:23" x14ac:dyDescent="0.2">
      <c r="A738" t="str">
        <f>'RESUMEN ORDENADO DICIEMBRE'!E738</f>
        <v>MEJORAMIENTO</v>
      </c>
      <c r="B738" t="str">
        <f>'RESUMEN ORDENADO DICIEMBRE'!G738</f>
        <v>MANTENIMIENTO DE LA VIA YAMBURARA ALTO - YAMBURARA BAJO</v>
      </c>
      <c r="C738" t="str">
        <f>'RESUMEN ORDENADO DICIEMBRE'!A738</f>
        <v>ZONA 4</v>
      </c>
      <c r="D738" s="55" t="str">
        <f>'RESUMEN ORDENADO DICIEMBRE'!C738</f>
        <v>VILCABAMBA</v>
      </c>
      <c r="E738" t="str">
        <f>'RESUMEN ORDENADO DICIEMBRE'!B738</f>
        <v>LOJA</v>
      </c>
      <c r="F738" t="str">
        <f>'RESUMEN ORDENADO DICIEMBRE'!D738</f>
        <v>AD. DIRECTA</v>
      </c>
      <c r="G738" t="str">
        <f t="shared" si="239"/>
        <v>VIALSUR</v>
      </c>
      <c r="H738">
        <f>'RESUMEN ORDENADO DICIEMBRE'!F738</f>
        <v>2013</v>
      </c>
      <c r="I738" s="53" t="str">
        <f>IF(F738="AD. DIRECTA","X","")</f>
        <v>X</v>
      </c>
      <c r="J738" s="54">
        <f>IF(D738=0,"",VLOOKUP(D738,'2010-2001-1990'!$A$1:$C$105,3,"FALSO"))</f>
        <v>2413</v>
      </c>
      <c r="K738" s="54">
        <f>IF(D738=0,"",VLOOKUP(D738,'2010-2001-1990'!$A$1:$C$105,2,"FALSO"))</f>
        <v>2365</v>
      </c>
      <c r="L738" s="54">
        <f>IF(J738="",IF(K738="","",J738+K738),J738+K738)</f>
        <v>4778</v>
      </c>
      <c r="M738" s="54">
        <f>'RESUMEN ORDENADO DICIEMBRE'!I738</f>
        <v>3.5</v>
      </c>
      <c r="N738" s="54" t="str">
        <f>IF(M738=0,"Mantenimiento",IF(A738="MANTENIMIENTO","Construcción de "&amp;M738&amp;" Km de vías mantenidas",IF(A738="ALCANTARILLAS","Construcción de "&amp;M738&amp;" alcantarillas",IF(A738="AMBIENTAL","Licenciamiento ambiental de vías en la provincia",IF(A738="ASFALTADO","Construcción de "&amp;M738&amp;" Km de vías asfaltadas",IF(A738="ESTUDIOS","Ejecución de "&amp;M738&amp;" Km de estudio vial",IF(A738="MEJORAMIENTO","Construcción de "&amp;M738&amp;" Km de vías mejoradas",IF(A738="OBRAS DE ARTE","Construcción de "&amp;M738&amp;" Km de obras de arte",IF(A738="PASARELAS","Construcción de "&amp;M738&amp;" m de pasarelas en convenio con Tony el Suizo",IF(A738="PUENTES","Construcción de "&amp;M738&amp;" m de puentes",))))))))))</f>
        <v>Construcción de 3.5 Km de vías mejoradas</v>
      </c>
      <c r="O738"/>
      <c r="P738" s="54"/>
      <c r="Q738" s="54"/>
      <c r="R738">
        <f>'RESUMEN ORDENADO DICIEMBRE'!S738</f>
        <v>625</v>
      </c>
      <c r="S738" s="45">
        <f>SUM(R738:R742)</f>
        <v>23234.799999999999</v>
      </c>
      <c r="T738" s="49">
        <f>IF(S738="",R738,S738)</f>
        <v>23234.799999999999</v>
      </c>
      <c r="V738" t="str">
        <f>IF(A738="ESTUDIOS","Ing. Patricio Barcenas",IF(A738="AMBIENTAL","Ing. Verónica Carrión",IF(C738="ZONA 1","Ing. Javier Ruíz",IF(C738="ZONA 2","Ing. Marco Cevallos",IF(C738="ZONA 3", "Ing. Alfonso González","Ing. Iván Villa")))))</f>
        <v>Ing. Iván Villa</v>
      </c>
      <c r="W738" s="61" t="str">
        <f>IF(A738="ESTUDIOS","Informe del estudio o informe del diseño","Informe, planillas y actas")</f>
        <v>Informe, planillas y actas</v>
      </c>
    </row>
    <row r="739" spans="1:23" hidden="1" x14ac:dyDescent="0.2">
      <c r="A739" t="str">
        <f>'RESUMEN ORDENADO DICIEMBRE'!E739</f>
        <v>MEJORAMIENTO</v>
      </c>
      <c r="B739">
        <f>'RESUMEN ORDENADO DICIEMBRE'!G739</f>
        <v>0</v>
      </c>
      <c r="C739" t="str">
        <f>'RESUMEN ORDENADO DICIEMBRE'!A739</f>
        <v>ZONA 4</v>
      </c>
      <c r="D739" s="55" t="str">
        <f>'RESUMEN ORDENADO DICIEMBRE'!C739</f>
        <v>VILCABAMBA</v>
      </c>
      <c r="E739" t="str">
        <f>'RESUMEN ORDENADO DICIEMBRE'!B739</f>
        <v>LOJA</v>
      </c>
      <c r="F739" t="str">
        <f>'RESUMEN ORDENADO DICIEMBRE'!D739</f>
        <v>AD. DIRECTA</v>
      </c>
      <c r="G739" t="str">
        <f t="shared" si="239"/>
        <v>VIALSUR</v>
      </c>
      <c r="J739" s="54"/>
      <c r="K739" s="54"/>
      <c r="L739" s="54"/>
      <c r="M739" s="54">
        <f>'RESUMEN ORDENADO DICIEMBRE'!I739</f>
        <v>0</v>
      </c>
      <c r="N739" s="54"/>
      <c r="O739" s="54"/>
      <c r="P739" s="54"/>
      <c r="Q739" s="54"/>
      <c r="R739">
        <f>'RESUMEN ORDENADO DICIEMBRE'!S739</f>
        <v>18200</v>
      </c>
      <c r="S739" s="45"/>
      <c r="W739" s="61"/>
    </row>
    <row r="740" spans="1:23" hidden="1" x14ac:dyDescent="0.2">
      <c r="A740" t="str">
        <f>'RESUMEN ORDENADO DICIEMBRE'!E740</f>
        <v>MEJORAMIENTO</v>
      </c>
      <c r="B740">
        <f>'RESUMEN ORDENADO DICIEMBRE'!G740</f>
        <v>0</v>
      </c>
      <c r="C740" t="str">
        <f>'RESUMEN ORDENADO DICIEMBRE'!A740</f>
        <v>ZONA 4</v>
      </c>
      <c r="D740" s="55" t="str">
        <f>'RESUMEN ORDENADO DICIEMBRE'!C740</f>
        <v>VILCABAMBA</v>
      </c>
      <c r="E740" t="str">
        <f>'RESUMEN ORDENADO DICIEMBRE'!B740</f>
        <v>LOJA</v>
      </c>
      <c r="F740" t="str">
        <f>'RESUMEN ORDENADO DICIEMBRE'!D740</f>
        <v>AD. DIRECTA</v>
      </c>
      <c r="G740" t="str">
        <f t="shared" si="239"/>
        <v>VIALSUR</v>
      </c>
      <c r="J740" s="54"/>
      <c r="K740" s="54"/>
      <c r="L740" s="54"/>
      <c r="M740" s="54">
        <f>'RESUMEN ORDENADO DICIEMBRE'!I740</f>
        <v>0</v>
      </c>
      <c r="N740" s="54"/>
      <c r="O740" s="54"/>
      <c r="P740" s="54"/>
      <c r="Q740" s="54"/>
      <c r="R740">
        <f>'RESUMEN ORDENADO DICIEMBRE'!S740</f>
        <v>587.5</v>
      </c>
      <c r="S740" s="45"/>
    </row>
    <row r="741" spans="1:23" hidden="1" x14ac:dyDescent="0.2">
      <c r="A741" t="str">
        <f>'RESUMEN ORDENADO DICIEMBRE'!E741</f>
        <v>MEJORAMIENTO</v>
      </c>
      <c r="B741">
        <f>'RESUMEN ORDENADO DICIEMBRE'!G741</f>
        <v>0</v>
      </c>
      <c r="C741" t="str">
        <f>'RESUMEN ORDENADO DICIEMBRE'!A741</f>
        <v>ZONA 4</v>
      </c>
      <c r="D741" s="55" t="str">
        <f>'RESUMEN ORDENADO DICIEMBRE'!C741</f>
        <v>VILCABAMBA</v>
      </c>
      <c r="E741" t="str">
        <f>'RESUMEN ORDENADO DICIEMBRE'!B741</f>
        <v>LOJA</v>
      </c>
      <c r="F741" t="str">
        <f>'RESUMEN ORDENADO DICIEMBRE'!D741</f>
        <v>AD. DIRECTA</v>
      </c>
      <c r="G741" t="str">
        <f t="shared" si="239"/>
        <v>VIALSUR</v>
      </c>
      <c r="J741" s="54"/>
      <c r="K741" s="54"/>
      <c r="L741" s="54"/>
      <c r="M741" s="54">
        <f>'RESUMEN ORDENADO DICIEMBRE'!I741</f>
        <v>0</v>
      </c>
      <c r="N741" s="54"/>
      <c r="O741" s="54"/>
      <c r="P741" s="54"/>
      <c r="Q741" s="54"/>
      <c r="R741">
        <f>'RESUMEN ORDENADO DICIEMBRE'!S741</f>
        <v>337.5</v>
      </c>
      <c r="S741" s="45"/>
    </row>
    <row r="742" spans="1:23" hidden="1" x14ac:dyDescent="0.2">
      <c r="A742" t="str">
        <f>'RESUMEN ORDENADO DICIEMBRE'!E742</f>
        <v>MEJORAMIENTO</v>
      </c>
      <c r="B742">
        <f>'RESUMEN ORDENADO DICIEMBRE'!G742</f>
        <v>0</v>
      </c>
      <c r="C742" t="str">
        <f>'RESUMEN ORDENADO DICIEMBRE'!A742</f>
        <v>ZONA 4</v>
      </c>
      <c r="D742" s="55" t="str">
        <f>'RESUMEN ORDENADO DICIEMBRE'!C742</f>
        <v>VILCABAMBA</v>
      </c>
      <c r="E742" t="str">
        <f>'RESUMEN ORDENADO DICIEMBRE'!B742</f>
        <v>LOJA</v>
      </c>
      <c r="F742" t="str">
        <f>'RESUMEN ORDENADO DICIEMBRE'!D742</f>
        <v>AD. DIRECTA</v>
      </c>
      <c r="G742" t="str">
        <f t="shared" si="239"/>
        <v>VIALSUR</v>
      </c>
      <c r="J742" s="54"/>
      <c r="K742" s="54"/>
      <c r="L742" s="54"/>
      <c r="M742" s="54">
        <f>'RESUMEN ORDENADO DICIEMBRE'!I742</f>
        <v>0</v>
      </c>
      <c r="N742" s="54"/>
      <c r="O742" s="54"/>
      <c r="P742" s="54"/>
      <c r="Q742" s="54"/>
      <c r="R742">
        <f>'RESUMEN ORDENADO DICIEMBRE'!S742</f>
        <v>3484.7999999999997</v>
      </c>
      <c r="S742" s="45"/>
    </row>
    <row r="743" spans="1:23" x14ac:dyDescent="0.2">
      <c r="A743" t="str">
        <f>'RESUMEN ORDENADO DICIEMBRE'!E743</f>
        <v>MANTENIMIENTO</v>
      </c>
      <c r="B743" t="str">
        <f>'RESUMEN ORDENADO DICIEMBRE'!G743</f>
        <v>LIMPIEZA DE DERRUMBES VÍA YANGANA - COMUNIDADES</v>
      </c>
      <c r="C743" t="str">
        <f>'RESUMEN ORDENADO DICIEMBRE'!A743</f>
        <v>ZONA 4</v>
      </c>
      <c r="D743" s="55" t="str">
        <f>'RESUMEN ORDENADO DICIEMBRE'!C743</f>
        <v>YANGANA</v>
      </c>
      <c r="E743" t="str">
        <f>'RESUMEN ORDENADO DICIEMBRE'!B743</f>
        <v>LOJA</v>
      </c>
      <c r="F743" t="str">
        <f>'RESUMEN ORDENADO DICIEMBRE'!D743</f>
        <v>AD. DIRECTA</v>
      </c>
      <c r="G743" t="str">
        <f t="shared" si="239"/>
        <v>VIALSUR</v>
      </c>
      <c r="H743">
        <f>'RESUMEN ORDENADO DICIEMBRE'!F743</f>
        <v>2013</v>
      </c>
      <c r="I743" s="53" t="str">
        <f t="shared" ref="I743:I746" si="246">IF(F743="AD. DIRECTA","X","")</f>
        <v>X</v>
      </c>
      <c r="J743" s="54">
        <f>IF(D743=0,"",VLOOKUP(D743,'2010-2001-1990'!$A$1:$C$105,3,"FALSO"))</f>
        <v>683</v>
      </c>
      <c r="K743" s="54">
        <f>IF(D743=0,"",VLOOKUP(D743,'2010-2001-1990'!$A$1:$C$105,2,"FALSO"))</f>
        <v>836</v>
      </c>
      <c r="L743" s="54">
        <f t="shared" ref="L743:L746" si="247">IF(J743="",IF(K743="","",J743+K743),J743+K743)</f>
        <v>1519</v>
      </c>
      <c r="M743" s="54">
        <f>'RESUMEN ORDENADO DICIEMBRE'!I743</f>
        <v>3</v>
      </c>
      <c r="N743" s="54" t="str">
        <f t="shared" ref="N743:N746" si="248">IF(M743=0,"Mantenimiento",IF(A743="MANTENIMIENTO","Construcción de "&amp;M743&amp;" Km de vías mantenidas",IF(A743="ALCANTARILLAS","Construcción de "&amp;M743&amp;" alcantarillas",IF(A743="AMBIENTAL","Licenciamiento ambiental de vías en la provincia",IF(A743="ASFALTADO","Construcción de "&amp;M743&amp;" Km de vías asfaltadas",IF(A743="ESTUDIOS","Ejecución de "&amp;M743&amp;" Km de estudio vial",IF(A743="MEJORAMIENTO","Construcción de "&amp;M743&amp;" Km de vías mejoradas",IF(A743="OBRAS DE ARTE","Construcción de "&amp;M743&amp;" Km de obras de arte",IF(A743="PASARELAS","Construcción de "&amp;M743&amp;" m de pasarelas en convenio con Tony el Suizo",IF(A743="PUENTES","Construcción de "&amp;M743&amp;" m de puentes",))))))))))</f>
        <v>Construcción de 3 Km de vías mantenidas</v>
      </c>
      <c r="O743"/>
      <c r="P743" s="54"/>
      <c r="Q743" s="54"/>
      <c r="R743">
        <f>'RESUMEN ORDENADO DICIEMBRE'!S743</f>
        <v>1112.5</v>
      </c>
      <c r="S743" s="45"/>
      <c r="T743" s="49">
        <f t="shared" ref="T743:T746" si="249">IF(S743="",R743,S743)</f>
        <v>1112.5</v>
      </c>
      <c r="V743" t="str">
        <f t="shared" ref="V743:V746" si="250">IF(A743="ESTUDIOS","Ing. Patricio Barcenas",IF(A743="AMBIENTAL","Ing. Verónica Carrión",IF(C743="ZONA 1","Ing. Javier Ruíz",IF(C743="ZONA 2","Ing. Marco Cevallos",IF(C743="ZONA 3", "Ing. Alfonso González","Ing. Iván Villa")))))</f>
        <v>Ing. Iván Villa</v>
      </c>
      <c r="W743" s="61" t="str">
        <f t="shared" ref="W743:W746" si="251">IF(A743="ESTUDIOS","Informe del estudio o informe del diseño","Informe, planillas y actas")</f>
        <v>Informe, planillas y actas</v>
      </c>
    </row>
    <row r="744" spans="1:23" x14ac:dyDescent="0.2">
      <c r="A744" t="str">
        <f>'RESUMEN ORDENADO DICIEMBRE'!E744</f>
        <v>MANTENIMIENTO</v>
      </c>
      <c r="B744" t="str">
        <f>'RESUMEN ORDENADO DICIEMBRE'!G744</f>
        <v>RASANTEO DE VÍA CON TRACTOR, LA ELVIRA-YANGANA-MASANAMACA</v>
      </c>
      <c r="C744" t="str">
        <f>'RESUMEN ORDENADO DICIEMBRE'!A744</f>
        <v>ZONA 4</v>
      </c>
      <c r="D744" s="55" t="str">
        <f>'RESUMEN ORDENADO DICIEMBRE'!C744</f>
        <v>YANGANA</v>
      </c>
      <c r="E744" t="str">
        <f>'RESUMEN ORDENADO DICIEMBRE'!B744</f>
        <v>LOJA</v>
      </c>
      <c r="F744" t="str">
        <f>'RESUMEN ORDENADO DICIEMBRE'!D744</f>
        <v>AD. DIRECTA</v>
      </c>
      <c r="G744" t="str">
        <f t="shared" si="239"/>
        <v>VIALSUR</v>
      </c>
      <c r="H744">
        <f>'RESUMEN ORDENADO DICIEMBRE'!F744</f>
        <v>2013</v>
      </c>
      <c r="I744" s="53" t="str">
        <f t="shared" si="246"/>
        <v>X</v>
      </c>
      <c r="J744" s="54">
        <f>IF(D744=0,"",VLOOKUP(D744,'2010-2001-1990'!$A$1:$C$105,3,"FALSO"))</f>
        <v>683</v>
      </c>
      <c r="K744" s="54">
        <f>IF(D744=0,"",VLOOKUP(D744,'2010-2001-1990'!$A$1:$C$105,2,"FALSO"))</f>
        <v>836</v>
      </c>
      <c r="L744" s="54">
        <f t="shared" si="247"/>
        <v>1519</v>
      </c>
      <c r="M744" s="54">
        <f>'RESUMEN ORDENADO DICIEMBRE'!I744</f>
        <v>14</v>
      </c>
      <c r="N744" s="54" t="str">
        <f t="shared" si="248"/>
        <v>Construcción de 14 Km de vías mantenidas</v>
      </c>
      <c r="O744"/>
      <c r="P744" s="54"/>
      <c r="Q744" s="54"/>
      <c r="R744">
        <f>'RESUMEN ORDENADO DICIEMBRE'!S744</f>
        <v>16800</v>
      </c>
      <c r="S744" s="45"/>
      <c r="T744" s="49">
        <f t="shared" si="249"/>
        <v>16800</v>
      </c>
      <c r="V744" t="str">
        <f t="shared" si="250"/>
        <v>Ing. Iván Villa</v>
      </c>
      <c r="W744" s="61" t="str">
        <f t="shared" si="251"/>
        <v>Informe, planillas y actas</v>
      </c>
    </row>
    <row r="745" spans="1:23" x14ac:dyDescent="0.2">
      <c r="A745" t="str">
        <f>'RESUMEN ORDENADO DICIEMBRE'!E745</f>
        <v>PUENTES</v>
      </c>
      <c r="B745" t="str">
        <f>'RESUMEN ORDENADO DICIEMBRE'!G745</f>
        <v>TERMINACIÓN DE LA CONSTRUCCIÓN DEL PUENTE SOBRE EL RÍO MASANAMACA, DE LA PARROQUIA QUINARA, DEL CANTON Y PROVINCIA DE LOJA</v>
      </c>
      <c r="C745" t="str">
        <f>'RESUMEN ORDENADO DICIEMBRE'!A745</f>
        <v>ZONA 4</v>
      </c>
      <c r="D745" s="55" t="str">
        <f>'RESUMEN ORDENADO DICIEMBRE'!C745</f>
        <v>YANGANA</v>
      </c>
      <c r="E745" t="str">
        <f>'RESUMEN ORDENADO DICIEMBRE'!B745</f>
        <v>LOJA</v>
      </c>
      <c r="F745" t="str">
        <f>'RESUMEN ORDENADO DICIEMBRE'!D745</f>
        <v>CONTRATO</v>
      </c>
      <c r="G745" t="str">
        <f t="shared" si="239"/>
        <v>VIALSUR</v>
      </c>
      <c r="H745">
        <f>'RESUMEN ORDENADO DICIEMBRE'!F745</f>
        <v>2011</v>
      </c>
      <c r="I745" s="53" t="str">
        <f t="shared" si="246"/>
        <v/>
      </c>
      <c r="J745" s="54">
        <f>IF(D745=0,"",VLOOKUP(D745,'2010-2001-1990'!$A$1:$C$105,3,"FALSO"))</f>
        <v>683</v>
      </c>
      <c r="K745" s="54">
        <f>IF(D745=0,"",VLOOKUP(D745,'2010-2001-1990'!$A$1:$C$105,2,"FALSO"))</f>
        <v>836</v>
      </c>
      <c r="L745" s="54">
        <f t="shared" si="247"/>
        <v>1519</v>
      </c>
      <c r="M745" s="54">
        <f>'RESUMEN ORDENADO DICIEMBRE'!I745</f>
        <v>45</v>
      </c>
      <c r="N745" s="54" t="str">
        <f t="shared" si="248"/>
        <v>Construcción de 45 m de puentes</v>
      </c>
      <c r="O745"/>
      <c r="P745" s="54"/>
      <c r="Q745" s="54"/>
      <c r="R745">
        <f>'RESUMEN ORDENADO DICIEMBRE'!S745</f>
        <v>91893.38</v>
      </c>
      <c r="S745" s="45"/>
      <c r="T745" s="49">
        <f t="shared" si="249"/>
        <v>91893.38</v>
      </c>
      <c r="V745" t="str">
        <f t="shared" si="250"/>
        <v>Ing. Iván Villa</v>
      </c>
      <c r="W745" s="61" t="str">
        <f t="shared" si="251"/>
        <v>Informe, planillas y actas</v>
      </c>
    </row>
    <row r="746" spans="1:23" x14ac:dyDescent="0.2">
      <c r="A746" t="str">
        <f>'RESUMEN ORDENADO DICIEMBRE'!E746</f>
        <v>MEJORAMIENTO</v>
      </c>
      <c r="B746" t="str">
        <f>'RESUMEN ORDENADO DICIEMBRE'!G746</f>
        <v>VIA PUENTE MASANAMACA YANGANA</v>
      </c>
      <c r="C746" t="str">
        <f>'RESUMEN ORDENADO DICIEMBRE'!A746</f>
        <v>ZONA 4</v>
      </c>
      <c r="D746" s="55" t="str">
        <f>'RESUMEN ORDENADO DICIEMBRE'!C746</f>
        <v>YANGANA</v>
      </c>
      <c r="E746" t="str">
        <f>'RESUMEN ORDENADO DICIEMBRE'!B746</f>
        <v>LOJA</v>
      </c>
      <c r="F746" t="str">
        <f>'RESUMEN ORDENADO DICIEMBRE'!D746</f>
        <v>MTOP</v>
      </c>
      <c r="G746" t="str">
        <f t="shared" si="239"/>
        <v>MTOP</v>
      </c>
      <c r="H746">
        <f>'RESUMEN ORDENADO DICIEMBRE'!F746</f>
        <v>2013</v>
      </c>
      <c r="I746" s="53" t="str">
        <f t="shared" si="246"/>
        <v/>
      </c>
      <c r="J746" s="54">
        <f>IF(D746=0,"",VLOOKUP(D746,'2010-2001-1990'!$A$1:$C$105,3,"FALSO"))</f>
        <v>683</v>
      </c>
      <c r="K746" s="54">
        <f>IF(D746=0,"",VLOOKUP(D746,'2010-2001-1990'!$A$1:$C$105,2,"FALSO"))</f>
        <v>836</v>
      </c>
      <c r="L746" s="54">
        <f t="shared" si="247"/>
        <v>1519</v>
      </c>
      <c r="M746" s="54">
        <f>'RESUMEN ORDENADO DICIEMBRE'!I746</f>
        <v>7.7</v>
      </c>
      <c r="N746" s="54" t="str">
        <f t="shared" si="248"/>
        <v>Construcción de 7.7 Km de vías mejoradas</v>
      </c>
      <c r="O746"/>
      <c r="P746" s="54"/>
      <c r="Q746" s="54"/>
      <c r="R746">
        <f>'RESUMEN ORDENADO DICIEMBRE'!S746</f>
        <v>1383.2208000000001</v>
      </c>
      <c r="S746" s="45">
        <f>SUM(R746:R752)</f>
        <v>38204.460500000001</v>
      </c>
      <c r="T746" s="49">
        <f t="shared" si="249"/>
        <v>38204.460500000001</v>
      </c>
      <c r="V746" t="str">
        <f t="shared" si="250"/>
        <v>Ing. Iván Villa</v>
      </c>
      <c r="W746" s="61" t="str">
        <f t="shared" si="251"/>
        <v>Informe, planillas y actas</v>
      </c>
    </row>
    <row r="747" spans="1:23" hidden="1" x14ac:dyDescent="0.2">
      <c r="A747" t="str">
        <f>'RESUMEN ORDENADO DICIEMBRE'!E747</f>
        <v>MEJORAMIENTO</v>
      </c>
      <c r="B747">
        <f>'RESUMEN ORDENADO DICIEMBRE'!G747</f>
        <v>0</v>
      </c>
      <c r="C747" t="str">
        <f>'RESUMEN ORDENADO DICIEMBRE'!A747</f>
        <v>ZONA 4</v>
      </c>
      <c r="D747" s="55" t="str">
        <f>'RESUMEN ORDENADO DICIEMBRE'!C747</f>
        <v>YANGANA</v>
      </c>
      <c r="E747" t="str">
        <f>'RESUMEN ORDENADO DICIEMBRE'!B747</f>
        <v>LOJA</v>
      </c>
      <c r="F747" t="str">
        <f>'RESUMEN ORDENADO DICIEMBRE'!D747</f>
        <v>MTOP</v>
      </c>
      <c r="G747" t="str">
        <f t="shared" si="239"/>
        <v>MTOP</v>
      </c>
      <c r="J747" s="54"/>
      <c r="K747" s="54"/>
      <c r="L747" s="54"/>
      <c r="M747" s="54">
        <f>'RESUMEN ORDENADO DICIEMBRE'!I747</f>
        <v>0</v>
      </c>
      <c r="N747" s="54"/>
      <c r="O747" s="54"/>
      <c r="P747" s="54"/>
      <c r="Q747" s="54"/>
      <c r="R747">
        <f>'RESUMEN ORDENADO DICIEMBRE'!S747</f>
        <v>0</v>
      </c>
      <c r="S747" s="45"/>
    </row>
    <row r="748" spans="1:23" hidden="1" x14ac:dyDescent="0.2">
      <c r="A748" t="str">
        <f>'RESUMEN ORDENADO DICIEMBRE'!E748</f>
        <v>MEJORAMIENTO</v>
      </c>
      <c r="B748">
        <f>'RESUMEN ORDENADO DICIEMBRE'!G748</f>
        <v>0</v>
      </c>
      <c r="C748" t="str">
        <f>'RESUMEN ORDENADO DICIEMBRE'!A748</f>
        <v>ZONA 4</v>
      </c>
      <c r="D748" s="55" t="str">
        <f>'RESUMEN ORDENADO DICIEMBRE'!C748</f>
        <v>YANGANA</v>
      </c>
      <c r="E748" t="str">
        <f>'RESUMEN ORDENADO DICIEMBRE'!B748</f>
        <v>LOJA</v>
      </c>
      <c r="F748" t="str">
        <f>'RESUMEN ORDENADO DICIEMBRE'!D748</f>
        <v>MTOP</v>
      </c>
      <c r="G748" t="str">
        <f t="shared" si="239"/>
        <v>MTOP</v>
      </c>
      <c r="J748" s="54"/>
      <c r="K748" s="54"/>
      <c r="L748" s="54"/>
      <c r="M748" s="54">
        <f>'RESUMEN ORDENADO DICIEMBRE'!I748</f>
        <v>0</v>
      </c>
      <c r="N748" s="54"/>
      <c r="O748" s="54"/>
      <c r="P748" s="54"/>
      <c r="Q748" s="54"/>
      <c r="R748">
        <f>'RESUMEN ORDENADO DICIEMBRE'!S748</f>
        <v>0</v>
      </c>
      <c r="S748" s="45"/>
      <c r="W748" s="61"/>
    </row>
    <row r="749" spans="1:23" hidden="1" x14ac:dyDescent="0.2">
      <c r="A749" t="str">
        <f>'RESUMEN ORDENADO DICIEMBRE'!E749</f>
        <v>MEJORAMIENTO</v>
      </c>
      <c r="B749">
        <f>'RESUMEN ORDENADO DICIEMBRE'!G749</f>
        <v>0</v>
      </c>
      <c r="C749" t="str">
        <f>'RESUMEN ORDENADO DICIEMBRE'!A749</f>
        <v>ZONA 4</v>
      </c>
      <c r="D749" s="55" t="str">
        <f>'RESUMEN ORDENADO DICIEMBRE'!C749</f>
        <v>YANGANA</v>
      </c>
      <c r="E749" t="str">
        <f>'RESUMEN ORDENADO DICIEMBRE'!B749</f>
        <v>LOJA</v>
      </c>
      <c r="F749" t="str">
        <f>'RESUMEN ORDENADO DICIEMBRE'!D749</f>
        <v>MTOP</v>
      </c>
      <c r="G749" t="str">
        <f t="shared" si="239"/>
        <v>MTOP</v>
      </c>
      <c r="J749" s="54"/>
      <c r="K749" s="54"/>
      <c r="L749" s="54"/>
      <c r="M749" s="54">
        <f>'RESUMEN ORDENADO DICIEMBRE'!I749</f>
        <v>0</v>
      </c>
      <c r="N749" s="54"/>
      <c r="O749" s="54"/>
      <c r="P749" s="54"/>
      <c r="Q749" s="54"/>
      <c r="R749">
        <f>'RESUMEN ORDENADO DICIEMBRE'!S749</f>
        <v>0</v>
      </c>
      <c r="S749" s="45"/>
    </row>
    <row r="750" spans="1:23" hidden="1" x14ac:dyDescent="0.2">
      <c r="A750" t="str">
        <f>'RESUMEN ORDENADO DICIEMBRE'!E750</f>
        <v>MEJORAMIENTO</v>
      </c>
      <c r="B750">
        <f>'RESUMEN ORDENADO DICIEMBRE'!G750</f>
        <v>0</v>
      </c>
      <c r="C750" t="str">
        <f>'RESUMEN ORDENADO DICIEMBRE'!A750</f>
        <v>ZONA 4</v>
      </c>
      <c r="D750" s="55" t="str">
        <f>'RESUMEN ORDENADO DICIEMBRE'!C750</f>
        <v>YANGANA</v>
      </c>
      <c r="E750" t="str">
        <f>'RESUMEN ORDENADO DICIEMBRE'!B750</f>
        <v>LOJA</v>
      </c>
      <c r="F750" t="str">
        <f>'RESUMEN ORDENADO DICIEMBRE'!D750</f>
        <v>MTOP</v>
      </c>
      <c r="G750" t="str">
        <f t="shared" si="239"/>
        <v>MTOP</v>
      </c>
      <c r="J750" s="54"/>
      <c r="K750" s="54"/>
      <c r="L750" s="54"/>
      <c r="M750" s="54">
        <f>'RESUMEN ORDENADO DICIEMBRE'!I750</f>
        <v>0</v>
      </c>
      <c r="N750" s="54"/>
      <c r="O750" s="54"/>
      <c r="P750" s="54"/>
      <c r="Q750" s="54"/>
      <c r="R750">
        <f>'RESUMEN ORDENADO DICIEMBRE'!S750</f>
        <v>8738.34</v>
      </c>
      <c r="S750" s="45"/>
    </row>
    <row r="751" spans="1:23" hidden="1" x14ac:dyDescent="0.2">
      <c r="A751" t="str">
        <f>'RESUMEN ORDENADO DICIEMBRE'!E751</f>
        <v>MEJORAMIENTO</v>
      </c>
      <c r="B751">
        <f>'RESUMEN ORDENADO DICIEMBRE'!G751</f>
        <v>0</v>
      </c>
      <c r="C751" t="str">
        <f>'RESUMEN ORDENADO DICIEMBRE'!A751</f>
        <v>ZONA 4</v>
      </c>
      <c r="D751" s="55" t="str">
        <f>'RESUMEN ORDENADO DICIEMBRE'!C751</f>
        <v>YANGANA</v>
      </c>
      <c r="E751" t="str">
        <f>'RESUMEN ORDENADO DICIEMBRE'!B751</f>
        <v>LOJA</v>
      </c>
      <c r="F751" t="str">
        <f>'RESUMEN ORDENADO DICIEMBRE'!D751</f>
        <v>MTOP</v>
      </c>
      <c r="G751" t="str">
        <f t="shared" si="239"/>
        <v>MTOP</v>
      </c>
      <c r="J751" s="54"/>
      <c r="K751" s="54"/>
      <c r="L751" s="54"/>
      <c r="M751" s="54">
        <f>'RESUMEN ORDENADO DICIEMBRE'!I751</f>
        <v>0</v>
      </c>
      <c r="N751" s="54"/>
      <c r="O751" s="54"/>
      <c r="P751" s="54"/>
      <c r="Q751" s="54"/>
      <c r="R751">
        <f>'RESUMEN ORDENADO DICIEMBRE'!S751</f>
        <v>27710.713199999998</v>
      </c>
      <c r="S751" s="45"/>
    </row>
    <row r="752" spans="1:23" hidden="1" x14ac:dyDescent="0.2">
      <c r="A752" t="str">
        <f>'RESUMEN ORDENADO DICIEMBRE'!E752</f>
        <v>MEJORAMIENTO</v>
      </c>
      <c r="B752">
        <f>'RESUMEN ORDENADO DICIEMBRE'!G752</f>
        <v>0</v>
      </c>
      <c r="C752" t="str">
        <f>'RESUMEN ORDENADO DICIEMBRE'!A752</f>
        <v>ZONA 4</v>
      </c>
      <c r="D752" s="55" t="str">
        <f>'RESUMEN ORDENADO DICIEMBRE'!C752</f>
        <v>YANGANA</v>
      </c>
      <c r="E752" t="str">
        <f>'RESUMEN ORDENADO DICIEMBRE'!B752</f>
        <v>LOJA</v>
      </c>
      <c r="F752" t="str">
        <f>'RESUMEN ORDENADO DICIEMBRE'!D752</f>
        <v>MTOP</v>
      </c>
      <c r="G752" t="str">
        <f t="shared" si="239"/>
        <v>MTOP</v>
      </c>
      <c r="J752" s="54"/>
      <c r="K752" s="54"/>
      <c r="L752" s="54"/>
      <c r="M752" s="54">
        <f>'RESUMEN ORDENADO DICIEMBRE'!I752</f>
        <v>0</v>
      </c>
      <c r="N752" s="54"/>
      <c r="O752" s="54"/>
      <c r="P752" s="54"/>
      <c r="Q752" s="54"/>
      <c r="R752">
        <f>'RESUMEN ORDENADO DICIEMBRE'!S752</f>
        <v>372.18650000000002</v>
      </c>
      <c r="S752" s="45"/>
    </row>
    <row r="753" spans="1:23" x14ac:dyDescent="0.2">
      <c r="A753" t="str">
        <f>'RESUMEN ORDENADO DICIEMBRE'!E753</f>
        <v>ALCANTARILLAS</v>
      </c>
      <c r="B753" t="str">
        <f>'RESUMEN ORDENADO DICIEMBRE'!G753</f>
        <v>ALCANTARILLAS DE LA VIA PUENTE MASANAMACA YANGANA</v>
      </c>
      <c r="C753" t="str">
        <f>'RESUMEN ORDENADO DICIEMBRE'!A753</f>
        <v>ZONA 4</v>
      </c>
      <c r="D753" s="55" t="str">
        <f>'RESUMEN ORDENADO DICIEMBRE'!C753</f>
        <v>YANGANA</v>
      </c>
      <c r="E753" t="str">
        <f>'RESUMEN ORDENADO DICIEMBRE'!B753</f>
        <v>LOJA</v>
      </c>
      <c r="F753" t="str">
        <f>'RESUMEN ORDENADO DICIEMBRE'!D753</f>
        <v>MTOP</v>
      </c>
      <c r="G753" t="str">
        <f t="shared" si="239"/>
        <v>MTOP</v>
      </c>
      <c r="H753">
        <f>'RESUMEN ORDENADO DICIEMBRE'!F753</f>
        <v>2013</v>
      </c>
      <c r="I753" s="53" t="str">
        <f>IF(F753="AD. DIRECTA","X","")</f>
        <v/>
      </c>
      <c r="J753" s="54">
        <f>IF(D753=0,"",VLOOKUP(D753,'2010-2001-1990'!$A$1:$C$105,3,"FALSO"))</f>
        <v>683</v>
      </c>
      <c r="K753" s="54">
        <f>IF(D753=0,"",VLOOKUP(D753,'2010-2001-1990'!$A$1:$C$105,2,"FALSO"))</f>
        <v>836</v>
      </c>
      <c r="L753" s="54">
        <f>IF(J753="",IF(K753="","",J753+K753),J753+K753)</f>
        <v>1519</v>
      </c>
      <c r="M753" s="54">
        <f>'RESUMEN ORDENADO DICIEMBRE'!I753</f>
        <v>2</v>
      </c>
      <c r="N753" s="54" t="str">
        <f>IF(M753=0,"Mantenimiento",IF(A753="MANTENIMIENTO","Construcción de "&amp;M753&amp;" Km de vías mantenidas",IF(A753="ALCANTARILLAS","Construcción de "&amp;M753&amp;" alcantarillas",IF(A753="AMBIENTAL","Licenciamiento ambiental de vías en la provincia",IF(A753="ASFALTADO","Construcción de "&amp;M753&amp;" Km de vías asfaltadas",IF(A753="ESTUDIOS","Ejecución de "&amp;M753&amp;" Km de estudio vial",IF(A753="MEJORAMIENTO","Construcción de "&amp;M753&amp;" Km de vías mejoradas",IF(A753="OBRAS DE ARTE","Construcción de "&amp;M753&amp;" Km de obras de arte",IF(A753="PASARELAS","Construcción de "&amp;M753&amp;" m de pasarelas en convenio con Tony el Suizo",IF(A753="PUENTES","Construcción de "&amp;M753&amp;" m de puentes",))))))))))</f>
        <v>Construcción de 2 alcantarillas</v>
      </c>
      <c r="O753"/>
      <c r="P753" s="54"/>
      <c r="Q753" s="54"/>
      <c r="R753">
        <f>'RESUMEN ORDENADO DICIEMBRE'!S753</f>
        <v>1603.4866</v>
      </c>
      <c r="S753" s="45">
        <f>SUM(R753:R757)</f>
        <v>15385.044300000001</v>
      </c>
      <c r="T753" s="49">
        <f>IF(S753="",R753,S753)</f>
        <v>15385.044300000001</v>
      </c>
      <c r="V753" t="str">
        <f>IF(A753="ESTUDIOS","Ing. Patricio Barcenas",IF(A753="AMBIENTAL","Ing. Verónica Carrión",IF(C753="ZONA 1","Ing. Javier Ruíz",IF(C753="ZONA 2","Ing. Marco Cevallos",IF(C753="ZONA 3", "Ing. Alfonso González","Ing. Iván Villa")))))</f>
        <v>Ing. Iván Villa</v>
      </c>
      <c r="W753" s="61" t="str">
        <f>IF(A753="ESTUDIOS","Informe del estudio o informe del diseño","Informe, planillas y actas")</f>
        <v>Informe, planillas y actas</v>
      </c>
    </row>
    <row r="754" spans="1:23" hidden="1" x14ac:dyDescent="0.2">
      <c r="A754" t="str">
        <f>'RESUMEN ORDENADO DICIEMBRE'!E754</f>
        <v>ALCANTARILLAS</v>
      </c>
      <c r="B754">
        <f>'RESUMEN ORDENADO DICIEMBRE'!G754</f>
        <v>0</v>
      </c>
      <c r="C754" t="str">
        <f>'RESUMEN ORDENADO DICIEMBRE'!A754</f>
        <v>ZONA 4</v>
      </c>
      <c r="D754" s="55" t="str">
        <f>'RESUMEN ORDENADO DICIEMBRE'!C754</f>
        <v>YANGANA</v>
      </c>
      <c r="E754" t="str">
        <f>'RESUMEN ORDENADO DICIEMBRE'!B754</f>
        <v>LOJA</v>
      </c>
      <c r="F754" t="str">
        <f>'RESUMEN ORDENADO DICIEMBRE'!D754</f>
        <v>MTOP</v>
      </c>
      <c r="G754" t="str">
        <f t="shared" si="239"/>
        <v>MTOP</v>
      </c>
      <c r="J754" s="54"/>
      <c r="K754" s="54"/>
      <c r="L754" s="54"/>
      <c r="M754" s="54">
        <f>'RESUMEN ORDENADO DICIEMBRE'!I754</f>
        <v>0</v>
      </c>
      <c r="N754" s="54"/>
      <c r="O754" s="54"/>
      <c r="P754" s="54"/>
      <c r="Q754" s="54"/>
      <c r="R754">
        <f>'RESUMEN ORDENADO DICIEMBRE'!S754</f>
        <v>140.10150000000002</v>
      </c>
      <c r="S754" s="45"/>
      <c r="W754" s="61"/>
    </row>
    <row r="755" spans="1:23" hidden="1" x14ac:dyDescent="0.2">
      <c r="A755" t="str">
        <f>'RESUMEN ORDENADO DICIEMBRE'!E755</f>
        <v>ALCANTARILLAS</v>
      </c>
      <c r="B755">
        <f>'RESUMEN ORDENADO DICIEMBRE'!G755</f>
        <v>0</v>
      </c>
      <c r="C755" t="str">
        <f>'RESUMEN ORDENADO DICIEMBRE'!A755</f>
        <v>ZONA 4</v>
      </c>
      <c r="D755" s="55" t="str">
        <f>'RESUMEN ORDENADO DICIEMBRE'!C755</f>
        <v>YANGANA</v>
      </c>
      <c r="E755" t="str">
        <f>'RESUMEN ORDENADO DICIEMBRE'!B755</f>
        <v>LOJA</v>
      </c>
      <c r="F755" t="str">
        <f>'RESUMEN ORDENADO DICIEMBRE'!D755</f>
        <v>MTOP</v>
      </c>
      <c r="G755" t="str">
        <f t="shared" si="239"/>
        <v>MTOP</v>
      </c>
      <c r="J755" s="54"/>
      <c r="K755" s="54"/>
      <c r="L755" s="54"/>
      <c r="M755" s="54">
        <f>'RESUMEN ORDENADO DICIEMBRE'!I755</f>
        <v>0</v>
      </c>
      <c r="N755" s="54"/>
      <c r="O755" s="54"/>
      <c r="P755" s="54"/>
      <c r="Q755" s="54"/>
      <c r="R755">
        <f>'RESUMEN ORDENADO DICIEMBRE'!S755</f>
        <v>3329.91</v>
      </c>
      <c r="S755" s="45"/>
    </row>
    <row r="756" spans="1:23" hidden="1" x14ac:dyDescent="0.2">
      <c r="A756" t="str">
        <f>'RESUMEN ORDENADO DICIEMBRE'!E756</f>
        <v>ALCANTARILLAS</v>
      </c>
      <c r="B756">
        <f>'RESUMEN ORDENADO DICIEMBRE'!G756</f>
        <v>0</v>
      </c>
      <c r="C756" t="str">
        <f>'RESUMEN ORDENADO DICIEMBRE'!A756</f>
        <v>ZONA 4</v>
      </c>
      <c r="D756" s="55" t="str">
        <f>'RESUMEN ORDENADO DICIEMBRE'!C756</f>
        <v>YANGANA</v>
      </c>
      <c r="E756" t="str">
        <f>'RESUMEN ORDENADO DICIEMBRE'!B756</f>
        <v>LOJA</v>
      </c>
      <c r="F756" t="str">
        <f>'RESUMEN ORDENADO DICIEMBRE'!D756</f>
        <v>MTOP</v>
      </c>
      <c r="G756" t="str">
        <f t="shared" si="239"/>
        <v>MTOP</v>
      </c>
      <c r="J756" s="54"/>
      <c r="K756" s="54"/>
      <c r="L756" s="54"/>
      <c r="M756" s="54">
        <f>'RESUMEN ORDENADO DICIEMBRE'!I756</f>
        <v>0</v>
      </c>
      <c r="N756" s="54"/>
      <c r="O756" s="54"/>
      <c r="P756" s="54"/>
      <c r="Q756" s="54"/>
      <c r="R756">
        <f>'RESUMEN ORDENADO DICIEMBRE'!S756</f>
        <v>0</v>
      </c>
      <c r="S756" s="45"/>
    </row>
    <row r="757" spans="1:23" hidden="1" x14ac:dyDescent="0.2">
      <c r="A757" t="str">
        <f>'RESUMEN ORDENADO DICIEMBRE'!E757</f>
        <v>ALCANTARILLAS</v>
      </c>
      <c r="B757">
        <f>'RESUMEN ORDENADO DICIEMBRE'!G757</f>
        <v>0</v>
      </c>
      <c r="C757" t="str">
        <f>'RESUMEN ORDENADO DICIEMBRE'!A757</f>
        <v>ZONA 4</v>
      </c>
      <c r="D757" s="55" t="str">
        <f>'RESUMEN ORDENADO DICIEMBRE'!C757</f>
        <v>YANGANA</v>
      </c>
      <c r="E757" t="str">
        <f>'RESUMEN ORDENADO DICIEMBRE'!B757</f>
        <v>LOJA</v>
      </c>
      <c r="F757" t="str">
        <f>'RESUMEN ORDENADO DICIEMBRE'!D757</f>
        <v>MTOP</v>
      </c>
      <c r="G757" t="str">
        <f t="shared" si="239"/>
        <v>MTOP</v>
      </c>
      <c r="J757" s="54"/>
      <c r="K757" s="54"/>
      <c r="L757" s="54"/>
      <c r="M757" s="54">
        <f>'RESUMEN ORDENADO DICIEMBRE'!I757</f>
        <v>0</v>
      </c>
      <c r="N757" s="54"/>
      <c r="O757" s="54"/>
      <c r="P757" s="54"/>
      <c r="Q757" s="54"/>
      <c r="R757">
        <f>'RESUMEN ORDENADO DICIEMBRE'!S757</f>
        <v>10311.546200000001</v>
      </c>
      <c r="S757" s="45"/>
      <c r="W757" s="61"/>
    </row>
    <row r="758" spans="1:23" x14ac:dyDescent="0.2">
      <c r="A758" t="str">
        <f>'RESUMEN ORDENADO DICIEMBRE'!E758</f>
        <v>MANTENIMIENTO</v>
      </c>
      <c r="B758" t="str">
        <f>'RESUMEN ORDENADO DICIEMBRE'!G758</f>
        <v>VIA YANGANA COMUNIDADES</v>
      </c>
      <c r="C758" t="str">
        <f>'RESUMEN ORDENADO DICIEMBRE'!A758</f>
        <v>ZONA 4</v>
      </c>
      <c r="D758" s="55" t="str">
        <f>'RESUMEN ORDENADO DICIEMBRE'!C758</f>
        <v>YANGANA</v>
      </c>
      <c r="E758" t="str">
        <f>'RESUMEN ORDENADO DICIEMBRE'!B758</f>
        <v>LOJA</v>
      </c>
      <c r="F758" t="str">
        <f>'RESUMEN ORDENADO DICIEMBRE'!D758</f>
        <v>AD. DIRECTA</v>
      </c>
      <c r="G758" t="str">
        <f t="shared" si="239"/>
        <v>VIALSUR</v>
      </c>
      <c r="H758">
        <f>'RESUMEN ORDENADO DICIEMBRE'!F758</f>
        <v>2013</v>
      </c>
      <c r="I758" s="53" t="str">
        <f t="shared" ref="I758:I759" si="252">IF(F758="AD. DIRECTA","X","")</f>
        <v>X</v>
      </c>
      <c r="J758" s="54">
        <f>IF(D758=0,"",VLOOKUP(D758,'2010-2001-1990'!$A$1:$C$105,3,"FALSO"))</f>
        <v>683</v>
      </c>
      <c r="K758" s="54">
        <f>IF(D758=0,"",VLOOKUP(D758,'2010-2001-1990'!$A$1:$C$105,2,"FALSO"))</f>
        <v>836</v>
      </c>
      <c r="L758" s="54">
        <f t="shared" ref="L758:L759" si="253">IF(J758="",IF(K758="","",J758+K758),J758+K758)</f>
        <v>1519</v>
      </c>
      <c r="M758" s="54">
        <f>'RESUMEN ORDENADO DICIEMBRE'!I758</f>
        <v>3.7</v>
      </c>
      <c r="N758" s="54" t="str">
        <f t="shared" ref="N758:N759" si="254">IF(M758=0,"Mantenimiento",IF(A758="MANTENIMIENTO","Construcción de "&amp;M758&amp;" Km de vías mantenidas",IF(A758="ALCANTARILLAS","Construcción de "&amp;M758&amp;" alcantarillas",IF(A758="AMBIENTAL","Licenciamiento ambiental de vías en la provincia",IF(A758="ASFALTADO","Construcción de "&amp;M758&amp;" Km de vías asfaltadas",IF(A758="ESTUDIOS","Ejecución de "&amp;M758&amp;" Km de estudio vial",IF(A758="MEJORAMIENTO","Construcción de "&amp;M758&amp;" Km de vías mejoradas",IF(A758="OBRAS DE ARTE","Construcción de "&amp;M758&amp;" Km de obras de arte",IF(A758="PASARELAS","Construcción de "&amp;M758&amp;" m de pasarelas en convenio con Tony el Suizo",IF(A758="PUENTES","Construcción de "&amp;M758&amp;" m de puentes",))))))))))</f>
        <v>Construcción de 3.7 Km de vías mantenidas</v>
      </c>
      <c r="O758"/>
      <c r="P758" s="54"/>
      <c r="Q758" s="54"/>
      <c r="R758">
        <f>'RESUMEN ORDENADO DICIEMBRE'!S758</f>
        <v>108</v>
      </c>
      <c r="S758" s="45"/>
      <c r="T758" s="49">
        <f t="shared" ref="T758:T759" si="255">IF(S758="",R758,S758)</f>
        <v>108</v>
      </c>
      <c r="V758" t="str">
        <f t="shared" ref="V758:V759" si="256">IF(A758="ESTUDIOS","Ing. Patricio Barcenas",IF(A758="AMBIENTAL","Ing. Verónica Carrión",IF(C758="ZONA 1","Ing. Javier Ruíz",IF(C758="ZONA 2","Ing. Marco Cevallos",IF(C758="ZONA 3", "Ing. Alfonso González","Ing. Iván Villa")))))</f>
        <v>Ing. Iván Villa</v>
      </c>
      <c r="W758" s="61" t="str">
        <f t="shared" ref="W758:W759" si="257">IF(A758="ESTUDIOS","Informe del estudio o informe del diseño","Informe, planillas y actas")</f>
        <v>Informe, planillas y actas</v>
      </c>
    </row>
    <row r="759" spans="1:23" x14ac:dyDescent="0.2">
      <c r="A759" t="str">
        <f>'RESUMEN ORDENADO DICIEMBRE'!E759</f>
        <v>MEJORAMIENTO</v>
      </c>
      <c r="B759" t="str">
        <f>'RESUMEN ORDENADO DICIEMBRE'!G759</f>
        <v>VÍA MÁTER - CELEN - SELVA ALEGRE - MANÚ</v>
      </c>
      <c r="C759" t="str">
        <f>'RESUMEN ORDENADO DICIEMBRE'!A759</f>
        <v>ZONA 4</v>
      </c>
      <c r="D759" s="55" t="str">
        <f>'RESUMEN ORDENADO DICIEMBRE'!C759</f>
        <v>CELEN-SELVA ALEGRE-MANU</v>
      </c>
      <c r="E759" t="str">
        <f>'RESUMEN ORDENADO DICIEMBRE'!B759</f>
        <v>SARAGURO</v>
      </c>
      <c r="F759" t="str">
        <f>'RESUMEN ORDENADO DICIEMBRE'!D759</f>
        <v>MTOP</v>
      </c>
      <c r="G759" t="str">
        <f t="shared" si="239"/>
        <v>MTOP</v>
      </c>
      <c r="H759">
        <f>'RESUMEN ORDENADO DICIEMBRE'!F759</f>
        <v>2013</v>
      </c>
      <c r="I759" s="53" t="str">
        <f t="shared" si="252"/>
        <v/>
      </c>
      <c r="J759" s="54">
        <f>IF(D759=0,"",VLOOKUP(D759,'2010-2001-1990'!$A$1:$C$105,3,"FALSO"))</f>
        <v>3938</v>
      </c>
      <c r="K759" s="54">
        <f>IF(D759=0,"",VLOOKUP(D759,'2010-2001-1990'!$A$1:$C$105,2,"FALSO"))</f>
        <v>3414</v>
      </c>
      <c r="L759" s="54">
        <f t="shared" si="253"/>
        <v>7352</v>
      </c>
      <c r="M759" s="54">
        <f>'RESUMEN ORDENADO DICIEMBRE'!I759</f>
        <v>18</v>
      </c>
      <c r="N759" s="54" t="str">
        <f t="shared" si="254"/>
        <v>Construcción de 18 Km de vías mejoradas</v>
      </c>
      <c r="O759"/>
      <c r="P759" s="54"/>
      <c r="Q759" s="54"/>
      <c r="R759">
        <f>'RESUMEN ORDENADO DICIEMBRE'!S759</f>
        <v>0</v>
      </c>
      <c r="S759" s="45">
        <f>SUM(R759:R765)</f>
        <v>189812.74770000001</v>
      </c>
      <c r="T759" s="49">
        <f t="shared" si="255"/>
        <v>189812.74770000001</v>
      </c>
      <c r="V759" t="str">
        <f t="shared" si="256"/>
        <v>Ing. Iván Villa</v>
      </c>
      <c r="W759" s="61" t="str">
        <f t="shared" si="257"/>
        <v>Informe, planillas y actas</v>
      </c>
    </row>
    <row r="760" spans="1:23" hidden="1" x14ac:dyDescent="0.2">
      <c r="A760" t="str">
        <f>'RESUMEN ORDENADO DICIEMBRE'!E760</f>
        <v>MEJORAMIENTO</v>
      </c>
      <c r="B760">
        <f>'RESUMEN ORDENADO DICIEMBRE'!G760</f>
        <v>0</v>
      </c>
      <c r="C760" t="str">
        <f>'RESUMEN ORDENADO DICIEMBRE'!A760</f>
        <v>ZONA 4</v>
      </c>
      <c r="D760" s="55" t="str">
        <f>'RESUMEN ORDENADO DICIEMBRE'!C760</f>
        <v>CELEN-SELVA ALEGRE-MANU</v>
      </c>
      <c r="E760" t="str">
        <f>'RESUMEN ORDENADO DICIEMBRE'!B760</f>
        <v>SARAGURO</v>
      </c>
      <c r="F760" t="str">
        <f>'RESUMEN ORDENADO DICIEMBRE'!D760</f>
        <v>MTOP</v>
      </c>
      <c r="G760" t="str">
        <f t="shared" si="239"/>
        <v>MTOP</v>
      </c>
      <c r="J760" s="54"/>
      <c r="K760" s="54"/>
      <c r="L760" s="54"/>
      <c r="M760" s="54">
        <f>'RESUMEN ORDENADO DICIEMBRE'!I760</f>
        <v>0</v>
      </c>
      <c r="N760" s="54"/>
      <c r="O760" s="54"/>
      <c r="P760" s="54"/>
      <c r="Q760" s="54"/>
      <c r="R760">
        <f>'RESUMEN ORDENADO DICIEMBRE'!S760</f>
        <v>16294.772300000001</v>
      </c>
      <c r="S760" s="45"/>
    </row>
    <row r="761" spans="1:23" hidden="1" x14ac:dyDescent="0.2">
      <c r="A761" t="str">
        <f>'RESUMEN ORDENADO DICIEMBRE'!E761</f>
        <v>MEJORAMIENTO</v>
      </c>
      <c r="B761">
        <f>'RESUMEN ORDENADO DICIEMBRE'!G761</f>
        <v>0</v>
      </c>
      <c r="C761" t="str">
        <f>'RESUMEN ORDENADO DICIEMBRE'!A761</f>
        <v>ZONA 4</v>
      </c>
      <c r="D761" s="55" t="str">
        <f>'RESUMEN ORDENADO DICIEMBRE'!C761</f>
        <v>CELEN-SELVA ALEGRE-MANU</v>
      </c>
      <c r="E761" t="str">
        <f>'RESUMEN ORDENADO DICIEMBRE'!B761</f>
        <v>SARAGURO</v>
      </c>
      <c r="F761" t="str">
        <f>'RESUMEN ORDENADO DICIEMBRE'!D761</f>
        <v>MTOP</v>
      </c>
      <c r="G761" t="str">
        <f t="shared" si="239"/>
        <v>MTOP</v>
      </c>
      <c r="J761" s="54"/>
      <c r="K761" s="54"/>
      <c r="L761" s="54"/>
      <c r="M761" s="54">
        <f>'RESUMEN ORDENADO DICIEMBRE'!I761</f>
        <v>0</v>
      </c>
      <c r="N761" s="54"/>
      <c r="O761" s="54"/>
      <c r="P761" s="54"/>
      <c r="Q761" s="54"/>
      <c r="R761">
        <f>'RESUMEN ORDENADO DICIEMBRE'!S761</f>
        <v>1705.5720000000001</v>
      </c>
      <c r="S761" s="45"/>
      <c r="W761" s="61"/>
    </row>
    <row r="762" spans="1:23" hidden="1" x14ac:dyDescent="0.2">
      <c r="A762" t="str">
        <f>'RESUMEN ORDENADO DICIEMBRE'!E762</f>
        <v>MEJORAMIENTO</v>
      </c>
      <c r="B762">
        <f>'RESUMEN ORDENADO DICIEMBRE'!G762</f>
        <v>0</v>
      </c>
      <c r="C762" t="str">
        <f>'RESUMEN ORDENADO DICIEMBRE'!A762</f>
        <v>ZONA 4</v>
      </c>
      <c r="D762" s="55" t="str">
        <f>'RESUMEN ORDENADO DICIEMBRE'!C762</f>
        <v>CELEN-SELVA ALEGRE-MANU</v>
      </c>
      <c r="E762" t="str">
        <f>'RESUMEN ORDENADO DICIEMBRE'!B762</f>
        <v>SARAGURO</v>
      </c>
      <c r="F762" t="str">
        <f>'RESUMEN ORDENADO DICIEMBRE'!D762</f>
        <v>MTOP</v>
      </c>
      <c r="G762" t="str">
        <f t="shared" si="239"/>
        <v>MTOP</v>
      </c>
      <c r="J762" s="54"/>
      <c r="K762" s="54"/>
      <c r="L762" s="54"/>
      <c r="M762" s="54">
        <f>'RESUMEN ORDENADO DICIEMBRE'!I762</f>
        <v>0</v>
      </c>
      <c r="N762" s="54"/>
      <c r="O762" s="54"/>
      <c r="P762" s="54"/>
      <c r="Q762" s="54"/>
      <c r="R762">
        <f>'RESUMEN ORDENADO DICIEMBRE'!S762</f>
        <v>0</v>
      </c>
      <c r="S762" s="45"/>
    </row>
    <row r="763" spans="1:23" hidden="1" x14ac:dyDescent="0.2">
      <c r="A763" t="str">
        <f>'RESUMEN ORDENADO DICIEMBRE'!E763</f>
        <v>MEJORAMIENTO</v>
      </c>
      <c r="B763">
        <f>'RESUMEN ORDENADO DICIEMBRE'!G763</f>
        <v>0</v>
      </c>
      <c r="C763" t="str">
        <f>'RESUMEN ORDENADO DICIEMBRE'!A763</f>
        <v>ZONA 4</v>
      </c>
      <c r="D763" s="55" t="str">
        <f>'RESUMEN ORDENADO DICIEMBRE'!C763</f>
        <v>CELEN-SELVA ALEGRE-MANU</v>
      </c>
      <c r="E763" t="str">
        <f>'RESUMEN ORDENADO DICIEMBRE'!B763</f>
        <v>SARAGURO</v>
      </c>
      <c r="F763" t="str">
        <f>'RESUMEN ORDENADO DICIEMBRE'!D763</f>
        <v>MTOP</v>
      </c>
      <c r="G763" t="str">
        <f t="shared" si="239"/>
        <v>MTOP</v>
      </c>
      <c r="J763" s="54"/>
      <c r="K763" s="54"/>
      <c r="L763" s="54"/>
      <c r="M763" s="54">
        <f>'RESUMEN ORDENADO DICIEMBRE'!I763</f>
        <v>0</v>
      </c>
      <c r="N763" s="54"/>
      <c r="O763" s="54"/>
      <c r="P763" s="54"/>
      <c r="Q763" s="54"/>
      <c r="R763">
        <f>'RESUMEN ORDENADO DICIEMBRE'!S763</f>
        <v>97951.538400000005</v>
      </c>
      <c r="S763" s="45"/>
      <c r="W763" s="61"/>
    </row>
    <row r="764" spans="1:23" hidden="1" x14ac:dyDescent="0.2">
      <c r="A764" t="str">
        <f>'RESUMEN ORDENADO DICIEMBRE'!E764</f>
        <v>MEJORAMIENTO</v>
      </c>
      <c r="B764">
        <f>'RESUMEN ORDENADO DICIEMBRE'!G764</f>
        <v>0</v>
      </c>
      <c r="C764" t="str">
        <f>'RESUMEN ORDENADO DICIEMBRE'!A764</f>
        <v>ZONA 4</v>
      </c>
      <c r="D764" s="55" t="str">
        <f>'RESUMEN ORDENADO DICIEMBRE'!C764</f>
        <v>CELEN-SELVA ALEGRE-MANU</v>
      </c>
      <c r="E764" t="str">
        <f>'RESUMEN ORDENADO DICIEMBRE'!B764</f>
        <v>SARAGURO</v>
      </c>
      <c r="F764" t="str">
        <f>'RESUMEN ORDENADO DICIEMBRE'!D764</f>
        <v>MTOP</v>
      </c>
      <c r="G764" t="str">
        <f t="shared" si="239"/>
        <v>MTOP</v>
      </c>
      <c r="J764" s="54"/>
      <c r="K764" s="54"/>
      <c r="L764" s="54"/>
      <c r="M764" s="54">
        <f>'RESUMEN ORDENADO DICIEMBRE'!I764</f>
        <v>0</v>
      </c>
      <c r="N764" s="54"/>
      <c r="O764" s="54"/>
      <c r="P764" s="54"/>
      <c r="Q764" s="54"/>
      <c r="R764">
        <f>'RESUMEN ORDENADO DICIEMBRE'!S764</f>
        <v>35595.049999999996</v>
      </c>
      <c r="S764" s="45"/>
      <c r="W764" s="61"/>
    </row>
    <row r="765" spans="1:23" hidden="1" x14ac:dyDescent="0.2">
      <c r="A765" t="str">
        <f>'RESUMEN ORDENADO DICIEMBRE'!E765</f>
        <v>MEJORAMIENTO</v>
      </c>
      <c r="B765">
        <f>'RESUMEN ORDENADO DICIEMBRE'!G765</f>
        <v>0</v>
      </c>
      <c r="C765" t="str">
        <f>'RESUMEN ORDENADO DICIEMBRE'!A765</f>
        <v>ZONA 4</v>
      </c>
      <c r="D765" s="55" t="str">
        <f>'RESUMEN ORDENADO DICIEMBRE'!C765</f>
        <v>CELEN-SELVA ALEGRE-MANU</v>
      </c>
      <c r="E765" t="str">
        <f>'RESUMEN ORDENADO DICIEMBRE'!B765</f>
        <v>SARAGURO</v>
      </c>
      <c r="F765" t="str">
        <f>'RESUMEN ORDENADO DICIEMBRE'!D765</f>
        <v>MTOP</v>
      </c>
      <c r="G765" t="str">
        <f t="shared" si="239"/>
        <v>MTOP</v>
      </c>
      <c r="J765" s="54"/>
      <c r="K765" s="54"/>
      <c r="L765" s="54"/>
      <c r="M765" s="54">
        <f>'RESUMEN ORDENADO DICIEMBRE'!I765</f>
        <v>0</v>
      </c>
      <c r="N765" s="54"/>
      <c r="O765" s="54"/>
      <c r="P765" s="54"/>
      <c r="Q765" s="54"/>
      <c r="R765">
        <f>'RESUMEN ORDENADO DICIEMBRE'!S765</f>
        <v>38265.814999999995</v>
      </c>
      <c r="S765" s="45"/>
      <c r="W765" s="61"/>
    </row>
    <row r="766" spans="1:23" x14ac:dyDescent="0.2">
      <c r="A766" t="str">
        <f>'RESUMEN ORDENADO DICIEMBRE'!E766</f>
        <v>ALCANTARILLAS</v>
      </c>
      <c r="B766" t="str">
        <f>'RESUMEN ORDENADO DICIEMBRE'!G766</f>
        <v>ALCANTARILLAS DE LA VÍA MÁTER - CELEN - SELVA ALEGRE - MANÚ</v>
      </c>
      <c r="C766" t="str">
        <f>'RESUMEN ORDENADO DICIEMBRE'!A766</f>
        <v>ZONA 4</v>
      </c>
      <c r="D766" s="55" t="str">
        <f>'RESUMEN ORDENADO DICIEMBRE'!C766</f>
        <v>CELEN-SELVA ALEGRE-MANU</v>
      </c>
      <c r="E766" t="str">
        <f>'RESUMEN ORDENADO DICIEMBRE'!B766</f>
        <v>SARAGURO</v>
      </c>
      <c r="F766" t="str">
        <f>'RESUMEN ORDENADO DICIEMBRE'!D766</f>
        <v>MTOP</v>
      </c>
      <c r="G766" t="str">
        <f t="shared" si="239"/>
        <v>MTOP</v>
      </c>
      <c r="H766">
        <f>'RESUMEN ORDENADO DICIEMBRE'!F766</f>
        <v>2013</v>
      </c>
      <c r="I766" s="53" t="str">
        <f>IF(F766="AD. DIRECTA","X","")</f>
        <v/>
      </c>
      <c r="J766" s="54">
        <f>IF(D766=0,"",VLOOKUP(D766,'2010-2001-1990'!$A$1:$C$105,3,"FALSO"))</f>
        <v>3938</v>
      </c>
      <c r="K766" s="54">
        <f>IF(D766=0,"",VLOOKUP(D766,'2010-2001-1990'!$A$1:$C$105,2,"FALSO"))</f>
        <v>3414</v>
      </c>
      <c r="L766" s="54">
        <f>IF(J766="",IF(K766="","",J766+K766),J766+K766)</f>
        <v>7352</v>
      </c>
      <c r="M766" s="54">
        <f>'RESUMEN ORDENADO DICIEMBRE'!I766</f>
        <v>5</v>
      </c>
      <c r="N766" s="54" t="str">
        <f>IF(M766=0,"Mantenimiento",IF(A766="MANTENIMIENTO","Construcción de "&amp;M766&amp;" Km de vías mantenidas",IF(A766="ALCANTARILLAS","Construcción de "&amp;M766&amp;" alcantarillas",IF(A766="AMBIENTAL","Licenciamiento ambiental de vías en la provincia",IF(A766="ASFALTADO","Construcción de "&amp;M766&amp;" Km de vías asfaltadas",IF(A766="ESTUDIOS","Ejecución de "&amp;M766&amp;" Km de estudio vial",IF(A766="MEJORAMIENTO","Construcción de "&amp;M766&amp;" Km de vías mejoradas",IF(A766="OBRAS DE ARTE","Construcción de "&amp;M766&amp;" Km de obras de arte",IF(A766="PASARELAS","Construcción de "&amp;M766&amp;" m de pasarelas en convenio con Tony el Suizo",IF(A766="PUENTES","Construcción de "&amp;M766&amp;" m de puentes",))))))))))</f>
        <v>Construcción de 5 alcantarillas</v>
      </c>
      <c r="O766"/>
      <c r="P766" s="54"/>
      <c r="Q766" s="54"/>
      <c r="R766">
        <f>'RESUMEN ORDENADO DICIEMBRE'!S766</f>
        <v>2523.3432000000003</v>
      </c>
      <c r="S766" s="45">
        <f>SUM(R766:R770)</f>
        <v>27252.681099999998</v>
      </c>
      <c r="T766" s="49">
        <f>IF(S766="",R766,S766)</f>
        <v>27252.681099999998</v>
      </c>
      <c r="V766" t="str">
        <f>IF(A766="ESTUDIOS","Ing. Patricio Barcenas",IF(A766="AMBIENTAL","Ing. Verónica Carrión",IF(C766="ZONA 1","Ing. Javier Ruíz",IF(C766="ZONA 2","Ing. Marco Cevallos",IF(C766="ZONA 3", "Ing. Alfonso González","Ing. Iván Villa")))))</f>
        <v>Ing. Iván Villa</v>
      </c>
      <c r="W766" s="61" t="str">
        <f>IF(A766="ESTUDIOS","Informe del estudio o informe del diseño","Informe, planillas y actas")</f>
        <v>Informe, planillas y actas</v>
      </c>
    </row>
    <row r="767" spans="1:23" hidden="1" x14ac:dyDescent="0.2">
      <c r="A767" t="str">
        <f>'RESUMEN ORDENADO DICIEMBRE'!E767</f>
        <v>ALCANTARILLAS</v>
      </c>
      <c r="B767">
        <f>'RESUMEN ORDENADO DICIEMBRE'!G767</f>
        <v>0</v>
      </c>
      <c r="C767" t="str">
        <f>'RESUMEN ORDENADO DICIEMBRE'!A767</f>
        <v>ZONA 4</v>
      </c>
      <c r="D767" s="55" t="str">
        <f>'RESUMEN ORDENADO DICIEMBRE'!C767</f>
        <v>CELEN-SELVA ALEGRE-MANU</v>
      </c>
      <c r="E767" t="str">
        <f>'RESUMEN ORDENADO DICIEMBRE'!B767</f>
        <v>SARAGURO</v>
      </c>
      <c r="F767" t="str">
        <f>'RESUMEN ORDENADO DICIEMBRE'!D767</f>
        <v>MTOP</v>
      </c>
      <c r="G767" t="str">
        <f t="shared" si="239"/>
        <v>MTOP</v>
      </c>
      <c r="J767" s="54"/>
      <c r="K767" s="54"/>
      <c r="L767" s="54"/>
      <c r="M767" s="54">
        <f>'RESUMEN ORDENADO DICIEMBRE'!I767</f>
        <v>0</v>
      </c>
      <c r="N767" s="54"/>
      <c r="O767" s="54"/>
      <c r="P767" s="54"/>
      <c r="Q767" s="54"/>
      <c r="R767">
        <f>'RESUMEN ORDENADO DICIEMBRE'!S767</f>
        <v>434.98180000000002</v>
      </c>
      <c r="S767" s="45"/>
    </row>
    <row r="768" spans="1:23" hidden="1" x14ac:dyDescent="0.2">
      <c r="A768" t="str">
        <f>'RESUMEN ORDENADO DICIEMBRE'!E768</f>
        <v>ALCANTARILLAS</v>
      </c>
      <c r="B768">
        <f>'RESUMEN ORDENADO DICIEMBRE'!G768</f>
        <v>0</v>
      </c>
      <c r="C768" t="str">
        <f>'RESUMEN ORDENADO DICIEMBRE'!A768</f>
        <v>ZONA 4</v>
      </c>
      <c r="D768" s="55" t="str">
        <f>'RESUMEN ORDENADO DICIEMBRE'!C768</f>
        <v>CELEN-SELVA ALEGRE-MANU</v>
      </c>
      <c r="E768" t="str">
        <f>'RESUMEN ORDENADO DICIEMBRE'!B768</f>
        <v>SARAGURO</v>
      </c>
      <c r="F768" t="str">
        <f>'RESUMEN ORDENADO DICIEMBRE'!D768</f>
        <v>MTOP</v>
      </c>
      <c r="G768" t="str">
        <f t="shared" si="239"/>
        <v>MTOP</v>
      </c>
      <c r="J768" s="54"/>
      <c r="K768" s="54"/>
      <c r="L768" s="54"/>
      <c r="M768" s="54">
        <f>'RESUMEN ORDENADO DICIEMBRE'!I768</f>
        <v>0</v>
      </c>
      <c r="N768" s="54"/>
      <c r="O768" s="54"/>
      <c r="P768" s="54"/>
      <c r="Q768" s="54"/>
      <c r="R768">
        <f>'RESUMEN ORDENADO DICIEMBRE'!S768</f>
        <v>7420.3550000000005</v>
      </c>
      <c r="S768" s="45"/>
      <c r="W768" s="61"/>
    </row>
    <row r="769" spans="1:23" hidden="1" x14ac:dyDescent="0.2">
      <c r="A769" t="str">
        <f>'RESUMEN ORDENADO DICIEMBRE'!E769</f>
        <v>ALCANTARILLAS</v>
      </c>
      <c r="B769">
        <f>'RESUMEN ORDENADO DICIEMBRE'!G769</f>
        <v>0</v>
      </c>
      <c r="C769" t="str">
        <f>'RESUMEN ORDENADO DICIEMBRE'!A769</f>
        <v>ZONA 4</v>
      </c>
      <c r="D769" s="55" t="str">
        <f>'RESUMEN ORDENADO DICIEMBRE'!C769</f>
        <v>CELEN-SELVA ALEGRE-MANU</v>
      </c>
      <c r="E769" t="str">
        <f>'RESUMEN ORDENADO DICIEMBRE'!B769</f>
        <v>SARAGURO</v>
      </c>
      <c r="F769" t="str">
        <f>'RESUMEN ORDENADO DICIEMBRE'!D769</f>
        <v>MTOP</v>
      </c>
      <c r="G769" t="str">
        <f t="shared" si="239"/>
        <v>MTOP</v>
      </c>
      <c r="J769" s="54"/>
      <c r="K769" s="54"/>
      <c r="L769" s="54"/>
      <c r="M769" s="54">
        <f>'RESUMEN ORDENADO DICIEMBRE'!I769</f>
        <v>0</v>
      </c>
      <c r="N769" s="54"/>
      <c r="O769" s="54"/>
      <c r="P769" s="54"/>
      <c r="Q769" s="54"/>
      <c r="R769">
        <f>'RESUMEN ORDENADO DICIEMBRE'!S769</f>
        <v>0</v>
      </c>
      <c r="S769" s="45"/>
      <c r="W769" s="61"/>
    </row>
    <row r="770" spans="1:23" hidden="1" x14ac:dyDescent="0.2">
      <c r="A770" t="str">
        <f>'RESUMEN ORDENADO DICIEMBRE'!E770</f>
        <v>ALCANTARILLAS</v>
      </c>
      <c r="B770">
        <f>'RESUMEN ORDENADO DICIEMBRE'!G770</f>
        <v>0</v>
      </c>
      <c r="C770" t="str">
        <f>'RESUMEN ORDENADO DICIEMBRE'!A770</f>
        <v>ZONA 4</v>
      </c>
      <c r="D770" s="55" t="str">
        <f>'RESUMEN ORDENADO DICIEMBRE'!C770</f>
        <v>CELEN-SELVA ALEGRE-MANU</v>
      </c>
      <c r="E770" t="str">
        <f>'RESUMEN ORDENADO DICIEMBRE'!B770</f>
        <v>SARAGURO</v>
      </c>
      <c r="F770" t="str">
        <f>'RESUMEN ORDENADO DICIEMBRE'!D770</f>
        <v>MTOP</v>
      </c>
      <c r="G770" t="str">
        <f t="shared" si="239"/>
        <v>MTOP</v>
      </c>
      <c r="J770" s="54"/>
      <c r="K770" s="54"/>
      <c r="L770" s="54"/>
      <c r="M770" s="54">
        <f>'RESUMEN ORDENADO DICIEMBRE'!I770</f>
        <v>0</v>
      </c>
      <c r="N770" s="54"/>
      <c r="O770" s="54"/>
      <c r="P770" s="54"/>
      <c r="Q770" s="54"/>
      <c r="R770">
        <f>'RESUMEN ORDENADO DICIEMBRE'!S770</f>
        <v>16874.001099999998</v>
      </c>
      <c r="S770" s="45"/>
      <c r="W770" s="61"/>
    </row>
    <row r="771" spans="1:23" x14ac:dyDescent="0.2">
      <c r="A771" t="str">
        <f>'RESUMEN ORDENADO DICIEMBRE'!E771</f>
        <v>MEJORAMIENTO</v>
      </c>
      <c r="B771" t="str">
        <f>'RESUMEN ORDENADO DICIEMBRE'!G771</f>
        <v>MANTENIMIENTO DE LA VÍA MATER-CELÉN-SELVA ALEGRE</v>
      </c>
      <c r="C771" t="str">
        <f>'RESUMEN ORDENADO DICIEMBRE'!A771</f>
        <v>ZONA 4</v>
      </c>
      <c r="D771" s="55" t="str">
        <f>'RESUMEN ORDENADO DICIEMBRE'!C771</f>
        <v>SELVA ALEGRE</v>
      </c>
      <c r="E771" t="str">
        <f>'RESUMEN ORDENADO DICIEMBRE'!B771</f>
        <v>SARAGURO</v>
      </c>
      <c r="F771" t="str">
        <f>'RESUMEN ORDENADO DICIEMBRE'!D771</f>
        <v>AD. DIRECTA</v>
      </c>
      <c r="G771" t="str">
        <f t="shared" si="239"/>
        <v>VIALSUR</v>
      </c>
      <c r="H771">
        <f>'RESUMEN ORDENADO DICIEMBRE'!F771</f>
        <v>2013</v>
      </c>
      <c r="I771" s="53" t="str">
        <f>IF(F771="AD. DIRECTA","X","")</f>
        <v>X</v>
      </c>
      <c r="J771" s="54">
        <f>IF(D771=0,"",VLOOKUP(D771,'2010-2001-1990'!$A$1:$C$105,3,"FALSO"))</f>
        <v>1024</v>
      </c>
      <c r="K771" s="54">
        <f>IF(D771=0,"",VLOOKUP(D771,'2010-2001-1990'!$A$1:$C$105,2,"FALSO"))</f>
        <v>903</v>
      </c>
      <c r="L771" s="54">
        <f>IF(J771="",IF(K771="","",J771+K771),J771+K771)</f>
        <v>1927</v>
      </c>
      <c r="M771" s="54">
        <f>'RESUMEN ORDENADO DICIEMBRE'!I771</f>
        <v>28.9</v>
      </c>
      <c r="N771" s="54" t="str">
        <f>IF(M771=0,"Mantenimiento",IF(A771="MANTENIMIENTO","Construcción de "&amp;M771&amp;" Km de vías mantenidas",IF(A771="ALCANTARILLAS","Construcción de "&amp;M771&amp;" alcantarillas",IF(A771="AMBIENTAL","Licenciamiento ambiental de vías en la provincia",IF(A771="ASFALTADO","Construcción de "&amp;M771&amp;" Km de vías asfaltadas",IF(A771="ESTUDIOS","Ejecución de "&amp;M771&amp;" Km de estudio vial",IF(A771="MEJORAMIENTO","Construcción de "&amp;M771&amp;" Km de vías mejoradas",IF(A771="OBRAS DE ARTE","Construcción de "&amp;M771&amp;" Km de obras de arte",IF(A771="PASARELAS","Construcción de "&amp;M771&amp;" m de pasarelas en convenio con Tony el Suizo",IF(A771="PUENTES","Construcción de "&amp;M771&amp;" m de puentes",))))))))))</f>
        <v>Construcción de 28.9 Km de vías mejoradas</v>
      </c>
      <c r="O771"/>
      <c r="P771" s="54"/>
      <c r="Q771" s="54"/>
      <c r="R771">
        <f>'RESUMEN ORDENADO DICIEMBRE'!S771</f>
        <v>38996.299999999996</v>
      </c>
      <c r="S771" s="45">
        <f>SUM(R771:R775)</f>
        <v>121645.09999999999</v>
      </c>
      <c r="T771" s="49">
        <f>IF(S771="",R771,S771)</f>
        <v>121645.09999999999</v>
      </c>
      <c r="V771" t="str">
        <f>IF(A771="ESTUDIOS","Ing. Patricio Barcenas",IF(A771="AMBIENTAL","Ing. Verónica Carrión",IF(C771="ZONA 1","Ing. Javier Ruíz",IF(C771="ZONA 2","Ing. Marco Cevallos",IF(C771="ZONA 3", "Ing. Alfonso González","Ing. Iván Villa")))))</f>
        <v>Ing. Iván Villa</v>
      </c>
      <c r="W771" s="61" t="str">
        <f>IF(A771="ESTUDIOS","Informe del estudio o informe del diseño","Informe, planillas y actas")</f>
        <v>Informe, planillas y actas</v>
      </c>
    </row>
    <row r="772" spans="1:23" hidden="1" x14ac:dyDescent="0.2">
      <c r="A772" t="str">
        <f>'RESUMEN ORDENADO DICIEMBRE'!E772</f>
        <v>MEJORAMIENTO</v>
      </c>
      <c r="B772">
        <f>'RESUMEN ORDENADO DICIEMBRE'!G772</f>
        <v>0</v>
      </c>
      <c r="C772" t="str">
        <f>'RESUMEN ORDENADO DICIEMBRE'!A772</f>
        <v>ZONA 4</v>
      </c>
      <c r="D772" s="55" t="str">
        <f>'RESUMEN ORDENADO DICIEMBRE'!C772</f>
        <v>SELVA ALEGRE</v>
      </c>
      <c r="E772" t="str">
        <f>'RESUMEN ORDENADO DICIEMBRE'!B772</f>
        <v>SARAGURO</v>
      </c>
      <c r="F772" t="str">
        <f>'RESUMEN ORDENADO DICIEMBRE'!D772</f>
        <v>AD. DIRECTA</v>
      </c>
      <c r="G772" t="str">
        <f t="shared" si="239"/>
        <v>VIALSUR</v>
      </c>
      <c r="J772" s="54"/>
      <c r="K772" s="54"/>
      <c r="L772" s="54"/>
      <c r="M772" s="54">
        <f>'RESUMEN ORDENADO DICIEMBRE'!I772</f>
        <v>0</v>
      </c>
      <c r="N772" s="54"/>
      <c r="O772" s="54"/>
      <c r="P772" s="54"/>
      <c r="Q772" s="54"/>
      <c r="R772">
        <f>'RESUMEN ORDENADO DICIEMBRE'!S772</f>
        <v>22875</v>
      </c>
      <c r="S772" s="45"/>
    </row>
    <row r="773" spans="1:23" hidden="1" x14ac:dyDescent="0.2">
      <c r="A773" t="str">
        <f>'RESUMEN ORDENADO DICIEMBRE'!E773</f>
        <v>MEJORAMIENTO</v>
      </c>
      <c r="B773">
        <f>'RESUMEN ORDENADO DICIEMBRE'!G773</f>
        <v>0</v>
      </c>
      <c r="C773" t="str">
        <f>'RESUMEN ORDENADO DICIEMBRE'!A773</f>
        <v>ZONA 4</v>
      </c>
      <c r="D773" s="55" t="str">
        <f>'RESUMEN ORDENADO DICIEMBRE'!C773</f>
        <v>SELVA ALEGRE</v>
      </c>
      <c r="E773" t="str">
        <f>'RESUMEN ORDENADO DICIEMBRE'!B773</f>
        <v>SARAGURO</v>
      </c>
      <c r="F773" t="str">
        <f>'RESUMEN ORDENADO DICIEMBRE'!D773</f>
        <v>AD. DIRECTA</v>
      </c>
      <c r="G773" t="str">
        <f t="shared" si="239"/>
        <v>VIALSUR</v>
      </c>
      <c r="J773" s="54"/>
      <c r="K773" s="54"/>
      <c r="L773" s="54"/>
      <c r="M773" s="54">
        <f>'RESUMEN ORDENADO DICIEMBRE'!I773</f>
        <v>0</v>
      </c>
      <c r="N773" s="54"/>
      <c r="O773" s="54"/>
      <c r="P773" s="54"/>
      <c r="Q773" s="54"/>
      <c r="R773">
        <f>'RESUMEN ORDENADO DICIEMBRE'!S773</f>
        <v>15878.800000000001</v>
      </c>
      <c r="S773" s="45"/>
    </row>
    <row r="774" spans="1:23" hidden="1" x14ac:dyDescent="0.2">
      <c r="A774" t="str">
        <f>'RESUMEN ORDENADO DICIEMBRE'!E774</f>
        <v>MEJORAMIENTO</v>
      </c>
      <c r="B774">
        <f>'RESUMEN ORDENADO DICIEMBRE'!G774</f>
        <v>0</v>
      </c>
      <c r="C774" t="str">
        <f>'RESUMEN ORDENADO DICIEMBRE'!A774</f>
        <v>ZONA 4</v>
      </c>
      <c r="D774" s="55" t="str">
        <f>'RESUMEN ORDENADO DICIEMBRE'!C774</f>
        <v>SELVA ALEGRE</v>
      </c>
      <c r="E774" t="str">
        <f>'RESUMEN ORDENADO DICIEMBRE'!B774</f>
        <v>SARAGURO</v>
      </c>
      <c r="F774" t="str">
        <f>'RESUMEN ORDENADO DICIEMBRE'!D774</f>
        <v>AD. DIRECTA</v>
      </c>
      <c r="G774" t="str">
        <f t="shared" si="239"/>
        <v>VIALSUR</v>
      </c>
      <c r="J774" s="54"/>
      <c r="K774" s="54"/>
      <c r="L774" s="54"/>
      <c r="M774" s="54">
        <f>'RESUMEN ORDENADO DICIEMBRE'!I774</f>
        <v>0</v>
      </c>
      <c r="N774" s="54"/>
      <c r="O774" s="54"/>
      <c r="P774" s="54"/>
      <c r="Q774" s="54"/>
      <c r="R774">
        <f>'RESUMEN ORDENADO DICIEMBRE'!S774</f>
        <v>29495.000000000004</v>
      </c>
      <c r="S774" s="45"/>
      <c r="W774" s="61"/>
    </row>
    <row r="775" spans="1:23" hidden="1" x14ac:dyDescent="0.2">
      <c r="A775" t="str">
        <f>'RESUMEN ORDENADO DICIEMBRE'!E775</f>
        <v>MEJORAMIENTO</v>
      </c>
      <c r="B775">
        <f>'RESUMEN ORDENADO DICIEMBRE'!G775</f>
        <v>0</v>
      </c>
      <c r="C775" t="str">
        <f>'RESUMEN ORDENADO DICIEMBRE'!A775</f>
        <v>ZONA 4</v>
      </c>
      <c r="D775" s="55" t="str">
        <f>'RESUMEN ORDENADO DICIEMBRE'!C775</f>
        <v>SELVA ALEGRE</v>
      </c>
      <c r="E775" t="str">
        <f>'RESUMEN ORDENADO DICIEMBRE'!B775</f>
        <v>SARAGURO</v>
      </c>
      <c r="F775" t="str">
        <f>'RESUMEN ORDENADO DICIEMBRE'!D775</f>
        <v>AD. DIRECTA</v>
      </c>
      <c r="G775" t="str">
        <f t="shared" si="239"/>
        <v>VIALSUR</v>
      </c>
      <c r="J775" s="54"/>
      <c r="K775" s="54"/>
      <c r="L775" s="54"/>
      <c r="M775" s="54">
        <f>'RESUMEN ORDENADO DICIEMBRE'!I775</f>
        <v>0</v>
      </c>
      <c r="N775" s="54"/>
      <c r="O775" s="54"/>
      <c r="P775" s="54"/>
      <c r="Q775" s="54"/>
      <c r="R775">
        <f>'RESUMEN ORDENADO DICIEMBRE'!S775</f>
        <v>14400</v>
      </c>
      <c r="S775" s="45"/>
    </row>
    <row r="776" spans="1:23" x14ac:dyDescent="0.2">
      <c r="A776" t="str">
        <f>'RESUMEN ORDENADO DICIEMBRE'!E776</f>
        <v>MANTENIMIENTO</v>
      </c>
      <c r="B776" t="str">
        <f>'RESUMEN ORDENADO DICIEMBRE'!G776</f>
        <v>MANTENIMIENTO DE LAS VÍAS DE LA PARROQUIA SAN ANTONIO DE CUMBE</v>
      </c>
      <c r="C776" t="str">
        <f>'RESUMEN ORDENADO DICIEMBRE'!A776</f>
        <v>ZONA 4</v>
      </c>
      <c r="D776" s="55" t="str">
        <f>'RESUMEN ORDENADO DICIEMBRE'!C776</f>
        <v>SAN ANTONIO</v>
      </c>
      <c r="E776" t="str">
        <f>'RESUMEN ORDENADO DICIEMBRE'!B776</f>
        <v>SARAGURO</v>
      </c>
      <c r="F776" t="str">
        <f>'RESUMEN ORDENADO DICIEMBRE'!D776</f>
        <v>AD. DIRECTA</v>
      </c>
      <c r="G776" t="str">
        <f t="shared" si="239"/>
        <v>VIALSUR</v>
      </c>
      <c r="H776">
        <f>'RESUMEN ORDENADO DICIEMBRE'!F776</f>
        <v>2013</v>
      </c>
      <c r="I776" s="53" t="str">
        <f>IF(F776="AD. DIRECTA","X","")</f>
        <v>X</v>
      </c>
      <c r="J776" s="54">
        <f>IF(D776=0,"",VLOOKUP(D776,'2010-2001-1990'!$A$1:$C$105,3,"FALSO"))</f>
        <v>528</v>
      </c>
      <c r="K776" s="54">
        <f>IF(D776=0,"",VLOOKUP(D776,'2010-2001-1990'!$A$1:$C$105,2,"FALSO"))</f>
        <v>563</v>
      </c>
      <c r="L776" s="54">
        <f>IF(J776="",IF(K776="","",J776+K776),J776+K776)</f>
        <v>1091</v>
      </c>
      <c r="M776" s="54">
        <f>'RESUMEN ORDENADO DICIEMBRE'!I776</f>
        <v>41</v>
      </c>
      <c r="N776" s="54" t="str">
        <f>IF(M776=0,"Mantenimiento",IF(A776="MANTENIMIENTO","Construcción de "&amp;M776&amp;" Km de vías mantenidas",IF(A776="ALCANTARILLAS","Construcción de "&amp;M776&amp;" alcantarillas",IF(A776="AMBIENTAL","Licenciamiento ambiental de vías en la provincia",IF(A776="ASFALTADO","Construcción de "&amp;M776&amp;" Km de vías asfaltadas",IF(A776="ESTUDIOS","Ejecución de "&amp;M776&amp;" Km de estudio vial",IF(A776="MEJORAMIENTO","Construcción de "&amp;M776&amp;" Km de vías mejoradas",IF(A776="OBRAS DE ARTE","Construcción de "&amp;M776&amp;" Km de obras de arte",IF(A776="PASARELAS","Construcción de "&amp;M776&amp;" m de pasarelas en convenio con Tony el Suizo",IF(A776="PUENTES","Construcción de "&amp;M776&amp;" m de puentes",))))))))))</f>
        <v>Construcción de 41 Km de vías mantenidas</v>
      </c>
      <c r="O776"/>
      <c r="P776" s="54"/>
      <c r="Q776" s="54"/>
      <c r="R776">
        <f>'RESUMEN ORDENADO DICIEMBRE'!S776</f>
        <v>2389.5</v>
      </c>
      <c r="S776" s="45">
        <f>SUM(R776:R780)</f>
        <v>63502.59</v>
      </c>
      <c r="T776" s="49">
        <f>IF(S776="",R776,S776)</f>
        <v>63502.59</v>
      </c>
      <c r="V776" t="str">
        <f>IF(A776="ESTUDIOS","Ing. Patricio Barcenas",IF(A776="AMBIENTAL","Ing. Verónica Carrión",IF(C776="ZONA 1","Ing. Javier Ruíz",IF(C776="ZONA 2","Ing. Marco Cevallos",IF(C776="ZONA 3", "Ing. Alfonso González","Ing. Iván Villa")))))</f>
        <v>Ing. Iván Villa</v>
      </c>
      <c r="W776" s="61" t="str">
        <f>IF(A776="ESTUDIOS","Informe del estudio o informe del diseño","Informe, planillas y actas")</f>
        <v>Informe, planillas y actas</v>
      </c>
    </row>
    <row r="777" spans="1:23" hidden="1" x14ac:dyDescent="0.2">
      <c r="A777" t="str">
        <f>'RESUMEN ORDENADO DICIEMBRE'!E777</f>
        <v>MANTENIMIENTO</v>
      </c>
      <c r="B777">
        <f>'RESUMEN ORDENADO DICIEMBRE'!G777</f>
        <v>0</v>
      </c>
      <c r="C777" t="str">
        <f>'RESUMEN ORDENADO DICIEMBRE'!A777</f>
        <v>ZONA 4</v>
      </c>
      <c r="D777" s="55" t="str">
        <f>'RESUMEN ORDENADO DICIEMBRE'!C777</f>
        <v>SAN ANTONIO</v>
      </c>
      <c r="E777" t="str">
        <f>'RESUMEN ORDENADO DICIEMBRE'!B777</f>
        <v>SARAGURO</v>
      </c>
      <c r="F777" t="str">
        <f>'RESUMEN ORDENADO DICIEMBRE'!D777</f>
        <v>AD. DIRECTA</v>
      </c>
      <c r="G777" t="str">
        <f t="shared" si="239"/>
        <v>VIALSUR</v>
      </c>
      <c r="J777" s="54"/>
      <c r="K777" s="54"/>
      <c r="L777" s="54"/>
      <c r="M777" s="54">
        <f>'RESUMEN ORDENADO DICIEMBRE'!I777</f>
        <v>0</v>
      </c>
      <c r="N777" s="54"/>
      <c r="O777" s="54"/>
      <c r="P777" s="54"/>
      <c r="Q777" s="54"/>
      <c r="R777">
        <f>'RESUMEN ORDENADO DICIEMBRE'!S777</f>
        <v>4961.25</v>
      </c>
      <c r="S777" s="45"/>
      <c r="W777" s="61"/>
    </row>
    <row r="778" spans="1:23" hidden="1" x14ac:dyDescent="0.2">
      <c r="A778" t="str">
        <f>'RESUMEN ORDENADO DICIEMBRE'!E778</f>
        <v>MANTENIMIENTO</v>
      </c>
      <c r="B778">
        <f>'RESUMEN ORDENADO DICIEMBRE'!G778</f>
        <v>0</v>
      </c>
      <c r="C778" t="str">
        <f>'RESUMEN ORDENADO DICIEMBRE'!A778</f>
        <v>ZONA 4</v>
      </c>
      <c r="D778" s="55" t="str">
        <f>'RESUMEN ORDENADO DICIEMBRE'!C778</f>
        <v>SAN ANTONIO</v>
      </c>
      <c r="E778" t="str">
        <f>'RESUMEN ORDENADO DICIEMBRE'!B778</f>
        <v>SARAGURO</v>
      </c>
      <c r="F778" t="str">
        <f>'RESUMEN ORDENADO DICIEMBRE'!D778</f>
        <v>AD. DIRECTA</v>
      </c>
      <c r="G778" t="str">
        <f t="shared" si="239"/>
        <v>VIALSUR</v>
      </c>
      <c r="J778" s="54"/>
      <c r="K778" s="54"/>
      <c r="L778" s="54"/>
      <c r="M778" s="54">
        <f>'RESUMEN ORDENADO DICIEMBRE'!I778</f>
        <v>0</v>
      </c>
      <c r="N778" s="54"/>
      <c r="O778" s="54"/>
      <c r="P778" s="54"/>
      <c r="Q778" s="54"/>
      <c r="R778">
        <f>'RESUMEN ORDENADO DICIEMBRE'!S778</f>
        <v>10689.6</v>
      </c>
      <c r="S778" s="45"/>
      <c r="W778" s="61"/>
    </row>
    <row r="779" spans="1:23" hidden="1" x14ac:dyDescent="0.2">
      <c r="A779" t="str">
        <f>'RESUMEN ORDENADO DICIEMBRE'!E779</f>
        <v>MANTENIMIENTO</v>
      </c>
      <c r="B779">
        <f>'RESUMEN ORDENADO DICIEMBRE'!G779</f>
        <v>0</v>
      </c>
      <c r="C779" t="str">
        <f>'RESUMEN ORDENADO DICIEMBRE'!A779</f>
        <v>ZONA 4</v>
      </c>
      <c r="D779" s="55" t="str">
        <f>'RESUMEN ORDENADO DICIEMBRE'!C779</f>
        <v>SAN ANTONIO</v>
      </c>
      <c r="E779" t="str">
        <f>'RESUMEN ORDENADO DICIEMBRE'!B779</f>
        <v>SARAGURO</v>
      </c>
      <c r="F779" t="str">
        <f>'RESUMEN ORDENADO DICIEMBRE'!D779</f>
        <v>AD. DIRECTA</v>
      </c>
      <c r="G779" t="str">
        <f t="shared" si="239"/>
        <v>VIALSUR</v>
      </c>
      <c r="J779" s="54"/>
      <c r="K779" s="54"/>
      <c r="L779" s="54"/>
      <c r="M779" s="54">
        <f>'RESUMEN ORDENADO DICIEMBRE'!I779</f>
        <v>0</v>
      </c>
      <c r="N779" s="54"/>
      <c r="O779" s="54"/>
      <c r="P779" s="54"/>
      <c r="Q779" s="54"/>
      <c r="R779">
        <f>'RESUMEN ORDENADO DICIEMBRE'!S779</f>
        <v>27855.839999999997</v>
      </c>
      <c r="S779" s="45"/>
      <c r="W779" s="61"/>
    </row>
    <row r="780" spans="1:23" hidden="1" x14ac:dyDescent="0.2">
      <c r="A780" t="str">
        <f>'RESUMEN ORDENADO DICIEMBRE'!E780</f>
        <v>MANTENIMIENTO</v>
      </c>
      <c r="B780">
        <f>'RESUMEN ORDENADO DICIEMBRE'!G780</f>
        <v>0</v>
      </c>
      <c r="C780" t="str">
        <f>'RESUMEN ORDENADO DICIEMBRE'!A780</f>
        <v>ZONA 4</v>
      </c>
      <c r="D780" s="55" t="str">
        <f>'RESUMEN ORDENADO DICIEMBRE'!C780</f>
        <v>SAN ANTONIO</v>
      </c>
      <c r="E780" t="str">
        <f>'RESUMEN ORDENADO DICIEMBRE'!B780</f>
        <v>SARAGURO</v>
      </c>
      <c r="F780" t="str">
        <f>'RESUMEN ORDENADO DICIEMBRE'!D780</f>
        <v>AD. DIRECTA</v>
      </c>
      <c r="G780" t="str">
        <f t="shared" si="239"/>
        <v>VIALSUR</v>
      </c>
      <c r="J780" s="54"/>
      <c r="K780" s="54"/>
      <c r="L780" s="54"/>
      <c r="M780" s="54">
        <f>'RESUMEN ORDENADO DICIEMBRE'!I780</f>
        <v>0</v>
      </c>
      <c r="N780" s="54"/>
      <c r="O780" s="54"/>
      <c r="P780" s="54"/>
      <c r="Q780" s="54"/>
      <c r="R780">
        <f>'RESUMEN ORDENADO DICIEMBRE'!S780</f>
        <v>17606.399999999998</v>
      </c>
      <c r="S780" s="45"/>
      <c r="W780" s="61"/>
    </row>
    <row r="781" spans="1:23" x14ac:dyDescent="0.2">
      <c r="A781" t="str">
        <f>'RESUMEN ORDENADO DICIEMBRE'!E781</f>
        <v>MEJORAMIENTO</v>
      </c>
      <c r="B781" t="str">
        <f>'RESUMEN ORDENADO DICIEMBRE'!G781</f>
        <v>MANTENIMIENTO DE LA SUMAYPAMABA - PUENTE DE GUSCACHACA</v>
      </c>
      <c r="C781" t="str">
        <f>'RESUMEN ORDENADO DICIEMBRE'!A781</f>
        <v>ZONA 4</v>
      </c>
      <c r="D781" s="55" t="str">
        <f>'RESUMEN ORDENADO DICIEMBRE'!C781</f>
        <v>SUMAYPAMBA</v>
      </c>
      <c r="E781" t="str">
        <f>'RESUMEN ORDENADO DICIEMBRE'!B781</f>
        <v>SARAGURO</v>
      </c>
      <c r="F781" t="str">
        <f>'RESUMEN ORDENADO DICIEMBRE'!D781</f>
        <v>AD. DIRECTA</v>
      </c>
      <c r="G781" t="str">
        <f t="shared" ref="G781:G844" si="258">IF(F781="MTOP","MTOP",IF(F781="AD. DIRECTA","VIALSUR",IF(F781="CONV. TONY EL SUIZO","VIALSUR",IF(F781="CONVENIO","VIALSUR","VIALSUR"))))</f>
        <v>VIALSUR</v>
      </c>
      <c r="H781">
        <f>'RESUMEN ORDENADO DICIEMBRE'!F781</f>
        <v>2013</v>
      </c>
      <c r="I781" s="53" t="str">
        <f>IF(F781="AD. DIRECTA","X","")</f>
        <v>X</v>
      </c>
      <c r="J781" s="54">
        <f>IF(D781=0,"",VLOOKUP(D781,'2010-2001-1990'!$A$1:$C$105,3,"FALSO"))</f>
        <v>825</v>
      </c>
      <c r="K781" s="54">
        <f>IF(D781=0,"",VLOOKUP(D781,'2010-2001-1990'!$A$1:$C$105,2,"FALSO"))</f>
        <v>769</v>
      </c>
      <c r="L781" s="54">
        <f>IF(J781="",IF(K781="","",J781+K781),J781+K781)</f>
        <v>1594</v>
      </c>
      <c r="M781" s="54">
        <f>'RESUMEN ORDENADO DICIEMBRE'!I781</f>
        <v>4.2</v>
      </c>
      <c r="N781" s="54" t="str">
        <f>IF(M781=0,"Mantenimiento",IF(A781="MANTENIMIENTO","Construcción de "&amp;M781&amp;" Km de vías mantenidas",IF(A781="ALCANTARILLAS","Construcción de "&amp;M781&amp;" alcantarillas",IF(A781="AMBIENTAL","Licenciamiento ambiental de vías en la provincia",IF(A781="ASFALTADO","Construcción de "&amp;M781&amp;" Km de vías asfaltadas",IF(A781="ESTUDIOS","Ejecución de "&amp;M781&amp;" Km de estudio vial",IF(A781="MEJORAMIENTO","Construcción de "&amp;M781&amp;" Km de vías mejoradas",IF(A781="OBRAS DE ARTE","Construcción de "&amp;M781&amp;" Km de obras de arte",IF(A781="PASARELAS","Construcción de "&amp;M781&amp;" m de pasarelas en convenio con Tony el Suizo",IF(A781="PUENTES","Construcción de "&amp;M781&amp;" m de puentes",))))))))))</f>
        <v>Construcción de 4.2 Km de vías mejoradas</v>
      </c>
      <c r="O781"/>
      <c r="P781" s="54"/>
      <c r="Q781" s="54"/>
      <c r="R781">
        <f>'RESUMEN ORDENADO DICIEMBRE'!S781</f>
        <v>7140.0000000000009</v>
      </c>
      <c r="S781" s="45">
        <f>SUM(R781:R784)</f>
        <v>65295</v>
      </c>
      <c r="T781" s="49">
        <f>IF(S781="",R781,S781)</f>
        <v>65295</v>
      </c>
      <c r="V781" t="str">
        <f>IF(A781="ESTUDIOS","Ing. Patricio Barcenas",IF(A781="AMBIENTAL","Ing. Verónica Carrión",IF(C781="ZONA 1","Ing. Javier Ruíz",IF(C781="ZONA 2","Ing. Marco Cevallos",IF(C781="ZONA 3", "Ing. Alfonso González","Ing. Iván Villa")))))</f>
        <v>Ing. Iván Villa</v>
      </c>
      <c r="W781" s="61" t="str">
        <f>IF(A781="ESTUDIOS","Informe del estudio o informe del diseño","Informe, planillas y actas")</f>
        <v>Informe, planillas y actas</v>
      </c>
    </row>
    <row r="782" spans="1:23" hidden="1" x14ac:dyDescent="0.2">
      <c r="A782" t="str">
        <f>'RESUMEN ORDENADO DICIEMBRE'!E782</f>
        <v>MEJORAMIENTO</v>
      </c>
      <c r="B782">
        <f>'RESUMEN ORDENADO DICIEMBRE'!G782</f>
        <v>0</v>
      </c>
      <c r="C782" t="str">
        <f>'RESUMEN ORDENADO DICIEMBRE'!A782</f>
        <v>ZONA 4</v>
      </c>
      <c r="D782" s="55" t="str">
        <f>'RESUMEN ORDENADO DICIEMBRE'!C782</f>
        <v>SUMAYPAMBA</v>
      </c>
      <c r="E782" t="str">
        <f>'RESUMEN ORDENADO DICIEMBRE'!B782</f>
        <v>SARAGURO</v>
      </c>
      <c r="F782" t="str">
        <f>'RESUMEN ORDENADO DICIEMBRE'!D782</f>
        <v>AD. DIRECTA</v>
      </c>
      <c r="G782" t="str">
        <f t="shared" si="258"/>
        <v>VIALSUR</v>
      </c>
      <c r="J782" s="54"/>
      <c r="K782" s="54"/>
      <c r="L782" s="54"/>
      <c r="M782" s="54">
        <f>'RESUMEN ORDENADO DICIEMBRE'!I782</f>
        <v>0</v>
      </c>
      <c r="N782" s="54"/>
      <c r="O782" s="54"/>
      <c r="P782" s="54"/>
      <c r="Q782" s="54"/>
      <c r="R782">
        <f>'RESUMEN ORDENADO DICIEMBRE'!S782</f>
        <v>5880</v>
      </c>
      <c r="S782" s="45"/>
      <c r="W782" s="61"/>
    </row>
    <row r="783" spans="1:23" hidden="1" x14ac:dyDescent="0.2">
      <c r="A783" t="str">
        <f>'RESUMEN ORDENADO DICIEMBRE'!E783</f>
        <v>MEJORAMIENTO</v>
      </c>
      <c r="B783">
        <f>'RESUMEN ORDENADO DICIEMBRE'!G783</f>
        <v>0</v>
      </c>
      <c r="C783" t="str">
        <f>'RESUMEN ORDENADO DICIEMBRE'!A783</f>
        <v>ZONA 4</v>
      </c>
      <c r="D783" s="55" t="str">
        <f>'RESUMEN ORDENADO DICIEMBRE'!C783</f>
        <v>SUMAYPAMBA</v>
      </c>
      <c r="E783" t="str">
        <f>'RESUMEN ORDENADO DICIEMBRE'!B783</f>
        <v>SARAGURO</v>
      </c>
      <c r="F783" t="str">
        <f>'RESUMEN ORDENADO DICIEMBRE'!D783</f>
        <v>AD. DIRECTA</v>
      </c>
      <c r="G783" t="str">
        <f t="shared" si="258"/>
        <v>VIALSUR</v>
      </c>
      <c r="J783" s="54"/>
      <c r="K783" s="54"/>
      <c r="L783" s="54"/>
      <c r="M783" s="54">
        <f>'RESUMEN ORDENADO DICIEMBRE'!I783</f>
        <v>0</v>
      </c>
      <c r="N783" s="54"/>
      <c r="O783" s="54"/>
      <c r="P783" s="54"/>
      <c r="Q783" s="54"/>
      <c r="R783">
        <f>'RESUMEN ORDENADO DICIEMBRE'!S783</f>
        <v>32339.999999999996</v>
      </c>
      <c r="S783" s="45"/>
      <c r="W783" s="61"/>
    </row>
    <row r="784" spans="1:23" hidden="1" x14ac:dyDescent="0.2">
      <c r="A784" t="str">
        <f>'RESUMEN ORDENADO DICIEMBRE'!E784</f>
        <v>MEJORAMIENTO</v>
      </c>
      <c r="B784">
        <f>'RESUMEN ORDENADO DICIEMBRE'!G784</f>
        <v>0</v>
      </c>
      <c r="C784" t="str">
        <f>'RESUMEN ORDENADO DICIEMBRE'!A784</f>
        <v>ZONA 4</v>
      </c>
      <c r="D784" s="55" t="str">
        <f>'RESUMEN ORDENADO DICIEMBRE'!C784</f>
        <v>SUMAYPAMBA</v>
      </c>
      <c r="E784" t="str">
        <f>'RESUMEN ORDENADO DICIEMBRE'!B784</f>
        <v>SARAGURO</v>
      </c>
      <c r="F784" t="str">
        <f>'RESUMEN ORDENADO DICIEMBRE'!D784</f>
        <v>AD. DIRECTA</v>
      </c>
      <c r="G784" t="str">
        <f t="shared" si="258"/>
        <v>VIALSUR</v>
      </c>
      <c r="J784" s="54"/>
      <c r="K784" s="54"/>
      <c r="L784" s="54"/>
      <c r="M784" s="54">
        <f>'RESUMEN ORDENADO DICIEMBRE'!I784</f>
        <v>0</v>
      </c>
      <c r="N784" s="54"/>
      <c r="O784" s="54"/>
      <c r="P784" s="54"/>
      <c r="Q784" s="54"/>
      <c r="R784">
        <f>'RESUMEN ORDENADO DICIEMBRE'!S784</f>
        <v>19935</v>
      </c>
      <c r="S784" s="45"/>
      <c r="W784" s="61"/>
    </row>
    <row r="785" spans="1:23" x14ac:dyDescent="0.2">
      <c r="A785" t="str">
        <f>'RESUMEN ORDENADO DICIEMBRE'!E785</f>
        <v>MEJORAMIENTO</v>
      </c>
      <c r="B785" t="str">
        <f>'RESUMEN ORDENADO DICIEMBRE'!G785</f>
        <v>VÍA SELVA ALEGRE - LLUZHAPA-SEUCER-MOSTAZAPAMBA-SUMAYPAMBA</v>
      </c>
      <c r="C785" t="str">
        <f>'RESUMEN ORDENADO DICIEMBRE'!A785</f>
        <v>ZONA 4</v>
      </c>
      <c r="D785" s="55" t="str">
        <f>'RESUMEN ORDENADO DICIEMBRE'!C785</f>
        <v>SUMAYPAMBA</v>
      </c>
      <c r="E785" t="str">
        <f>'RESUMEN ORDENADO DICIEMBRE'!B785</f>
        <v>SARAGURO</v>
      </c>
      <c r="F785" t="str">
        <f>'RESUMEN ORDENADO DICIEMBRE'!D785</f>
        <v>MTOP</v>
      </c>
      <c r="G785" t="str">
        <f t="shared" si="258"/>
        <v>MTOP</v>
      </c>
      <c r="H785">
        <f>'RESUMEN ORDENADO DICIEMBRE'!F785</f>
        <v>2013</v>
      </c>
      <c r="I785" s="53" t="str">
        <f>IF(F785="AD. DIRECTA","X","")</f>
        <v/>
      </c>
      <c r="J785" s="54">
        <f>IF(D785=0,"",VLOOKUP(D785,'2010-2001-1990'!$A$1:$C$105,3,"FALSO"))</f>
        <v>825</v>
      </c>
      <c r="K785" s="54">
        <f>IF(D785=0,"",VLOOKUP(D785,'2010-2001-1990'!$A$1:$C$105,2,"FALSO"))</f>
        <v>769</v>
      </c>
      <c r="L785" s="54">
        <f>IF(J785="",IF(K785="","",J785+K785),J785+K785)</f>
        <v>1594</v>
      </c>
      <c r="M785" s="54">
        <f>'RESUMEN ORDENADO DICIEMBRE'!I785</f>
        <v>49.5</v>
      </c>
      <c r="N785" s="54" t="str">
        <f>IF(M785=0,"Mantenimiento",IF(A785="MANTENIMIENTO","Construcción de "&amp;M785&amp;" Km de vías mantenidas",IF(A785="ALCANTARILLAS","Construcción de "&amp;M785&amp;" alcantarillas",IF(A785="AMBIENTAL","Licenciamiento ambiental de vías en la provincia",IF(A785="ASFALTADO","Construcción de "&amp;M785&amp;" Km de vías asfaltadas",IF(A785="ESTUDIOS","Ejecución de "&amp;M785&amp;" Km de estudio vial",IF(A785="MEJORAMIENTO","Construcción de "&amp;M785&amp;" Km de vías mejoradas",IF(A785="OBRAS DE ARTE","Construcción de "&amp;M785&amp;" Km de obras de arte",IF(A785="PASARELAS","Construcción de "&amp;M785&amp;" m de pasarelas en convenio con Tony el Suizo",IF(A785="PUENTES","Construcción de "&amp;M785&amp;" m de puentes",))))))))))</f>
        <v>Construcción de 49.5 Km de vías mejoradas</v>
      </c>
      <c r="O785"/>
      <c r="P785" s="54"/>
      <c r="Q785" s="54"/>
      <c r="R785">
        <f>'RESUMEN ORDENADO DICIEMBRE'!S785</f>
        <v>0</v>
      </c>
      <c r="S785" s="45">
        <f>SUM(R785:R791)</f>
        <v>199747.57820000002</v>
      </c>
      <c r="T785" s="49">
        <f>IF(S785="",R785,S785)</f>
        <v>199747.57820000002</v>
      </c>
      <c r="V785" t="str">
        <f>IF(A785="ESTUDIOS","Ing. Patricio Barcenas",IF(A785="AMBIENTAL","Ing. Verónica Carrión",IF(C785="ZONA 1","Ing. Javier Ruíz",IF(C785="ZONA 2","Ing. Marco Cevallos",IF(C785="ZONA 3", "Ing. Alfonso González","Ing. Iván Villa")))))</f>
        <v>Ing. Iván Villa</v>
      </c>
      <c r="W785" s="61" t="str">
        <f>IF(A785="ESTUDIOS","Informe del estudio o informe del diseño","Informe, planillas y actas")</f>
        <v>Informe, planillas y actas</v>
      </c>
    </row>
    <row r="786" spans="1:23" hidden="1" x14ac:dyDescent="0.2">
      <c r="A786" t="str">
        <f>'RESUMEN ORDENADO DICIEMBRE'!E786</f>
        <v>MEJORAMIENTO</v>
      </c>
      <c r="B786">
        <f>'RESUMEN ORDENADO DICIEMBRE'!G786</f>
        <v>0</v>
      </c>
      <c r="C786" t="str">
        <f>'RESUMEN ORDENADO DICIEMBRE'!A786</f>
        <v>ZONA 4</v>
      </c>
      <c r="D786" s="55" t="str">
        <f>'RESUMEN ORDENADO DICIEMBRE'!C786</f>
        <v>SUMAYPAMBA</v>
      </c>
      <c r="E786" t="str">
        <f>'RESUMEN ORDENADO DICIEMBRE'!B786</f>
        <v>SARAGURO</v>
      </c>
      <c r="F786" t="str">
        <f>'RESUMEN ORDENADO DICIEMBRE'!D786</f>
        <v>MTOP</v>
      </c>
      <c r="G786" t="str">
        <f t="shared" si="258"/>
        <v>MTOP</v>
      </c>
      <c r="J786" s="54"/>
      <c r="K786" s="54"/>
      <c r="L786" s="54"/>
      <c r="M786" s="54">
        <f>'RESUMEN ORDENADO DICIEMBRE'!I786</f>
        <v>0</v>
      </c>
      <c r="N786" s="54"/>
      <c r="O786" s="54"/>
      <c r="P786" s="54"/>
      <c r="Q786" s="54"/>
      <c r="R786">
        <f>'RESUMEN ORDENADO DICIEMBRE'!S786</f>
        <v>17281.8472</v>
      </c>
      <c r="S786" s="45"/>
      <c r="W786" s="61"/>
    </row>
    <row r="787" spans="1:23" hidden="1" x14ac:dyDescent="0.2">
      <c r="A787" t="str">
        <f>'RESUMEN ORDENADO DICIEMBRE'!E787</f>
        <v>MEJORAMIENTO</v>
      </c>
      <c r="B787">
        <f>'RESUMEN ORDENADO DICIEMBRE'!G787</f>
        <v>0</v>
      </c>
      <c r="C787" t="str">
        <f>'RESUMEN ORDENADO DICIEMBRE'!A787</f>
        <v>ZONA 4</v>
      </c>
      <c r="D787" s="55" t="str">
        <f>'RESUMEN ORDENADO DICIEMBRE'!C787</f>
        <v>SUMAYPAMBA</v>
      </c>
      <c r="E787" t="str">
        <f>'RESUMEN ORDENADO DICIEMBRE'!B787</f>
        <v>SARAGURO</v>
      </c>
      <c r="F787" t="str">
        <f>'RESUMEN ORDENADO DICIEMBRE'!D787</f>
        <v>MTOP</v>
      </c>
      <c r="G787" t="str">
        <f t="shared" si="258"/>
        <v>MTOP</v>
      </c>
      <c r="J787" s="54"/>
      <c r="K787" s="54"/>
      <c r="L787" s="54"/>
      <c r="M787" s="54">
        <f>'RESUMEN ORDENADO DICIEMBRE'!I787</f>
        <v>0</v>
      </c>
      <c r="N787" s="54"/>
      <c r="O787" s="54"/>
      <c r="P787" s="54"/>
      <c r="Q787" s="54"/>
      <c r="R787">
        <f>'RESUMEN ORDENADO DICIEMBRE'!S787</f>
        <v>660.56399999999996</v>
      </c>
      <c r="S787" s="45"/>
      <c r="W787" s="61"/>
    </row>
    <row r="788" spans="1:23" hidden="1" x14ac:dyDescent="0.2">
      <c r="A788" t="str">
        <f>'RESUMEN ORDENADO DICIEMBRE'!E788</f>
        <v>MEJORAMIENTO</v>
      </c>
      <c r="B788">
        <f>'RESUMEN ORDENADO DICIEMBRE'!G788</f>
        <v>0</v>
      </c>
      <c r="C788" t="str">
        <f>'RESUMEN ORDENADO DICIEMBRE'!A788</f>
        <v>ZONA 4</v>
      </c>
      <c r="D788" s="55" t="str">
        <f>'RESUMEN ORDENADO DICIEMBRE'!C788</f>
        <v>SUMAYPAMBA</v>
      </c>
      <c r="E788" t="str">
        <f>'RESUMEN ORDENADO DICIEMBRE'!B788</f>
        <v>SARAGURO</v>
      </c>
      <c r="F788" t="str">
        <f>'RESUMEN ORDENADO DICIEMBRE'!D788</f>
        <v>MTOP</v>
      </c>
      <c r="G788" t="str">
        <f t="shared" si="258"/>
        <v>MTOP</v>
      </c>
      <c r="J788" s="54"/>
      <c r="K788" s="54"/>
      <c r="L788" s="54"/>
      <c r="M788" s="54">
        <f>'RESUMEN ORDENADO DICIEMBRE'!I788</f>
        <v>0</v>
      </c>
      <c r="N788" s="54"/>
      <c r="O788" s="54"/>
      <c r="P788" s="54"/>
      <c r="Q788" s="54"/>
      <c r="R788">
        <f>'RESUMEN ORDENADO DICIEMBRE'!S788</f>
        <v>0</v>
      </c>
      <c r="S788" s="45"/>
    </row>
    <row r="789" spans="1:23" hidden="1" x14ac:dyDescent="0.2">
      <c r="A789" t="str">
        <f>'RESUMEN ORDENADO DICIEMBRE'!E789</f>
        <v>MEJORAMIENTO</v>
      </c>
      <c r="B789">
        <f>'RESUMEN ORDENADO DICIEMBRE'!G789</f>
        <v>0</v>
      </c>
      <c r="C789" t="str">
        <f>'RESUMEN ORDENADO DICIEMBRE'!A789</f>
        <v>ZONA 4</v>
      </c>
      <c r="D789" s="55" t="str">
        <f>'RESUMEN ORDENADO DICIEMBRE'!C789</f>
        <v>SUMAYPAMBA</v>
      </c>
      <c r="E789" t="str">
        <f>'RESUMEN ORDENADO DICIEMBRE'!B789</f>
        <v>SARAGURO</v>
      </c>
      <c r="F789" t="str">
        <f>'RESUMEN ORDENADO DICIEMBRE'!D789</f>
        <v>MTOP</v>
      </c>
      <c r="G789" t="str">
        <f t="shared" si="258"/>
        <v>MTOP</v>
      </c>
      <c r="J789" s="54"/>
      <c r="K789" s="54"/>
      <c r="L789" s="54"/>
      <c r="M789" s="54">
        <f>'RESUMEN ORDENADO DICIEMBRE'!I789</f>
        <v>0</v>
      </c>
      <c r="N789" s="54"/>
      <c r="O789" s="54"/>
      <c r="P789" s="54"/>
      <c r="Q789" s="54"/>
      <c r="R789">
        <f>'RESUMEN ORDENADO DICIEMBRE'!S789</f>
        <v>88520.428000000014</v>
      </c>
      <c r="S789" s="45"/>
    </row>
    <row r="790" spans="1:23" hidden="1" x14ac:dyDescent="0.2">
      <c r="A790" t="str">
        <f>'RESUMEN ORDENADO DICIEMBRE'!E790</f>
        <v>MEJORAMIENTO</v>
      </c>
      <c r="B790">
        <f>'RESUMEN ORDENADO DICIEMBRE'!G790</f>
        <v>0</v>
      </c>
      <c r="C790" t="str">
        <f>'RESUMEN ORDENADO DICIEMBRE'!A790</f>
        <v>ZONA 4</v>
      </c>
      <c r="D790" s="55" t="str">
        <f>'RESUMEN ORDENADO DICIEMBRE'!C790</f>
        <v>SUMAYPAMBA</v>
      </c>
      <c r="E790" t="str">
        <f>'RESUMEN ORDENADO DICIEMBRE'!B790</f>
        <v>SARAGURO</v>
      </c>
      <c r="F790" t="str">
        <f>'RESUMEN ORDENADO DICIEMBRE'!D790</f>
        <v>MTOP</v>
      </c>
      <c r="G790" t="str">
        <f t="shared" si="258"/>
        <v>MTOP</v>
      </c>
      <c r="J790" s="54"/>
      <c r="K790" s="54"/>
      <c r="L790" s="54"/>
      <c r="M790" s="54">
        <f>'RESUMEN ORDENADO DICIEMBRE'!I790</f>
        <v>0</v>
      </c>
      <c r="N790" s="54"/>
      <c r="O790" s="54"/>
      <c r="P790" s="54"/>
      <c r="Q790" s="54"/>
      <c r="R790">
        <f>'RESUMEN ORDENADO DICIEMBRE'!S790</f>
        <v>48211.689999999995</v>
      </c>
      <c r="S790" s="45"/>
    </row>
    <row r="791" spans="1:23" hidden="1" x14ac:dyDescent="0.2">
      <c r="A791" t="str">
        <f>'RESUMEN ORDENADO DICIEMBRE'!E791</f>
        <v>MEJORAMIENTO</v>
      </c>
      <c r="B791">
        <f>'RESUMEN ORDENADO DICIEMBRE'!G791</f>
        <v>0</v>
      </c>
      <c r="C791" t="str">
        <f>'RESUMEN ORDENADO DICIEMBRE'!A791</f>
        <v>ZONA 4</v>
      </c>
      <c r="D791" s="55" t="str">
        <f>'RESUMEN ORDENADO DICIEMBRE'!C791</f>
        <v>SUMAYPAMBA</v>
      </c>
      <c r="E791" t="str">
        <f>'RESUMEN ORDENADO DICIEMBRE'!B791</f>
        <v>SARAGURO</v>
      </c>
      <c r="F791" t="str">
        <f>'RESUMEN ORDENADO DICIEMBRE'!D791</f>
        <v>MTOP</v>
      </c>
      <c r="G791" t="str">
        <f t="shared" si="258"/>
        <v>MTOP</v>
      </c>
      <c r="J791" s="54"/>
      <c r="K791" s="54"/>
      <c r="L791" s="54"/>
      <c r="M791" s="54">
        <f>'RESUMEN ORDENADO DICIEMBRE'!I791</f>
        <v>0</v>
      </c>
      <c r="N791" s="54"/>
      <c r="O791" s="54"/>
      <c r="P791" s="54"/>
      <c r="Q791" s="54"/>
      <c r="R791">
        <f>'RESUMEN ORDENADO DICIEMBRE'!S791</f>
        <v>45073.048999999999</v>
      </c>
      <c r="S791" s="45"/>
      <c r="W791" s="61"/>
    </row>
    <row r="792" spans="1:23" x14ac:dyDescent="0.2">
      <c r="A792" t="str">
        <f>'RESUMEN ORDENADO DICIEMBRE'!E792</f>
        <v>ALCANTARILLAS</v>
      </c>
      <c r="B792" t="str">
        <f>'RESUMEN ORDENADO DICIEMBRE'!G792</f>
        <v>ALCANTARILLAS DE LA VÍA SELVA ALEGRE - LLUZHAPA-SEUCER-MOSTAZAPAMBA-SUMAYPAMBA</v>
      </c>
      <c r="C792" t="str">
        <f>'RESUMEN ORDENADO DICIEMBRE'!A792</f>
        <v>ZONA 4</v>
      </c>
      <c r="D792" s="55" t="str">
        <f>'RESUMEN ORDENADO DICIEMBRE'!C792</f>
        <v>SUMAYPAMBA</v>
      </c>
      <c r="E792" t="str">
        <f>'RESUMEN ORDENADO DICIEMBRE'!B792</f>
        <v>SARAGURO</v>
      </c>
      <c r="F792" t="str">
        <f>'RESUMEN ORDENADO DICIEMBRE'!D792</f>
        <v>MTOP</v>
      </c>
      <c r="G792" t="str">
        <f t="shared" si="258"/>
        <v>MTOP</v>
      </c>
      <c r="H792">
        <f>'RESUMEN ORDENADO DICIEMBRE'!F792</f>
        <v>2013</v>
      </c>
      <c r="I792" s="53" t="str">
        <f>IF(F792="AD. DIRECTA","X","")</f>
        <v/>
      </c>
      <c r="J792" s="54">
        <f>IF(D792=0,"",VLOOKUP(D792,'2010-2001-1990'!$A$1:$C$105,3,"FALSO"))</f>
        <v>825</v>
      </c>
      <c r="K792" s="54">
        <f>IF(D792=0,"",VLOOKUP(D792,'2010-2001-1990'!$A$1:$C$105,2,"FALSO"))</f>
        <v>769</v>
      </c>
      <c r="L792" s="54">
        <f>IF(J792="",IF(K792="","",J792+K792),J792+K792)</f>
        <v>1594</v>
      </c>
      <c r="M792" s="54">
        <f>'RESUMEN ORDENADO DICIEMBRE'!I792</f>
        <v>12</v>
      </c>
      <c r="N792" s="54" t="str">
        <f>IF(M792=0,"Mantenimiento",IF(A792="MANTENIMIENTO","Construcción de "&amp;M792&amp;" Km de vías mantenidas",IF(A792="ALCANTARILLAS","Construcción de "&amp;M792&amp;" alcantarillas",IF(A792="AMBIENTAL","Licenciamiento ambiental de vías en la provincia",IF(A792="ASFALTADO","Construcción de "&amp;M792&amp;" Km de vías asfaltadas",IF(A792="ESTUDIOS","Ejecución de "&amp;M792&amp;" Km de estudio vial",IF(A792="MEJORAMIENTO","Construcción de "&amp;M792&amp;" Km de vías mejoradas",IF(A792="OBRAS DE ARTE","Construcción de "&amp;M792&amp;" Km de obras de arte",IF(A792="PASARELAS","Construcción de "&amp;M792&amp;" m de pasarelas en convenio con Tony el Suizo",IF(A792="PUENTES","Construcción de "&amp;M792&amp;" m de puentes",))))))))))</f>
        <v>Construcción de 12 alcantarillas</v>
      </c>
      <c r="O792"/>
      <c r="P792" s="54"/>
      <c r="Q792" s="54"/>
      <c r="R792">
        <f>'RESUMEN ORDENADO DICIEMBRE'!S792</f>
        <v>5250.4780000000001</v>
      </c>
      <c r="S792" s="45">
        <f>SUM(R792:R796)</f>
        <v>53796.706000000006</v>
      </c>
      <c r="T792" s="49">
        <f>IF(S792="",R792,S792)</f>
        <v>53796.706000000006</v>
      </c>
      <c r="V792" t="str">
        <f>IF(A792="ESTUDIOS","Ing. Patricio Barcenas",IF(A792="AMBIENTAL","Ing. Verónica Carrión",IF(C792="ZONA 1","Ing. Javier Ruíz",IF(C792="ZONA 2","Ing. Marco Cevallos",IF(C792="ZONA 3", "Ing. Alfonso González","Ing. Iván Villa")))))</f>
        <v>Ing. Iván Villa</v>
      </c>
      <c r="W792" s="61" t="str">
        <f>IF(A792="ESTUDIOS","Informe del estudio o informe del diseño","Informe, planillas y actas")</f>
        <v>Informe, planillas y actas</v>
      </c>
    </row>
    <row r="793" spans="1:23" hidden="1" x14ac:dyDescent="0.2">
      <c r="A793" t="str">
        <f>'RESUMEN ORDENADO DICIEMBRE'!E793</f>
        <v>ALCANTARILLAS</v>
      </c>
      <c r="B793">
        <f>'RESUMEN ORDENADO DICIEMBRE'!G793</f>
        <v>0</v>
      </c>
      <c r="C793" t="str">
        <f>'RESUMEN ORDENADO DICIEMBRE'!A793</f>
        <v>ZONA 4</v>
      </c>
      <c r="D793" s="55" t="str">
        <f>'RESUMEN ORDENADO DICIEMBRE'!C793</f>
        <v>SUMAYPAMBA</v>
      </c>
      <c r="E793" t="str">
        <f>'RESUMEN ORDENADO DICIEMBRE'!B793</f>
        <v>SARAGURO</v>
      </c>
      <c r="F793" t="str">
        <f>'RESUMEN ORDENADO DICIEMBRE'!D793</f>
        <v>MTOP</v>
      </c>
      <c r="G793" t="str">
        <f t="shared" si="258"/>
        <v>MTOP</v>
      </c>
      <c r="J793" s="54"/>
      <c r="K793" s="54"/>
      <c r="L793" s="54"/>
      <c r="M793" s="54">
        <f>'RESUMEN ORDENADO DICIEMBRE'!I793</f>
        <v>0</v>
      </c>
      <c r="N793" s="54"/>
      <c r="O793" s="54"/>
      <c r="P793" s="54"/>
      <c r="Q793" s="54"/>
      <c r="R793">
        <f>'RESUMEN ORDENADO DICIEMBRE'!S793</f>
        <v>1393.0092</v>
      </c>
      <c r="S793" s="45"/>
    </row>
    <row r="794" spans="1:23" hidden="1" x14ac:dyDescent="0.2">
      <c r="A794" t="str">
        <f>'RESUMEN ORDENADO DICIEMBRE'!E794</f>
        <v>ALCANTARILLAS</v>
      </c>
      <c r="B794">
        <f>'RESUMEN ORDENADO DICIEMBRE'!G794</f>
        <v>0</v>
      </c>
      <c r="C794" t="str">
        <f>'RESUMEN ORDENADO DICIEMBRE'!A794</f>
        <v>ZONA 4</v>
      </c>
      <c r="D794" s="55" t="str">
        <f>'RESUMEN ORDENADO DICIEMBRE'!C794</f>
        <v>SUMAYPAMBA</v>
      </c>
      <c r="E794" t="str">
        <f>'RESUMEN ORDENADO DICIEMBRE'!B794</f>
        <v>SARAGURO</v>
      </c>
      <c r="F794" t="str">
        <f>'RESUMEN ORDENADO DICIEMBRE'!D794</f>
        <v>MTOP</v>
      </c>
      <c r="G794" t="str">
        <f t="shared" si="258"/>
        <v>MTOP</v>
      </c>
      <c r="J794" s="54"/>
      <c r="K794" s="54"/>
      <c r="L794" s="54"/>
      <c r="M794" s="54">
        <f>'RESUMEN ORDENADO DICIEMBRE'!I794</f>
        <v>0</v>
      </c>
      <c r="N794" s="54"/>
      <c r="O794" s="54"/>
      <c r="P794" s="54"/>
      <c r="Q794" s="54"/>
      <c r="R794">
        <f>'RESUMEN ORDENADO DICIEMBRE'!S794</f>
        <v>16378.224000000002</v>
      </c>
      <c r="S794" s="45"/>
      <c r="W794" s="61"/>
    </row>
    <row r="795" spans="1:23" hidden="1" x14ac:dyDescent="0.2">
      <c r="A795" t="str">
        <f>'RESUMEN ORDENADO DICIEMBRE'!E795</f>
        <v>ALCANTARILLAS</v>
      </c>
      <c r="B795">
        <f>'RESUMEN ORDENADO DICIEMBRE'!G795</f>
        <v>0</v>
      </c>
      <c r="C795" t="str">
        <f>'RESUMEN ORDENADO DICIEMBRE'!A795</f>
        <v>ZONA 4</v>
      </c>
      <c r="D795" s="55" t="str">
        <f>'RESUMEN ORDENADO DICIEMBRE'!C795</f>
        <v>SUMAYPAMBA</v>
      </c>
      <c r="E795" t="str">
        <f>'RESUMEN ORDENADO DICIEMBRE'!B795</f>
        <v>SARAGURO</v>
      </c>
      <c r="F795" t="str">
        <f>'RESUMEN ORDENADO DICIEMBRE'!D795</f>
        <v>MTOP</v>
      </c>
      <c r="G795" t="str">
        <f t="shared" si="258"/>
        <v>MTOP</v>
      </c>
      <c r="J795" s="54"/>
      <c r="K795" s="54"/>
      <c r="L795" s="54"/>
      <c r="M795" s="54">
        <f>'RESUMEN ORDENADO DICIEMBRE'!I795</f>
        <v>0</v>
      </c>
      <c r="N795" s="54"/>
      <c r="O795" s="54"/>
      <c r="P795" s="54"/>
      <c r="Q795" s="54"/>
      <c r="R795">
        <f>'RESUMEN ORDENADO DICIEMBRE'!S795</f>
        <v>5350.89</v>
      </c>
      <c r="S795" s="45"/>
      <c r="W795" s="61"/>
    </row>
    <row r="796" spans="1:23" hidden="1" x14ac:dyDescent="0.2">
      <c r="A796" t="str">
        <f>'RESUMEN ORDENADO DICIEMBRE'!E796</f>
        <v>ALCANTARILLAS</v>
      </c>
      <c r="B796">
        <f>'RESUMEN ORDENADO DICIEMBRE'!G796</f>
        <v>0</v>
      </c>
      <c r="C796" t="str">
        <f>'RESUMEN ORDENADO DICIEMBRE'!A796</f>
        <v>ZONA 4</v>
      </c>
      <c r="D796" s="55" t="str">
        <f>'RESUMEN ORDENADO DICIEMBRE'!C796</f>
        <v>SUMAYPAMBA</v>
      </c>
      <c r="E796" t="str">
        <f>'RESUMEN ORDENADO DICIEMBRE'!B796</f>
        <v>SARAGURO</v>
      </c>
      <c r="F796" t="str">
        <f>'RESUMEN ORDENADO DICIEMBRE'!D796</f>
        <v>MTOP</v>
      </c>
      <c r="G796" t="str">
        <f t="shared" si="258"/>
        <v>MTOP</v>
      </c>
      <c r="J796" s="54"/>
      <c r="K796" s="54"/>
      <c r="L796" s="54"/>
      <c r="M796" s="54">
        <f>'RESUMEN ORDENADO DICIEMBRE'!I796</f>
        <v>0</v>
      </c>
      <c r="N796" s="54"/>
      <c r="O796" s="54"/>
      <c r="P796" s="54"/>
      <c r="Q796" s="54"/>
      <c r="R796">
        <f>'RESUMEN ORDENADO DICIEMBRE'!S796</f>
        <v>25424.104800000001</v>
      </c>
      <c r="S796" s="45"/>
    </row>
    <row r="797" spans="1:23" x14ac:dyDescent="0.2">
      <c r="A797" t="str">
        <f>'RESUMEN ORDENADO DICIEMBRE'!E797</f>
        <v>ASFALTADO</v>
      </c>
      <c r="B797" t="str">
        <f>'RESUMEN ORDENADO DICIEMBRE'!G797</f>
        <v>ASFALTADO DE LA VIA SARAGURO TENTA PLAZO 6 MESES A PARTIR DEL 3 DE JUNIO</v>
      </c>
      <c r="C797" t="str">
        <f>'RESUMEN ORDENADO DICIEMBRE'!A797</f>
        <v>ZONA 4</v>
      </c>
      <c r="D797" s="55" t="str">
        <f>'RESUMEN ORDENADO DICIEMBRE'!C797</f>
        <v>TENTA</v>
      </c>
      <c r="E797" t="str">
        <f>'RESUMEN ORDENADO DICIEMBRE'!B797</f>
        <v>SARAGURO</v>
      </c>
      <c r="F797" t="str">
        <f>'RESUMEN ORDENADO DICIEMBRE'!D797</f>
        <v>CONTRATO</v>
      </c>
      <c r="G797" t="str">
        <f t="shared" si="258"/>
        <v>VIALSUR</v>
      </c>
      <c r="H797">
        <f>'RESUMEN ORDENADO DICIEMBRE'!F797</f>
        <v>2013</v>
      </c>
      <c r="I797" s="53" t="str">
        <f>IF(F797="AD. DIRECTA","X","")</f>
        <v/>
      </c>
      <c r="J797" s="54">
        <f>IF(D797=0,"",VLOOKUP(D797,'2010-2001-1990'!$A$1:$C$105,3,"FALSO"))</f>
        <v>1929</v>
      </c>
      <c r="K797" s="54">
        <f>IF(D797=0,"",VLOOKUP(D797,'2010-2001-1990'!$A$1:$C$105,2,"FALSO"))</f>
        <v>1747</v>
      </c>
      <c r="L797" s="54">
        <f>IF(J797="",IF(K797="","",J797+K797),J797+K797)</f>
        <v>3676</v>
      </c>
      <c r="M797" s="54">
        <f>'RESUMEN ORDENADO DICIEMBRE'!I797</f>
        <v>6</v>
      </c>
      <c r="N797" s="54" t="str">
        <f>IF(M797=0,"Mantenimiento",IF(A797="MANTENIMIENTO","Construcción de "&amp;M797&amp;" Km de vías mantenidas",IF(A797="ALCANTARILLAS","Construcción de "&amp;M797&amp;" alcantarillas",IF(A797="AMBIENTAL","Licenciamiento ambiental de vías en la provincia",IF(A797="ASFALTADO","Construcción de "&amp;M797&amp;" Km de vías asfaltadas",IF(A797="ESTUDIOS","Ejecución de "&amp;M797&amp;" Km de estudio vial",IF(A797="MEJORAMIENTO","Construcción de "&amp;M797&amp;" Km de vías mejoradas",IF(A797="OBRAS DE ARTE","Construcción de "&amp;M797&amp;" Km de obras de arte",IF(A797="PASARELAS","Construcción de "&amp;M797&amp;" m de pasarelas en convenio con Tony el Suizo",IF(A797="PUENTES","Construcción de "&amp;M797&amp;" m de puentes",))))))))))</f>
        <v>Construcción de 6 Km de vías asfaltadas</v>
      </c>
      <c r="O797"/>
      <c r="P797" s="54"/>
      <c r="Q797" s="54"/>
      <c r="R797">
        <f>'RESUMEN ORDENADO DICIEMBRE'!S797</f>
        <v>1622.664</v>
      </c>
      <c r="S797" s="45">
        <f>SUM(R797:R805)</f>
        <v>26466.6348</v>
      </c>
      <c r="T797" s="49">
        <f>IF(S797="",R797,S797)</f>
        <v>26466.6348</v>
      </c>
      <c r="V797" t="str">
        <f>IF(A797="ESTUDIOS","Ing. Patricio Barcenas",IF(A797="AMBIENTAL","Ing. Verónica Carrión",IF(C797="ZONA 1","Ing. Javier Ruíz",IF(C797="ZONA 2","Ing. Marco Cevallos",IF(C797="ZONA 3", "Ing. Alfonso González","Ing. Iván Villa")))))</f>
        <v>Ing. Iván Villa</v>
      </c>
      <c r="W797" s="61" t="str">
        <f>IF(A797="ESTUDIOS","Informe del estudio o informe del diseño","Informe, planillas y actas")</f>
        <v>Informe, planillas y actas</v>
      </c>
    </row>
    <row r="798" spans="1:23" hidden="1" x14ac:dyDescent="0.2">
      <c r="A798" t="str">
        <f>'RESUMEN ORDENADO DICIEMBRE'!E798</f>
        <v>ASFALTADO</v>
      </c>
      <c r="B798">
        <f>'RESUMEN ORDENADO DICIEMBRE'!G798</f>
        <v>0</v>
      </c>
      <c r="C798" t="str">
        <f>'RESUMEN ORDENADO DICIEMBRE'!A798</f>
        <v>ZONA 4</v>
      </c>
      <c r="D798" s="55" t="str">
        <f>'RESUMEN ORDENADO DICIEMBRE'!C798</f>
        <v>TENTA</v>
      </c>
      <c r="E798" t="str">
        <f>'RESUMEN ORDENADO DICIEMBRE'!B798</f>
        <v>SARAGURO</v>
      </c>
      <c r="F798" t="str">
        <f>'RESUMEN ORDENADO DICIEMBRE'!D798</f>
        <v>CONTRATO</v>
      </c>
      <c r="G798" t="str">
        <f t="shared" si="258"/>
        <v>VIALSUR</v>
      </c>
      <c r="J798" s="54"/>
      <c r="K798" s="54"/>
      <c r="L798" s="54"/>
      <c r="M798" s="54">
        <f>'RESUMEN ORDENADO DICIEMBRE'!I798</f>
        <v>0</v>
      </c>
      <c r="N798" s="54"/>
      <c r="O798" s="54"/>
      <c r="P798" s="54"/>
      <c r="Q798" s="54"/>
      <c r="R798">
        <f>'RESUMEN ORDENADO DICIEMBRE'!S798</f>
        <v>13316.4612</v>
      </c>
      <c r="S798" s="45"/>
      <c r="W798" s="61"/>
    </row>
    <row r="799" spans="1:23" hidden="1" x14ac:dyDescent="0.2">
      <c r="A799" t="str">
        <f>'RESUMEN ORDENADO DICIEMBRE'!E799</f>
        <v>ASFALTADO</v>
      </c>
      <c r="B799">
        <f>'RESUMEN ORDENADO DICIEMBRE'!G799</f>
        <v>0</v>
      </c>
      <c r="C799" t="str">
        <f>'RESUMEN ORDENADO DICIEMBRE'!A799</f>
        <v>ZONA 4</v>
      </c>
      <c r="D799" s="55" t="str">
        <f>'RESUMEN ORDENADO DICIEMBRE'!C799</f>
        <v>TENTA</v>
      </c>
      <c r="E799" t="str">
        <f>'RESUMEN ORDENADO DICIEMBRE'!B799</f>
        <v>SARAGURO</v>
      </c>
      <c r="F799" t="str">
        <f>'RESUMEN ORDENADO DICIEMBRE'!D799</f>
        <v>CONTRATO</v>
      </c>
      <c r="G799" t="str">
        <f t="shared" si="258"/>
        <v>VIALSUR</v>
      </c>
      <c r="J799" s="54"/>
      <c r="K799" s="54"/>
      <c r="L799" s="54"/>
      <c r="M799" s="54">
        <f>'RESUMEN ORDENADO DICIEMBRE'!I799</f>
        <v>0</v>
      </c>
      <c r="N799" s="54"/>
      <c r="O799" s="54"/>
      <c r="P799" s="54"/>
      <c r="Q799" s="54"/>
      <c r="R799">
        <f>'RESUMEN ORDENADO DICIEMBRE'!S799</f>
        <v>112.259</v>
      </c>
      <c r="S799" s="45"/>
    </row>
    <row r="800" spans="1:23" hidden="1" x14ac:dyDescent="0.2">
      <c r="A800" t="str">
        <f>'RESUMEN ORDENADO DICIEMBRE'!E800</f>
        <v>ASFALTADO</v>
      </c>
      <c r="B800">
        <f>'RESUMEN ORDENADO DICIEMBRE'!G800</f>
        <v>0</v>
      </c>
      <c r="C800" t="str">
        <f>'RESUMEN ORDENADO DICIEMBRE'!A800</f>
        <v>ZONA 4</v>
      </c>
      <c r="D800" s="55" t="str">
        <f>'RESUMEN ORDENADO DICIEMBRE'!C800</f>
        <v>TENTA</v>
      </c>
      <c r="E800" t="str">
        <f>'RESUMEN ORDENADO DICIEMBRE'!B800</f>
        <v>SARAGURO</v>
      </c>
      <c r="F800" t="str">
        <f>'RESUMEN ORDENADO DICIEMBRE'!D800</f>
        <v>CONTRATO</v>
      </c>
      <c r="G800" t="str">
        <f t="shared" si="258"/>
        <v>VIALSUR</v>
      </c>
      <c r="J800" s="54"/>
      <c r="K800" s="54"/>
      <c r="L800" s="54"/>
      <c r="M800" s="54">
        <f>'RESUMEN ORDENADO DICIEMBRE'!I800</f>
        <v>0</v>
      </c>
      <c r="N800" s="54"/>
      <c r="O800" s="54"/>
      <c r="P800" s="54"/>
      <c r="Q800" s="54"/>
      <c r="R800">
        <f>'RESUMEN ORDENADO DICIEMBRE'!S800</f>
        <v>3188.43</v>
      </c>
      <c r="S800" s="45"/>
    </row>
    <row r="801" spans="1:23" hidden="1" x14ac:dyDescent="0.2">
      <c r="A801" t="str">
        <f>'RESUMEN ORDENADO DICIEMBRE'!E801</f>
        <v>ASFALTADO</v>
      </c>
      <c r="B801">
        <f>'RESUMEN ORDENADO DICIEMBRE'!G801</f>
        <v>0</v>
      </c>
      <c r="C801" t="str">
        <f>'RESUMEN ORDENADO DICIEMBRE'!A801</f>
        <v>ZONA 4</v>
      </c>
      <c r="D801" s="55" t="str">
        <f>'RESUMEN ORDENADO DICIEMBRE'!C801</f>
        <v>TENTA</v>
      </c>
      <c r="E801" t="str">
        <f>'RESUMEN ORDENADO DICIEMBRE'!B801</f>
        <v>SARAGURO</v>
      </c>
      <c r="F801" t="str">
        <f>'RESUMEN ORDENADO DICIEMBRE'!D801</f>
        <v>CONTRATO</v>
      </c>
      <c r="G801" t="str">
        <f t="shared" si="258"/>
        <v>VIALSUR</v>
      </c>
      <c r="J801" s="54"/>
      <c r="K801" s="54"/>
      <c r="L801" s="54"/>
      <c r="M801" s="54">
        <f>'RESUMEN ORDENADO DICIEMBRE'!I801</f>
        <v>0</v>
      </c>
      <c r="N801" s="54"/>
      <c r="O801" s="54"/>
      <c r="P801" s="54"/>
      <c r="Q801" s="54"/>
      <c r="R801">
        <f>'RESUMEN ORDENADO DICIEMBRE'!S801</f>
        <v>1751.6</v>
      </c>
      <c r="S801" s="45"/>
      <c r="V801" s="46"/>
    </row>
    <row r="802" spans="1:23" hidden="1" x14ac:dyDescent="0.2">
      <c r="A802" t="str">
        <f>'RESUMEN ORDENADO DICIEMBRE'!E802</f>
        <v>ASFALTADO</v>
      </c>
      <c r="B802">
        <f>'RESUMEN ORDENADO DICIEMBRE'!G802</f>
        <v>0</v>
      </c>
      <c r="C802" t="str">
        <f>'RESUMEN ORDENADO DICIEMBRE'!A802</f>
        <v>ZONA 4</v>
      </c>
      <c r="D802" s="55" t="str">
        <f>'RESUMEN ORDENADO DICIEMBRE'!C802</f>
        <v>TENTA</v>
      </c>
      <c r="E802" t="str">
        <f>'RESUMEN ORDENADO DICIEMBRE'!B802</f>
        <v>SARAGURO</v>
      </c>
      <c r="F802" t="str">
        <f>'RESUMEN ORDENADO DICIEMBRE'!D802</f>
        <v>CONTRATO</v>
      </c>
      <c r="G802" t="str">
        <f t="shared" si="258"/>
        <v>VIALSUR</v>
      </c>
      <c r="J802" s="54"/>
      <c r="K802" s="54"/>
      <c r="L802" s="54"/>
      <c r="M802" s="54">
        <f>'RESUMEN ORDENADO DICIEMBRE'!I802</f>
        <v>0</v>
      </c>
      <c r="N802" s="54"/>
      <c r="O802" s="54"/>
      <c r="P802" s="54"/>
      <c r="Q802" s="54"/>
      <c r="R802">
        <f>'RESUMEN ORDENADO DICIEMBRE'!S802</f>
        <v>1040.57</v>
      </c>
      <c r="S802" s="45"/>
      <c r="W802" s="61"/>
    </row>
    <row r="803" spans="1:23" hidden="1" x14ac:dyDescent="0.2">
      <c r="A803" t="str">
        <f>'RESUMEN ORDENADO DICIEMBRE'!E803</f>
        <v>ASFALTADO</v>
      </c>
      <c r="B803">
        <f>'RESUMEN ORDENADO DICIEMBRE'!G803</f>
        <v>0</v>
      </c>
      <c r="C803" t="str">
        <f>'RESUMEN ORDENADO DICIEMBRE'!A803</f>
        <v>ZONA 4</v>
      </c>
      <c r="D803" s="55" t="str">
        <f>'RESUMEN ORDENADO DICIEMBRE'!C803</f>
        <v>TENTA</v>
      </c>
      <c r="E803" t="str">
        <f>'RESUMEN ORDENADO DICIEMBRE'!B803</f>
        <v>SARAGURO</v>
      </c>
      <c r="F803" t="str">
        <f>'RESUMEN ORDENADO DICIEMBRE'!D803</f>
        <v>CONTRATO</v>
      </c>
      <c r="G803" t="str">
        <f t="shared" si="258"/>
        <v>VIALSUR</v>
      </c>
      <c r="J803" s="54"/>
      <c r="K803" s="54"/>
      <c r="L803" s="54"/>
      <c r="M803" s="54">
        <f>'RESUMEN ORDENADO DICIEMBRE'!I803</f>
        <v>0</v>
      </c>
      <c r="N803" s="54"/>
      <c r="O803" s="54"/>
      <c r="P803" s="54"/>
      <c r="Q803" s="54"/>
      <c r="R803">
        <f>'RESUMEN ORDENADO DICIEMBRE'!S803</f>
        <v>1329.12</v>
      </c>
      <c r="S803" s="45"/>
      <c r="W803" s="61"/>
    </row>
    <row r="804" spans="1:23" hidden="1" x14ac:dyDescent="0.2">
      <c r="A804" t="str">
        <f>'RESUMEN ORDENADO DICIEMBRE'!E804</f>
        <v>ASFALTADO</v>
      </c>
      <c r="B804">
        <f>'RESUMEN ORDENADO DICIEMBRE'!G804</f>
        <v>0</v>
      </c>
      <c r="C804" t="str">
        <f>'RESUMEN ORDENADO DICIEMBRE'!A804</f>
        <v>ZONA 4</v>
      </c>
      <c r="D804" s="55" t="str">
        <f>'RESUMEN ORDENADO DICIEMBRE'!C804</f>
        <v>TENTA</v>
      </c>
      <c r="E804" t="str">
        <f>'RESUMEN ORDENADO DICIEMBRE'!B804</f>
        <v>SARAGURO</v>
      </c>
      <c r="F804" t="str">
        <f>'RESUMEN ORDENADO DICIEMBRE'!D804</f>
        <v>CONTRATO</v>
      </c>
      <c r="G804" t="str">
        <f t="shared" si="258"/>
        <v>VIALSUR</v>
      </c>
      <c r="J804" s="54"/>
      <c r="K804" s="54"/>
      <c r="L804" s="54"/>
      <c r="M804" s="54">
        <f>'RESUMEN ORDENADO DICIEMBRE'!I804</f>
        <v>0</v>
      </c>
      <c r="N804" s="54"/>
      <c r="O804" s="54"/>
      <c r="P804" s="54"/>
      <c r="Q804" s="54"/>
      <c r="R804">
        <f>'RESUMEN ORDENADO DICIEMBRE'!S804</f>
        <v>805.53060000000005</v>
      </c>
      <c r="S804" s="45"/>
      <c r="W804" s="61"/>
    </row>
    <row r="805" spans="1:23" hidden="1" x14ac:dyDescent="0.2">
      <c r="A805" t="str">
        <f>'RESUMEN ORDENADO DICIEMBRE'!E805</f>
        <v>ASFALTADO</v>
      </c>
      <c r="B805">
        <f>'RESUMEN ORDENADO DICIEMBRE'!G805</f>
        <v>0</v>
      </c>
      <c r="C805" t="str">
        <f>'RESUMEN ORDENADO DICIEMBRE'!A805</f>
        <v>ZONA 4</v>
      </c>
      <c r="D805" s="55" t="str">
        <f>'RESUMEN ORDENADO DICIEMBRE'!C805</f>
        <v>TENTA</v>
      </c>
      <c r="E805" t="str">
        <f>'RESUMEN ORDENADO DICIEMBRE'!B805</f>
        <v>SARAGURO</v>
      </c>
      <c r="F805" t="str">
        <f>'RESUMEN ORDENADO DICIEMBRE'!D805</f>
        <v>CONTRATO</v>
      </c>
      <c r="G805" t="str">
        <f t="shared" si="258"/>
        <v>VIALSUR</v>
      </c>
      <c r="J805" s="54"/>
      <c r="K805" s="54"/>
      <c r="L805" s="54"/>
      <c r="M805" s="54">
        <f>'RESUMEN ORDENADO DICIEMBRE'!I805</f>
        <v>0</v>
      </c>
      <c r="N805" s="54"/>
      <c r="O805" s="54"/>
      <c r="P805" s="54"/>
      <c r="Q805" s="54"/>
      <c r="R805">
        <f>'RESUMEN ORDENADO DICIEMBRE'!S805</f>
        <v>3300</v>
      </c>
      <c r="S805" s="45"/>
    </row>
    <row r="806" spans="1:23" x14ac:dyDescent="0.2">
      <c r="A806" t="str">
        <f>'RESUMEN ORDENADO DICIEMBRE'!E806</f>
        <v>AMBIENTAL</v>
      </c>
      <c r="B806" t="str">
        <f>'RESUMEN ORDENADO DICIEMBRE'!G806</f>
        <v>ASFALTADO DE LA VIA SARAGURO TENTA PLAZO 6 MESES A PARTIR DEL 3 DE JUNIO LICENCIAMIENTO AMBIENTAL</v>
      </c>
      <c r="C806" t="str">
        <f>'RESUMEN ORDENADO DICIEMBRE'!A806</f>
        <v>ZONA 4</v>
      </c>
      <c r="D806" s="55" t="str">
        <f>'RESUMEN ORDENADO DICIEMBRE'!C806</f>
        <v>TENTA</v>
      </c>
      <c r="E806" t="str">
        <f>'RESUMEN ORDENADO DICIEMBRE'!B806</f>
        <v>SARAGURO</v>
      </c>
      <c r="F806" t="str">
        <f>'RESUMEN ORDENADO DICIEMBRE'!D806</f>
        <v>CONTRATO</v>
      </c>
      <c r="G806" t="str">
        <f t="shared" si="258"/>
        <v>VIALSUR</v>
      </c>
      <c r="H806">
        <f>'RESUMEN ORDENADO DICIEMBRE'!F806</f>
        <v>2013</v>
      </c>
      <c r="I806" s="53" t="str">
        <f t="shared" ref="I806:I807" si="259">IF(F806="AD. DIRECTA","X","")</f>
        <v/>
      </c>
      <c r="J806" s="54">
        <f>IF(D806=0,"",VLOOKUP(D806,'2010-2001-1990'!$A$1:$C$105,3,"FALSO"))</f>
        <v>1929</v>
      </c>
      <c r="K806" s="54">
        <f>IF(D806=0,"",VLOOKUP(D806,'2010-2001-1990'!$A$1:$C$105,2,"FALSO"))</f>
        <v>1747</v>
      </c>
      <c r="L806" s="54">
        <f t="shared" ref="L806:L807" si="260">IF(J806="",IF(K806="","",J806+K806),J806+K806)</f>
        <v>3676</v>
      </c>
      <c r="M806" s="54">
        <f>'RESUMEN ORDENADO DICIEMBRE'!I806</f>
        <v>6</v>
      </c>
      <c r="N806" s="54" t="str">
        <f t="shared" ref="N806:N807" si="261">IF(M806=0,"Mantenimiento",IF(A806="MANTENIMIENTO","Construcción de "&amp;M806&amp;" Km de vías mantenidas",IF(A806="ALCANTARILLAS","Construcción de "&amp;M806&amp;" alcantarillas",IF(A806="AMBIENTAL","Licenciamiento ambiental de vías en la provincia",IF(A806="ASFALTADO","Construcción de "&amp;M806&amp;" Km de vías asfaltadas",IF(A806="ESTUDIOS","Ejecución de "&amp;M806&amp;" Km de estudio vial",IF(A806="MEJORAMIENTO","Construcción de "&amp;M806&amp;" Km de vías mejoradas",IF(A806="OBRAS DE ARTE","Construcción de "&amp;M806&amp;" Km de obras de arte",IF(A806="PASARELAS","Construcción de "&amp;M806&amp;" m de pasarelas en convenio con Tony el Suizo",IF(A806="PUENTES","Construcción de "&amp;M806&amp;" m de puentes",))))))))))</f>
        <v>Licenciamiento ambiental de vías en la provincia</v>
      </c>
      <c r="O806"/>
      <c r="P806" s="54"/>
      <c r="Q806" s="54"/>
      <c r="R806">
        <f>'RESUMEN ORDENADO DICIEMBRE'!S806</f>
        <v>9000</v>
      </c>
      <c r="S806" s="45"/>
      <c r="T806" s="49">
        <f t="shared" ref="T806:T807" si="262">IF(S806="",R806,S806)</f>
        <v>9000</v>
      </c>
      <c r="V806" t="str">
        <f t="shared" ref="V806:V807" si="263">IF(A806="ESTUDIOS","Ing. Patricio Barcenas",IF(A806="AMBIENTAL","Ing. Verónica Carrión",IF(C806="ZONA 1","Ing. Javier Ruíz",IF(C806="ZONA 2","Ing. Marco Cevallos",IF(C806="ZONA 3", "Ing. Alfonso González","Ing. Iván Villa")))))</f>
        <v>Ing. Verónica Carrión</v>
      </c>
      <c r="W806" s="61" t="str">
        <f t="shared" ref="W806:W807" si="264">IF(A806="ESTUDIOS","Informe del estudio o informe del diseño","Informe, planillas y actas")</f>
        <v>Informe, planillas y actas</v>
      </c>
    </row>
    <row r="807" spans="1:23" x14ac:dyDescent="0.2">
      <c r="A807" t="str">
        <f>'RESUMEN ORDENADO DICIEMBRE'!E807</f>
        <v>MANTENIMIENTO</v>
      </c>
      <c r="B807" t="str">
        <f>'RESUMEN ORDENADO DICIEMBRE'!G807</f>
        <v>MANTENIMIENTO DE LA VIA TENTA - LA PAPAYA - VIVERO - COCHAPAMBA</v>
      </c>
      <c r="C807" t="str">
        <f>'RESUMEN ORDENADO DICIEMBRE'!A807</f>
        <v>ZONA 4</v>
      </c>
      <c r="D807" s="55" t="str">
        <f>'RESUMEN ORDENADO DICIEMBRE'!C807</f>
        <v>TENTA</v>
      </c>
      <c r="E807" t="str">
        <f>'RESUMEN ORDENADO DICIEMBRE'!B807</f>
        <v>SARAGURO</v>
      </c>
      <c r="F807" t="str">
        <f>'RESUMEN ORDENADO DICIEMBRE'!D807</f>
        <v>AD. DIRECTA</v>
      </c>
      <c r="G807" t="str">
        <f t="shared" si="258"/>
        <v>VIALSUR</v>
      </c>
      <c r="H807">
        <f>'RESUMEN ORDENADO DICIEMBRE'!F807</f>
        <v>2013</v>
      </c>
      <c r="I807" s="53" t="str">
        <f t="shared" si="259"/>
        <v>X</v>
      </c>
      <c r="J807" s="54">
        <f>IF(D807=0,"",VLOOKUP(D807,'2010-2001-1990'!$A$1:$C$105,3,"FALSO"))</f>
        <v>1929</v>
      </c>
      <c r="K807" s="54">
        <f>IF(D807=0,"",VLOOKUP(D807,'2010-2001-1990'!$A$1:$C$105,2,"FALSO"))</f>
        <v>1747</v>
      </c>
      <c r="L807" s="54">
        <f t="shared" si="260"/>
        <v>3676</v>
      </c>
      <c r="M807" s="54">
        <f>'RESUMEN ORDENADO DICIEMBRE'!I807</f>
        <v>16.329999999999998</v>
      </c>
      <c r="N807" s="54" t="str">
        <f t="shared" si="261"/>
        <v>Construcción de 16.33 Km de vías mantenidas</v>
      </c>
      <c r="O807"/>
      <c r="P807" s="54"/>
      <c r="Q807" s="54"/>
      <c r="R807">
        <f>'RESUMEN ORDENADO DICIEMBRE'!S807</f>
        <v>16660</v>
      </c>
      <c r="S807" s="45">
        <f>SUM(R807:R808)</f>
        <v>25900</v>
      </c>
      <c r="T807" s="49">
        <f t="shared" si="262"/>
        <v>25900</v>
      </c>
      <c r="V807" t="str">
        <f t="shared" si="263"/>
        <v>Ing. Iván Villa</v>
      </c>
      <c r="W807" s="61" t="str">
        <f t="shared" si="264"/>
        <v>Informe, planillas y actas</v>
      </c>
    </row>
    <row r="808" spans="1:23" hidden="1" x14ac:dyDescent="0.2">
      <c r="A808" t="str">
        <f>'RESUMEN ORDENADO DICIEMBRE'!E808</f>
        <v>MANTENIMIENTO</v>
      </c>
      <c r="B808">
        <f>'RESUMEN ORDENADO DICIEMBRE'!G808</f>
        <v>0</v>
      </c>
      <c r="C808" t="str">
        <f>'RESUMEN ORDENADO DICIEMBRE'!A808</f>
        <v>ZONA 4</v>
      </c>
      <c r="D808" s="55" t="str">
        <f>'RESUMEN ORDENADO DICIEMBRE'!C808</f>
        <v>TENTA</v>
      </c>
      <c r="E808" t="str">
        <f>'RESUMEN ORDENADO DICIEMBRE'!B808</f>
        <v>SARAGURO</v>
      </c>
      <c r="F808" t="str">
        <f>'RESUMEN ORDENADO DICIEMBRE'!D808</f>
        <v>AD. DIRECTA</v>
      </c>
      <c r="G808" t="str">
        <f t="shared" si="258"/>
        <v>VIALSUR</v>
      </c>
      <c r="J808" s="54"/>
      <c r="K808" s="54"/>
      <c r="L808" s="54"/>
      <c r="M808" s="54">
        <f>'RESUMEN ORDENADO DICIEMBRE'!I808</f>
        <v>0</v>
      </c>
      <c r="N808" s="54"/>
      <c r="O808" s="54"/>
      <c r="P808" s="54"/>
      <c r="Q808" s="54"/>
      <c r="R808">
        <f>'RESUMEN ORDENADO DICIEMBRE'!S808</f>
        <v>9240</v>
      </c>
      <c r="S808" s="45"/>
      <c r="W808" s="61"/>
    </row>
    <row r="809" spans="1:23" x14ac:dyDescent="0.2">
      <c r="A809" t="str">
        <f>'RESUMEN ORDENADO DICIEMBRE'!E809</f>
        <v>MEJORAMIENTO</v>
      </c>
      <c r="B809" t="str">
        <f>'RESUMEN ORDENADO DICIEMBRE'!G809</f>
        <v>MANTENIMIENTO DE LA VIA TENTA - LLACO - PANAMERICANA</v>
      </c>
      <c r="C809" t="str">
        <f>'RESUMEN ORDENADO DICIEMBRE'!A809</f>
        <v>ZONA 4</v>
      </c>
      <c r="D809" s="55" t="str">
        <f>'RESUMEN ORDENADO DICIEMBRE'!C809</f>
        <v>MANU</v>
      </c>
      <c r="E809" t="str">
        <f>'RESUMEN ORDENADO DICIEMBRE'!B809</f>
        <v>SARAGURO</v>
      </c>
      <c r="F809" t="str">
        <f>'RESUMEN ORDENADO DICIEMBRE'!D809</f>
        <v>AD. DIRECTA</v>
      </c>
      <c r="G809" t="str">
        <f t="shared" si="258"/>
        <v>VIALSUR</v>
      </c>
      <c r="H809">
        <f>'RESUMEN ORDENADO DICIEMBRE'!F809</f>
        <v>2013</v>
      </c>
      <c r="I809" s="53" t="str">
        <f>IF(F809="AD. DIRECTA","X","")</f>
        <v>X</v>
      </c>
      <c r="J809" s="54">
        <f>IF(D809=0,"",VLOOKUP(D809,'2010-2001-1990'!$A$1:$C$105,3,"FALSO"))</f>
        <v>1413</v>
      </c>
      <c r="K809" s="54">
        <f>IF(D809=0,"",VLOOKUP(D809,'2010-2001-1990'!$A$1:$C$105,2,"FALSO"))</f>
        <v>1255</v>
      </c>
      <c r="L809" s="54">
        <f>IF(J809="",IF(K809="","",J809+K809),J809+K809)</f>
        <v>2668</v>
      </c>
      <c r="M809" s="54">
        <f>'RESUMEN ORDENADO DICIEMBRE'!I809</f>
        <v>23</v>
      </c>
      <c r="N809" s="54" t="str">
        <f>IF(M809=0,"Mantenimiento",IF(A809="MANTENIMIENTO","Construcción de "&amp;M809&amp;" Km de vías mantenidas",IF(A809="ALCANTARILLAS","Construcción de "&amp;M809&amp;" alcantarillas",IF(A809="AMBIENTAL","Licenciamiento ambiental de vías en la provincia",IF(A809="ASFALTADO","Construcción de "&amp;M809&amp;" Km de vías asfaltadas",IF(A809="ESTUDIOS","Ejecución de "&amp;M809&amp;" Km de estudio vial",IF(A809="MEJORAMIENTO","Construcción de "&amp;M809&amp;" Km de vías mejoradas",IF(A809="OBRAS DE ARTE","Construcción de "&amp;M809&amp;" Km de obras de arte",IF(A809="PASARELAS","Construcción de "&amp;M809&amp;" m de pasarelas en convenio con Tony el Suizo",IF(A809="PUENTES","Construcción de "&amp;M809&amp;" m de puentes",))))))))))</f>
        <v>Construcción de 23 Km de vías mejoradas</v>
      </c>
      <c r="O809"/>
      <c r="P809" s="54"/>
      <c r="Q809" s="54"/>
      <c r="R809">
        <f>'RESUMEN ORDENADO DICIEMBRE'!S809</f>
        <v>23460</v>
      </c>
      <c r="S809" s="45">
        <f>SUM(R809:R813)</f>
        <v>223942</v>
      </c>
      <c r="T809" s="49">
        <f>IF(S809="",R809,S809)</f>
        <v>223942</v>
      </c>
      <c r="V809" t="str">
        <f>IF(A809="ESTUDIOS","Ing. Patricio Barcenas",IF(A809="AMBIENTAL","Ing. Verónica Carrión",IF(C809="ZONA 1","Ing. Javier Ruíz",IF(C809="ZONA 2","Ing. Marco Cevallos",IF(C809="ZONA 3", "Ing. Alfonso González","Ing. Iván Villa")))))</f>
        <v>Ing. Iván Villa</v>
      </c>
      <c r="W809" s="61" t="str">
        <f>IF(A809="ESTUDIOS","Informe del estudio o informe del diseño","Informe, planillas y actas")</f>
        <v>Informe, planillas y actas</v>
      </c>
    </row>
    <row r="810" spans="1:23" hidden="1" x14ac:dyDescent="0.2">
      <c r="A810" t="str">
        <f>'RESUMEN ORDENADO DICIEMBRE'!E810</f>
        <v>MEJORAMIENTO</v>
      </c>
      <c r="B810">
        <f>'RESUMEN ORDENADO DICIEMBRE'!G810</f>
        <v>0</v>
      </c>
      <c r="C810" t="str">
        <f>'RESUMEN ORDENADO DICIEMBRE'!A810</f>
        <v>ZONA 4</v>
      </c>
      <c r="D810" s="55" t="str">
        <f>'RESUMEN ORDENADO DICIEMBRE'!C810</f>
        <v>MANU</v>
      </c>
      <c r="E810" t="str">
        <f>'RESUMEN ORDENADO DICIEMBRE'!B810</f>
        <v>SARAGURO</v>
      </c>
      <c r="F810" t="str">
        <f>'RESUMEN ORDENADO DICIEMBRE'!D810</f>
        <v>AD. DIRECTA</v>
      </c>
      <c r="G810" t="str">
        <f t="shared" si="258"/>
        <v>VIALSUR</v>
      </c>
      <c r="J810" s="54"/>
      <c r="K810" s="54"/>
      <c r="L810" s="54"/>
      <c r="M810" s="54">
        <f>'RESUMEN ORDENADO DICIEMBRE'!I810</f>
        <v>0</v>
      </c>
      <c r="N810" s="54"/>
      <c r="O810" s="54"/>
      <c r="P810" s="54"/>
      <c r="Q810" s="54"/>
      <c r="R810">
        <f>'RESUMEN ORDENADO DICIEMBRE'!S810</f>
        <v>19893.999999999996</v>
      </c>
      <c r="S810" s="45"/>
      <c r="W810" s="61"/>
    </row>
    <row r="811" spans="1:23" hidden="1" x14ac:dyDescent="0.2">
      <c r="A811" t="str">
        <f>'RESUMEN ORDENADO DICIEMBRE'!E811</f>
        <v>MEJORAMIENTO</v>
      </c>
      <c r="B811">
        <f>'RESUMEN ORDENADO DICIEMBRE'!G811</f>
        <v>0</v>
      </c>
      <c r="C811" t="str">
        <f>'RESUMEN ORDENADO DICIEMBRE'!A811</f>
        <v>ZONA 4</v>
      </c>
      <c r="D811" s="55" t="str">
        <f>'RESUMEN ORDENADO DICIEMBRE'!C811</f>
        <v>MANU</v>
      </c>
      <c r="E811" t="str">
        <f>'RESUMEN ORDENADO DICIEMBRE'!B811</f>
        <v>SARAGURO</v>
      </c>
      <c r="F811" t="str">
        <f>'RESUMEN ORDENADO DICIEMBRE'!D811</f>
        <v>AD. DIRECTA</v>
      </c>
      <c r="G811" t="str">
        <f t="shared" si="258"/>
        <v>VIALSUR</v>
      </c>
      <c r="J811" s="54"/>
      <c r="K811" s="54"/>
      <c r="L811" s="54"/>
      <c r="M811" s="54">
        <f>'RESUMEN ORDENADO DICIEMBRE'!I811</f>
        <v>0</v>
      </c>
      <c r="N811" s="54"/>
      <c r="O811" s="54"/>
      <c r="P811" s="54"/>
      <c r="Q811" s="54"/>
      <c r="R811">
        <f>'RESUMEN ORDENADO DICIEMBRE'!S811</f>
        <v>96040.000000000015</v>
      </c>
      <c r="S811" s="45"/>
      <c r="W811" s="61"/>
    </row>
    <row r="812" spans="1:23" hidden="1" x14ac:dyDescent="0.2">
      <c r="A812" t="str">
        <f>'RESUMEN ORDENADO DICIEMBRE'!E812</f>
        <v>MEJORAMIENTO</v>
      </c>
      <c r="B812">
        <f>'RESUMEN ORDENADO DICIEMBRE'!G812</f>
        <v>0</v>
      </c>
      <c r="C812" t="str">
        <f>'RESUMEN ORDENADO DICIEMBRE'!A812</f>
        <v>ZONA 4</v>
      </c>
      <c r="D812" s="55" t="str">
        <f>'RESUMEN ORDENADO DICIEMBRE'!C812</f>
        <v>MANU</v>
      </c>
      <c r="E812" t="str">
        <f>'RESUMEN ORDENADO DICIEMBRE'!B812</f>
        <v>SARAGURO</v>
      </c>
      <c r="F812" t="str">
        <f>'RESUMEN ORDENADO DICIEMBRE'!D812</f>
        <v>AD. DIRECTA</v>
      </c>
      <c r="G812" t="str">
        <f t="shared" si="258"/>
        <v>VIALSUR</v>
      </c>
      <c r="J812" s="54"/>
      <c r="K812" s="54"/>
      <c r="L812" s="54"/>
      <c r="M812" s="54">
        <f>'RESUMEN ORDENADO DICIEMBRE'!I812</f>
        <v>0</v>
      </c>
      <c r="N812" s="54"/>
      <c r="O812" s="54"/>
      <c r="P812" s="54"/>
      <c r="Q812" s="54"/>
      <c r="R812">
        <f>'RESUMEN ORDENADO DICIEMBRE'!S812</f>
        <v>84475.999999999985</v>
      </c>
      <c r="S812" s="45"/>
    </row>
    <row r="813" spans="1:23" hidden="1" x14ac:dyDescent="0.2">
      <c r="A813" t="str">
        <f>'RESUMEN ORDENADO DICIEMBRE'!E813</f>
        <v>MEJORAMIENTO</v>
      </c>
      <c r="B813">
        <f>'RESUMEN ORDENADO DICIEMBRE'!G813</f>
        <v>0</v>
      </c>
      <c r="C813" t="str">
        <f>'RESUMEN ORDENADO DICIEMBRE'!A813</f>
        <v>ZONA 4</v>
      </c>
      <c r="D813" s="55" t="str">
        <f>'RESUMEN ORDENADO DICIEMBRE'!C813</f>
        <v>MANU</v>
      </c>
      <c r="E813" t="str">
        <f>'RESUMEN ORDENADO DICIEMBRE'!B813</f>
        <v>SARAGURO</v>
      </c>
      <c r="F813" t="str">
        <f>'RESUMEN ORDENADO DICIEMBRE'!D813</f>
        <v>AD. DIRECTA</v>
      </c>
      <c r="G813" t="str">
        <f t="shared" si="258"/>
        <v>VIALSUR</v>
      </c>
      <c r="J813" s="54"/>
      <c r="K813" s="54"/>
      <c r="L813" s="54"/>
      <c r="M813" s="54">
        <f>'RESUMEN ORDENADO DICIEMBRE'!I813</f>
        <v>0</v>
      </c>
      <c r="N813" s="54"/>
      <c r="O813" s="54"/>
      <c r="P813" s="54"/>
      <c r="Q813" s="54"/>
      <c r="R813">
        <f>'RESUMEN ORDENADO DICIEMBRE'!S813</f>
        <v>72</v>
      </c>
      <c r="S813" s="45"/>
      <c r="W813" s="61"/>
    </row>
    <row r="814" spans="1:23" x14ac:dyDescent="0.2">
      <c r="A814" t="str">
        <f>'RESUMEN ORDENADO DICIEMBRE'!E814</f>
        <v>PUENTES</v>
      </c>
      <c r="B814" t="str">
        <f>'RESUMEN ORDENADO DICIEMBRE'!G814</f>
        <v>CONST. PUENTE CASATORU DE COMUNIDAD DE SAN ISIDRO, P. URDANETA</v>
      </c>
      <c r="C814" t="str">
        <f>'RESUMEN ORDENADO DICIEMBRE'!A814</f>
        <v>ZONA 4</v>
      </c>
      <c r="D814" s="55" t="str">
        <f>'RESUMEN ORDENADO DICIEMBRE'!C814</f>
        <v>URDANETA</v>
      </c>
      <c r="E814" t="str">
        <f>'RESUMEN ORDENADO DICIEMBRE'!B814</f>
        <v>SARAGURO</v>
      </c>
      <c r="F814" t="str">
        <f>'RESUMEN ORDENADO DICIEMBRE'!D814</f>
        <v>CONTRATO</v>
      </c>
      <c r="G814" t="str">
        <f t="shared" si="258"/>
        <v>VIALSUR</v>
      </c>
      <c r="H814">
        <f>'RESUMEN ORDENADO DICIEMBRE'!F814</f>
        <v>2012</v>
      </c>
      <c r="I814" s="53" t="str">
        <f t="shared" ref="I814:I815" si="265">IF(F814="AD. DIRECTA","X","")</f>
        <v/>
      </c>
      <c r="J814" s="54">
        <f>IF(D814=0,"",VLOOKUP(D814,'2010-2001-1990'!$A$1:$C$105,3,"FALSO"))</f>
        <v>2081</v>
      </c>
      <c r="K814" s="54">
        <f>IF(D814=0,"",VLOOKUP(D814,'2010-2001-1990'!$A$1:$C$105,2,"FALSO"))</f>
        <v>1685</v>
      </c>
      <c r="L814" s="54">
        <f t="shared" ref="L814:L815" si="266">IF(J814="",IF(K814="","",J814+K814),J814+K814)</f>
        <v>3766</v>
      </c>
      <c r="M814" s="54">
        <f>'RESUMEN ORDENADO DICIEMBRE'!I814</f>
        <v>25</v>
      </c>
      <c r="N814" s="54" t="str">
        <f t="shared" ref="N814:N815" si="267">IF(M814=0,"Mantenimiento",IF(A814="MANTENIMIENTO","Construcción de "&amp;M814&amp;" Km de vías mantenidas",IF(A814="ALCANTARILLAS","Construcción de "&amp;M814&amp;" alcantarillas",IF(A814="AMBIENTAL","Licenciamiento ambiental de vías en la provincia",IF(A814="ASFALTADO","Construcción de "&amp;M814&amp;" Km de vías asfaltadas",IF(A814="ESTUDIOS","Ejecución de "&amp;M814&amp;" Km de estudio vial",IF(A814="MEJORAMIENTO","Construcción de "&amp;M814&amp;" Km de vías mejoradas",IF(A814="OBRAS DE ARTE","Construcción de "&amp;M814&amp;" Km de obras de arte",IF(A814="PASARELAS","Construcción de "&amp;M814&amp;" m de pasarelas en convenio con Tony el Suizo",IF(A814="PUENTES","Construcción de "&amp;M814&amp;" m de puentes",))))))))))</f>
        <v>Construcción de 25 m de puentes</v>
      </c>
      <c r="O814"/>
      <c r="P814" s="54"/>
      <c r="Q814" s="54"/>
      <c r="R814">
        <f>'RESUMEN ORDENADO DICIEMBRE'!S814</f>
        <v>76543.350000000006</v>
      </c>
      <c r="S814" s="45"/>
      <c r="T814" s="49">
        <f t="shared" ref="T814:T815" si="268">IF(S814="",R814,S814)</f>
        <v>76543.350000000006</v>
      </c>
      <c r="V814" t="str">
        <f t="shared" ref="V814:V815" si="269">IF(A814="ESTUDIOS","Ing. Patricio Barcenas",IF(A814="AMBIENTAL","Ing. Verónica Carrión",IF(C814="ZONA 1","Ing. Javier Ruíz",IF(C814="ZONA 2","Ing. Marco Cevallos",IF(C814="ZONA 3", "Ing. Alfonso González","Ing. Iván Villa")))))</f>
        <v>Ing. Iván Villa</v>
      </c>
      <c r="W814" s="61" t="str">
        <f t="shared" ref="W814:W815" si="270">IF(A814="ESTUDIOS","Informe del estudio o informe del diseño","Informe, planillas y actas")</f>
        <v>Informe, planillas y actas</v>
      </c>
    </row>
    <row r="815" spans="1:23" x14ac:dyDescent="0.2">
      <c r="A815" t="str">
        <f>'RESUMEN ORDENADO DICIEMBRE'!E815</f>
        <v>MEJORAMIENTO</v>
      </c>
      <c r="B815" t="str">
        <f>'RESUMEN ORDENADO DICIEMBRE'!G815</f>
        <v>MANTENIMIENTO DE LA VIA SUMAYPAMABA - PARROQUIA YULU</v>
      </c>
      <c r="C815" t="str">
        <f>'RESUMEN ORDENADO DICIEMBRE'!A815</f>
        <v>ZONA 4</v>
      </c>
      <c r="D815" s="55" t="str">
        <f>'RESUMEN ORDENADO DICIEMBRE'!C815</f>
        <v>YULUC</v>
      </c>
      <c r="E815" t="str">
        <f>'RESUMEN ORDENADO DICIEMBRE'!B815</f>
        <v>SARAGURO</v>
      </c>
      <c r="F815" t="str">
        <f>'RESUMEN ORDENADO DICIEMBRE'!D815</f>
        <v>AD. DIRECTA</v>
      </c>
      <c r="G815" t="str">
        <f t="shared" si="258"/>
        <v>VIALSUR</v>
      </c>
      <c r="H815">
        <f>'RESUMEN ORDENADO DICIEMBRE'!F815</f>
        <v>2013</v>
      </c>
      <c r="I815" s="53" t="str">
        <f t="shared" si="265"/>
        <v>X</v>
      </c>
      <c r="J815" s="54">
        <f>IF(D815=0,"",VLOOKUP(D815,'2010-2001-1990'!$A$1:$C$105,3,"FALSO"))</f>
        <v>503</v>
      </c>
      <c r="K815" s="54">
        <f>IF(D815=0,"",VLOOKUP(D815,'2010-2001-1990'!$A$1:$C$105,2,"FALSO"))</f>
        <v>479</v>
      </c>
      <c r="L815" s="54">
        <f t="shared" si="266"/>
        <v>982</v>
      </c>
      <c r="M815" s="54">
        <f>'RESUMEN ORDENADO DICIEMBRE'!I815</f>
        <v>7.5</v>
      </c>
      <c r="N815" s="54" t="str">
        <f t="shared" si="267"/>
        <v>Construcción de 7.5 Km de vías mejoradas</v>
      </c>
      <c r="O815"/>
      <c r="P815" s="54"/>
      <c r="Q815" s="54"/>
      <c r="R815">
        <f>'RESUMEN ORDENADO DICIEMBRE'!S815</f>
        <v>15749.999999999998</v>
      </c>
      <c r="S815" s="45">
        <f>SUM(R815:R819)</f>
        <v>312061.88</v>
      </c>
      <c r="T815" s="49">
        <f t="shared" si="268"/>
        <v>312061.88</v>
      </c>
      <c r="V815" t="str">
        <f t="shared" si="269"/>
        <v>Ing. Iván Villa</v>
      </c>
      <c r="W815" s="61" t="str">
        <f t="shared" si="270"/>
        <v>Informe, planillas y actas</v>
      </c>
    </row>
    <row r="816" spans="1:23" hidden="1" x14ac:dyDescent="0.2">
      <c r="A816" t="str">
        <f>'RESUMEN ORDENADO DICIEMBRE'!E816</f>
        <v>MEJORAMIENTO</v>
      </c>
      <c r="B816">
        <f>'RESUMEN ORDENADO DICIEMBRE'!G816</f>
        <v>0</v>
      </c>
      <c r="C816" t="str">
        <f>'RESUMEN ORDENADO DICIEMBRE'!A816</f>
        <v>ZONA 4</v>
      </c>
      <c r="D816" s="55" t="str">
        <f>'RESUMEN ORDENADO DICIEMBRE'!C816</f>
        <v>YULUC</v>
      </c>
      <c r="E816" t="str">
        <f>'RESUMEN ORDENADO DICIEMBRE'!B816</f>
        <v>SARAGURO</v>
      </c>
      <c r="F816" t="str">
        <f>'RESUMEN ORDENADO DICIEMBRE'!D816</f>
        <v>AD. DIRECTA</v>
      </c>
      <c r="G816" t="str">
        <f t="shared" si="258"/>
        <v>VIALSUR</v>
      </c>
      <c r="J816" s="54"/>
      <c r="K816" s="54"/>
      <c r="L816" s="54"/>
      <c r="M816" s="54">
        <f>'RESUMEN ORDENADO DICIEMBRE'!I816</f>
        <v>0</v>
      </c>
      <c r="N816" s="54"/>
      <c r="O816" s="54"/>
      <c r="P816" s="54"/>
      <c r="Q816" s="54"/>
      <c r="R816">
        <f>'RESUMEN ORDENADO DICIEMBRE'!S816</f>
        <v>36365.42</v>
      </c>
      <c r="S816" s="45"/>
      <c r="W816" s="61"/>
    </row>
    <row r="817" spans="1:23" hidden="1" x14ac:dyDescent="0.2">
      <c r="A817" t="str">
        <f>'RESUMEN ORDENADO DICIEMBRE'!E817</f>
        <v>MEJORAMIENTO</v>
      </c>
      <c r="B817">
        <f>'RESUMEN ORDENADO DICIEMBRE'!G817</f>
        <v>0</v>
      </c>
      <c r="C817" t="str">
        <f>'RESUMEN ORDENADO DICIEMBRE'!A817</f>
        <v>ZONA 4</v>
      </c>
      <c r="D817" s="55" t="str">
        <f>'RESUMEN ORDENADO DICIEMBRE'!C817</f>
        <v>YULUC</v>
      </c>
      <c r="E817" t="str">
        <f>'RESUMEN ORDENADO DICIEMBRE'!B817</f>
        <v>SARAGURO</v>
      </c>
      <c r="F817" t="str">
        <f>'RESUMEN ORDENADO DICIEMBRE'!D817</f>
        <v>AD. DIRECTA</v>
      </c>
      <c r="G817" t="str">
        <f t="shared" si="258"/>
        <v>VIALSUR</v>
      </c>
      <c r="J817" s="54"/>
      <c r="K817" s="54"/>
      <c r="L817" s="54"/>
      <c r="M817" s="54">
        <f>'RESUMEN ORDENADO DICIEMBRE'!I817</f>
        <v>0</v>
      </c>
      <c r="N817" s="54"/>
      <c r="O817" s="54"/>
      <c r="P817" s="54"/>
      <c r="Q817" s="54"/>
      <c r="R817">
        <f>'RESUMEN ORDENADO DICIEMBRE'!S817</f>
        <v>110350.24</v>
      </c>
      <c r="S817" s="45"/>
      <c r="W817" s="61"/>
    </row>
    <row r="818" spans="1:23" hidden="1" x14ac:dyDescent="0.2">
      <c r="A818" t="str">
        <f>'RESUMEN ORDENADO DICIEMBRE'!E818</f>
        <v>MEJORAMIENTO</v>
      </c>
      <c r="B818">
        <f>'RESUMEN ORDENADO DICIEMBRE'!G818</f>
        <v>0</v>
      </c>
      <c r="C818" t="str">
        <f>'RESUMEN ORDENADO DICIEMBRE'!A818</f>
        <v>ZONA 4</v>
      </c>
      <c r="D818" s="55" t="str">
        <f>'RESUMEN ORDENADO DICIEMBRE'!C818</f>
        <v>YULUC</v>
      </c>
      <c r="E818" t="str">
        <f>'RESUMEN ORDENADO DICIEMBRE'!B818</f>
        <v>SARAGURO</v>
      </c>
      <c r="F818" t="str">
        <f>'RESUMEN ORDENADO DICIEMBRE'!D818</f>
        <v>AD. DIRECTA</v>
      </c>
      <c r="G818" t="str">
        <f t="shared" si="258"/>
        <v>VIALSUR</v>
      </c>
      <c r="J818" s="54"/>
      <c r="K818" s="54"/>
      <c r="L818" s="54"/>
      <c r="M818" s="54">
        <f>'RESUMEN ORDENADO DICIEMBRE'!I818</f>
        <v>0</v>
      </c>
      <c r="N818" s="54"/>
      <c r="O818" s="54"/>
      <c r="P818" s="54"/>
      <c r="Q818" s="54"/>
      <c r="R818">
        <f>'RESUMEN ORDENADO DICIEMBRE'!S818</f>
        <v>148264.22</v>
      </c>
      <c r="S818" s="45"/>
      <c r="W818" s="61"/>
    </row>
    <row r="819" spans="1:23" hidden="1" x14ac:dyDescent="0.2">
      <c r="A819" t="str">
        <f>'RESUMEN ORDENADO DICIEMBRE'!E819</f>
        <v>MEJORAMIENTO</v>
      </c>
      <c r="B819">
        <f>'RESUMEN ORDENADO DICIEMBRE'!G819</f>
        <v>0</v>
      </c>
      <c r="C819" t="str">
        <f>'RESUMEN ORDENADO DICIEMBRE'!A819</f>
        <v>ZONA 4</v>
      </c>
      <c r="D819" s="55" t="str">
        <f>'RESUMEN ORDENADO DICIEMBRE'!C819</f>
        <v>YULUC</v>
      </c>
      <c r="E819" t="str">
        <f>'RESUMEN ORDENADO DICIEMBRE'!B819</f>
        <v>SARAGURO</v>
      </c>
      <c r="F819" t="str">
        <f>'RESUMEN ORDENADO DICIEMBRE'!D819</f>
        <v>AD. DIRECTA</v>
      </c>
      <c r="G819" t="str">
        <f t="shared" si="258"/>
        <v>VIALSUR</v>
      </c>
      <c r="J819" s="54"/>
      <c r="K819" s="54"/>
      <c r="L819" s="54"/>
      <c r="M819" s="54">
        <f>'RESUMEN ORDENADO DICIEMBRE'!I819</f>
        <v>0</v>
      </c>
      <c r="N819" s="54"/>
      <c r="O819" s="54"/>
      <c r="P819" s="54"/>
      <c r="Q819" s="54"/>
      <c r="R819">
        <f>'RESUMEN ORDENADO DICIEMBRE'!S819</f>
        <v>1332</v>
      </c>
      <c r="S819" s="45"/>
      <c r="W819" s="61"/>
    </row>
    <row r="820" spans="1:23" x14ac:dyDescent="0.2">
      <c r="A820" t="str">
        <f>'RESUMEN ORDENADO DICIEMBRE'!E820</f>
        <v>MANTENIMIENTO</v>
      </c>
      <c r="B820" t="str">
        <f>'RESUMEN ORDENADO DICIEMBRE'!G820</f>
        <v>MANTENIMIENTO DE LA VIA MANU-UDUSHE-LAS COCHAS</v>
      </c>
      <c r="C820" t="str">
        <f>'RESUMEN ORDENADO DICIEMBRE'!A820</f>
        <v>ZONA 4</v>
      </c>
      <c r="D820" s="55" t="str">
        <f>'RESUMEN ORDENADO DICIEMBRE'!C820</f>
        <v>MANU</v>
      </c>
      <c r="E820" t="str">
        <f>'RESUMEN ORDENADO DICIEMBRE'!B820</f>
        <v>SARAGURO</v>
      </c>
      <c r="F820" t="str">
        <f>'RESUMEN ORDENADO DICIEMBRE'!D820</f>
        <v>AD. DIRECTA</v>
      </c>
      <c r="G820" t="str">
        <f t="shared" si="258"/>
        <v>VIALSUR</v>
      </c>
      <c r="H820">
        <f>'RESUMEN ORDENADO DICIEMBRE'!F820</f>
        <v>2013</v>
      </c>
      <c r="I820" s="53" t="str">
        <f>IF(F820="AD. DIRECTA","X","")</f>
        <v>X</v>
      </c>
      <c r="J820" s="54">
        <f>IF(D820=0,"",VLOOKUP(D820,'2010-2001-1990'!$A$1:$C$105,3,"FALSO"))</f>
        <v>1413</v>
      </c>
      <c r="K820" s="54">
        <f>IF(D820=0,"",VLOOKUP(D820,'2010-2001-1990'!$A$1:$C$105,2,"FALSO"))</f>
        <v>1255</v>
      </c>
      <c r="L820" s="54">
        <f>IF(J820="",IF(K820="","",J820+K820),J820+K820)</f>
        <v>2668</v>
      </c>
      <c r="M820" s="54">
        <f>'RESUMEN ORDENADO DICIEMBRE'!I820</f>
        <v>10.27</v>
      </c>
      <c r="N820" s="54" t="str">
        <f>IF(M820=0,"Mantenimiento",IF(A820="MANTENIMIENTO","Construcción de "&amp;M820&amp;" Km de vías mantenidas",IF(A820="ALCANTARILLAS","Construcción de "&amp;M820&amp;" alcantarillas",IF(A820="AMBIENTAL","Licenciamiento ambiental de vías en la provincia",IF(A820="ASFALTADO","Construcción de "&amp;M820&amp;" Km de vías asfaltadas",IF(A820="ESTUDIOS","Ejecución de "&amp;M820&amp;" Km de estudio vial",IF(A820="MEJORAMIENTO","Construcción de "&amp;M820&amp;" Km de vías mejoradas",IF(A820="OBRAS DE ARTE","Construcción de "&amp;M820&amp;" Km de obras de arte",IF(A820="PASARELAS","Construcción de "&amp;M820&amp;" m de pasarelas en convenio con Tony el Suizo",IF(A820="PUENTES","Construcción de "&amp;M820&amp;" m de puentes",))))))))))</f>
        <v>Construcción de 10.27 Km de vías mantenidas</v>
      </c>
      <c r="O820"/>
      <c r="P820" s="54"/>
      <c r="Q820" s="54"/>
      <c r="R820">
        <f>'RESUMEN ORDENADO DICIEMBRE'!S820</f>
        <v>26571.000000000004</v>
      </c>
      <c r="S820" s="45">
        <f>SUM(R820:R824)</f>
        <v>345596.25</v>
      </c>
      <c r="T820" s="49">
        <f>IF(S820="",R820,S820)</f>
        <v>345596.25</v>
      </c>
      <c r="V820" t="str">
        <f>IF(A820="ESTUDIOS","Ing. Patricio Barcenas",IF(A820="AMBIENTAL","Ing. Verónica Carrión",IF(C820="ZONA 1","Ing. Javier Ruíz",IF(C820="ZONA 2","Ing. Marco Cevallos",IF(C820="ZONA 3", "Ing. Alfonso González","Ing. Iván Villa")))))</f>
        <v>Ing. Iván Villa</v>
      </c>
      <c r="W820" s="61" t="str">
        <f>IF(A820="ESTUDIOS","Informe del estudio o informe del diseño","Informe, planillas y actas")</f>
        <v>Informe, planillas y actas</v>
      </c>
    </row>
    <row r="821" spans="1:23" hidden="1" x14ac:dyDescent="0.2">
      <c r="A821" t="str">
        <f>'RESUMEN ORDENADO DICIEMBRE'!E821</f>
        <v>MANTENIMIENTO</v>
      </c>
      <c r="B821">
        <f>'RESUMEN ORDENADO DICIEMBRE'!G821</f>
        <v>0</v>
      </c>
      <c r="C821" t="str">
        <f>'RESUMEN ORDENADO DICIEMBRE'!A821</f>
        <v>ZONA 4</v>
      </c>
      <c r="D821" s="55" t="str">
        <f>'RESUMEN ORDENADO DICIEMBRE'!C821</f>
        <v>MANU</v>
      </c>
      <c r="E821" t="str">
        <f>'RESUMEN ORDENADO DICIEMBRE'!B821</f>
        <v>SARAGURO</v>
      </c>
      <c r="F821" t="str">
        <f>'RESUMEN ORDENADO DICIEMBRE'!D821</f>
        <v>AD. DIRECTA</v>
      </c>
      <c r="G821" t="str">
        <f t="shared" si="258"/>
        <v>VIALSUR</v>
      </c>
      <c r="J821" s="54"/>
      <c r="K821" s="54"/>
      <c r="L821" s="54"/>
      <c r="M821" s="54">
        <f>'RESUMEN ORDENADO DICIEMBRE'!I821</f>
        <v>0</v>
      </c>
      <c r="N821" s="54"/>
      <c r="O821" s="54"/>
      <c r="P821" s="54"/>
      <c r="Q821" s="54"/>
      <c r="R821">
        <f>'RESUMEN ORDENADO DICIEMBRE'!S821</f>
        <v>47593.35</v>
      </c>
      <c r="S821" s="45"/>
      <c r="W821" s="61"/>
    </row>
    <row r="822" spans="1:23" hidden="1" x14ac:dyDescent="0.2">
      <c r="A822" t="str">
        <f>'RESUMEN ORDENADO DICIEMBRE'!E822</f>
        <v>MANTENIMIENTO</v>
      </c>
      <c r="B822">
        <f>'RESUMEN ORDENADO DICIEMBRE'!G822</f>
        <v>0</v>
      </c>
      <c r="C822" t="str">
        <f>'RESUMEN ORDENADO DICIEMBRE'!A822</f>
        <v>ZONA 4</v>
      </c>
      <c r="D822" s="55" t="str">
        <f>'RESUMEN ORDENADO DICIEMBRE'!C822</f>
        <v>MANU</v>
      </c>
      <c r="E822" t="str">
        <f>'RESUMEN ORDENADO DICIEMBRE'!B822</f>
        <v>SARAGURO</v>
      </c>
      <c r="F822" t="str">
        <f>'RESUMEN ORDENADO DICIEMBRE'!D822</f>
        <v>AD. DIRECTA</v>
      </c>
      <c r="G822" t="str">
        <f t="shared" si="258"/>
        <v>VIALSUR</v>
      </c>
      <c r="J822" s="54"/>
      <c r="K822" s="54"/>
      <c r="L822" s="54"/>
      <c r="M822" s="54">
        <f>'RESUMEN ORDENADO DICIEMBRE'!I822</f>
        <v>0</v>
      </c>
      <c r="N822" s="54"/>
      <c r="O822" s="54"/>
      <c r="P822" s="54"/>
      <c r="Q822" s="54"/>
      <c r="R822">
        <f>'RESUMEN ORDENADO DICIEMBRE'!S822</f>
        <v>68166</v>
      </c>
      <c r="S822" s="45"/>
    </row>
    <row r="823" spans="1:23" hidden="1" x14ac:dyDescent="0.2">
      <c r="A823" t="str">
        <f>'RESUMEN ORDENADO DICIEMBRE'!E823</f>
        <v>MANTENIMIENTO</v>
      </c>
      <c r="B823">
        <f>'RESUMEN ORDENADO DICIEMBRE'!G823</f>
        <v>0</v>
      </c>
      <c r="C823" t="str">
        <f>'RESUMEN ORDENADO DICIEMBRE'!A823</f>
        <v>ZONA 4</v>
      </c>
      <c r="D823" s="55" t="str">
        <f>'RESUMEN ORDENADO DICIEMBRE'!C823</f>
        <v>MANU</v>
      </c>
      <c r="E823" t="str">
        <f>'RESUMEN ORDENADO DICIEMBRE'!B823</f>
        <v>SARAGURO</v>
      </c>
      <c r="F823" t="str">
        <f>'RESUMEN ORDENADO DICIEMBRE'!D823</f>
        <v>AD. DIRECTA</v>
      </c>
      <c r="G823" t="str">
        <f t="shared" si="258"/>
        <v>VIALSUR</v>
      </c>
      <c r="J823" s="54"/>
      <c r="K823" s="54"/>
      <c r="L823" s="54"/>
      <c r="M823" s="54">
        <f>'RESUMEN ORDENADO DICIEMBRE'!I823</f>
        <v>0</v>
      </c>
      <c r="N823" s="54"/>
      <c r="O823" s="54"/>
      <c r="P823" s="54"/>
      <c r="Q823" s="54"/>
      <c r="R823">
        <f>'RESUMEN ORDENADO DICIEMBRE'!S823</f>
        <v>202095.9</v>
      </c>
      <c r="S823" s="45"/>
    </row>
    <row r="824" spans="1:23" hidden="1" x14ac:dyDescent="0.2">
      <c r="A824" t="str">
        <f>'RESUMEN ORDENADO DICIEMBRE'!E824</f>
        <v>MANTENIMIENTO</v>
      </c>
      <c r="B824">
        <f>'RESUMEN ORDENADO DICIEMBRE'!G824</f>
        <v>0</v>
      </c>
      <c r="C824" t="str">
        <f>'RESUMEN ORDENADO DICIEMBRE'!A824</f>
        <v>ZONA 4</v>
      </c>
      <c r="D824" s="55" t="str">
        <f>'RESUMEN ORDENADO DICIEMBRE'!C824</f>
        <v>MANU</v>
      </c>
      <c r="E824" t="str">
        <f>'RESUMEN ORDENADO DICIEMBRE'!B824</f>
        <v>SARAGURO</v>
      </c>
      <c r="F824" t="str">
        <f>'RESUMEN ORDENADO DICIEMBRE'!D824</f>
        <v>AD. DIRECTA</v>
      </c>
      <c r="G824" t="str">
        <f t="shared" si="258"/>
        <v>VIALSUR</v>
      </c>
      <c r="J824" s="54"/>
      <c r="K824" s="54"/>
      <c r="L824" s="54"/>
      <c r="M824" s="54">
        <f>'RESUMEN ORDENADO DICIEMBRE'!I824</f>
        <v>0</v>
      </c>
      <c r="N824" s="54"/>
      <c r="O824" s="54"/>
      <c r="P824" s="54"/>
      <c r="Q824" s="54"/>
      <c r="R824">
        <f>'RESUMEN ORDENADO DICIEMBRE'!S824</f>
        <v>1170</v>
      </c>
      <c r="S824" s="45"/>
    </row>
    <row r="825" spans="1:23" x14ac:dyDescent="0.2">
      <c r="A825" t="str">
        <f>'RESUMEN ORDENADO DICIEMBRE'!E825</f>
        <v>AMBIENTAL</v>
      </c>
      <c r="B825" t="str">
        <f>'RESUMEN ORDENADO DICIEMBRE'!G825</f>
        <v>ESTUDIOS AUDITADOS DE PRODUCCIÓN DE ÁREAS DE LIBRE APROVECHAMIENTO ( Ing. Kelvin Mora)</v>
      </c>
      <c r="C825" t="str">
        <f>'RESUMEN ORDENADO DICIEMBRE'!A825</f>
        <v>ZONA 4</v>
      </c>
      <c r="D825" s="55">
        <f>'RESUMEN ORDENADO DICIEMBRE'!C825</f>
        <v>0</v>
      </c>
      <c r="E825">
        <f>'RESUMEN ORDENADO DICIEMBRE'!B825</f>
        <v>0</v>
      </c>
      <c r="F825" t="str">
        <f>'RESUMEN ORDENADO DICIEMBRE'!D825</f>
        <v>CONTRATO</v>
      </c>
      <c r="G825" t="str">
        <f t="shared" si="258"/>
        <v>VIALSUR</v>
      </c>
      <c r="H825">
        <f>'RESUMEN ORDENADO DICIEMBRE'!F825</f>
        <v>2013</v>
      </c>
      <c r="I825" s="53" t="str">
        <f t="shared" ref="I825:I832" si="271">IF(F825="AD. DIRECTA","X","")</f>
        <v/>
      </c>
      <c r="J825" s="54" t="str">
        <f>IF(D825=0,"",VLOOKUP(D825,'2010-2001-1990'!$A$1:$C$105,3,"FALSO"))</f>
        <v/>
      </c>
      <c r="K825" s="54" t="str">
        <f>IF(D825=0,"",VLOOKUP(D825,'2010-2001-1990'!$A$1:$C$105,2,"FALSO"))</f>
        <v/>
      </c>
      <c r="L825" s="54" t="str">
        <f t="shared" ref="L825:L832" si="272">IF(J825="",IF(K825="","",J825+K825),J825+K825)</f>
        <v/>
      </c>
      <c r="M825" s="54">
        <f>'RESUMEN ORDENADO DICIEMBRE'!I825</f>
        <v>1</v>
      </c>
      <c r="N825" s="54" t="str">
        <f t="shared" ref="N825:N832" si="273">IF(M825=0,"Mantenimiento",IF(A825="MANTENIMIENTO","Construcción de "&amp;M825&amp;" Km de vías mantenidas",IF(A825="ALCANTARILLAS","Construcción de "&amp;M825&amp;" alcantarillas",IF(A825="AMBIENTAL","Licenciamiento ambiental de vías en la provincia",IF(A825="ASFALTADO","Construcción de "&amp;M825&amp;" Km de vías asfaltadas",IF(A825="ESTUDIOS","Ejecución de "&amp;M825&amp;" Km de estudio vial",IF(A825="MEJORAMIENTO","Construcción de "&amp;M825&amp;" Km de vías mejoradas",IF(A825="OBRAS DE ARTE","Construcción de "&amp;M825&amp;" Km de obras de arte",IF(A825="PASARELAS","Construcción de "&amp;M825&amp;" m de pasarelas en convenio con Tony el Suizo",IF(A825="PUENTES","Construcción de "&amp;M825&amp;" m de puentes",))))))))))</f>
        <v>Licenciamiento ambiental de vías en la provincia</v>
      </c>
      <c r="O825"/>
      <c r="P825" s="54"/>
      <c r="Q825" s="54"/>
      <c r="R825">
        <f>'RESUMEN ORDENADO DICIEMBRE'!S825</f>
        <v>15859.58</v>
      </c>
      <c r="S825" s="45"/>
      <c r="T825" s="49">
        <f t="shared" ref="T825:T832" si="274">IF(S825="",R825,S825)</f>
        <v>15859.58</v>
      </c>
      <c r="V825" t="str">
        <f t="shared" ref="V825:V832" si="275">IF(A825="ESTUDIOS","Ing. Patricio Barcenas",IF(A825="AMBIENTAL","Ing. Verónica Carrión",IF(C825="ZONA 1","Ing. Javier Ruíz",IF(C825="ZONA 2","Ing. Marco Cevallos",IF(C825="ZONA 3", "Ing. Alfonso González","Ing. Iván Villa")))))</f>
        <v>Ing. Verónica Carrión</v>
      </c>
      <c r="W825" s="61" t="str">
        <f t="shared" ref="W825:W832" si="276">IF(A825="ESTUDIOS","Informe del estudio o informe del diseño","Informe, planillas y actas")</f>
        <v>Informe, planillas y actas</v>
      </c>
    </row>
    <row r="826" spans="1:23" x14ac:dyDescent="0.2">
      <c r="A826" t="str">
        <f>'RESUMEN ORDENADO DICIEMBRE'!E826</f>
        <v>ALCANTARILLAS</v>
      </c>
      <c r="B826" t="str">
        <f>'RESUMEN ORDENADO DICIEMBRE'!G826</f>
        <v>CONSTRUCCION DE UNA ALCANTARILLA VIA COLAISACA - EL ATILLO, 6+000</v>
      </c>
      <c r="C826" t="str">
        <f>'RESUMEN ORDENADO DICIEMBRE'!A826</f>
        <v>ZONA 1</v>
      </c>
      <c r="D826" s="55" t="str">
        <f>'RESUMEN ORDENADO DICIEMBRE'!C826</f>
        <v>COLAISACA</v>
      </c>
      <c r="E826" t="str">
        <f>'RESUMEN ORDENADO DICIEMBRE'!B826</f>
        <v>CALVAS</v>
      </c>
      <c r="F826" t="str">
        <f>'RESUMEN ORDENADO DICIEMBRE'!D826</f>
        <v>CONTRATO</v>
      </c>
      <c r="G826" t="str">
        <f t="shared" si="258"/>
        <v>VIALSUR</v>
      </c>
      <c r="H826">
        <f>'RESUMEN ORDENADO DICIEMBRE'!F826</f>
        <v>2012</v>
      </c>
      <c r="I826" s="53" t="str">
        <f t="shared" si="271"/>
        <v/>
      </c>
      <c r="J826" s="54">
        <f>IF(D826=0,"",VLOOKUP(D826,'2010-2001-1990'!$A$1:$C$105,3,"FALSO"))</f>
        <v>913</v>
      </c>
      <c r="K826" s="54">
        <f>IF(D826=0,"",VLOOKUP(D826,'2010-2001-1990'!$A$1:$C$105,2,"FALSO"))</f>
        <v>941</v>
      </c>
      <c r="L826" s="54">
        <f t="shared" si="272"/>
        <v>1854</v>
      </c>
      <c r="M826" s="54">
        <f>'RESUMEN ORDENADO DICIEMBRE'!I826</f>
        <v>7</v>
      </c>
      <c r="N826" s="54" t="str">
        <f t="shared" si="273"/>
        <v>Construcción de 7 alcantarillas</v>
      </c>
      <c r="O826"/>
      <c r="P826" s="54"/>
      <c r="Q826" s="54"/>
      <c r="R826">
        <f>'RESUMEN ORDENADO DICIEMBRE'!S826</f>
        <v>6000</v>
      </c>
      <c r="S826" s="45"/>
      <c r="T826" s="49">
        <f t="shared" si="274"/>
        <v>6000</v>
      </c>
      <c r="V826" t="str">
        <f t="shared" si="275"/>
        <v>Ing. Javier Ruíz</v>
      </c>
      <c r="W826" s="61" t="str">
        <f t="shared" si="276"/>
        <v>Informe, planillas y actas</v>
      </c>
    </row>
    <row r="827" spans="1:23" x14ac:dyDescent="0.2">
      <c r="A827" t="str">
        <f>'RESUMEN ORDENADO DICIEMBRE'!E827</f>
        <v>ALCANTARILLAS</v>
      </c>
      <c r="B827" t="str">
        <f>'RESUMEN ORDENADO DICIEMBRE'!G827</f>
        <v>CONSTRUCCION DE UNA ALCANTARILLA VIA TIERRAS COLORADAS - ESC. TIERRAS COLORADAS, 0+400</v>
      </c>
      <c r="C827" t="str">
        <f>'RESUMEN ORDENADO DICIEMBRE'!A827</f>
        <v>ZONA 1</v>
      </c>
      <c r="D827" s="55" t="str">
        <f>'RESUMEN ORDENADO DICIEMBRE'!C827</f>
        <v>LUCERO</v>
      </c>
      <c r="E827" t="str">
        <f>'RESUMEN ORDENADO DICIEMBRE'!B827</f>
        <v>CALVAS</v>
      </c>
      <c r="F827" t="str">
        <f>'RESUMEN ORDENADO DICIEMBRE'!D827</f>
        <v>CONTRATO</v>
      </c>
      <c r="G827" t="str">
        <f t="shared" si="258"/>
        <v>VIALSUR</v>
      </c>
      <c r="H827">
        <f>'RESUMEN ORDENADO DICIEMBRE'!F827</f>
        <v>2012</v>
      </c>
      <c r="I827" s="53" t="str">
        <f t="shared" si="271"/>
        <v/>
      </c>
      <c r="J827" s="54">
        <f>IF(D827=0,"",VLOOKUP(D827,'2010-2001-1990'!$A$1:$C$105,3,"FALSO"))</f>
        <v>988</v>
      </c>
      <c r="K827" s="54">
        <f>IF(D827=0,"",VLOOKUP(D827,'2010-2001-1990'!$A$1:$C$105,2,"FALSO"))</f>
        <v>1037</v>
      </c>
      <c r="L827" s="54">
        <f t="shared" si="272"/>
        <v>2025</v>
      </c>
      <c r="M827" s="54">
        <f>'RESUMEN ORDENADO DICIEMBRE'!I827</f>
        <v>7</v>
      </c>
      <c r="N827" s="54" t="str">
        <f t="shared" si="273"/>
        <v>Construcción de 7 alcantarillas</v>
      </c>
      <c r="O827"/>
      <c r="P827" s="54"/>
      <c r="Q827" s="54"/>
      <c r="R827">
        <f>'RESUMEN ORDENADO DICIEMBRE'!S827</f>
        <v>4037.48</v>
      </c>
      <c r="S827" s="45"/>
      <c r="T827" s="49">
        <f t="shared" si="274"/>
        <v>4037.48</v>
      </c>
      <c r="V827" t="str">
        <f t="shared" si="275"/>
        <v>Ing. Javier Ruíz</v>
      </c>
      <c r="W827" s="61" t="str">
        <f t="shared" si="276"/>
        <v>Informe, planillas y actas</v>
      </c>
    </row>
    <row r="828" spans="1:23" x14ac:dyDescent="0.2">
      <c r="A828" t="str">
        <f>'RESUMEN ORDENADO DICIEMBRE'!E828</f>
        <v>ALCANTARILLAS</v>
      </c>
      <c r="B828" t="str">
        <f>'RESUMEN ORDENADO DICIEMBRE'!G828</f>
        <v>CONSTRUCCION DE UNA ALCANTARILLA EN LA ABSCISA 0+600, VIA SANGUILLIN - CALVAS</v>
      </c>
      <c r="C828" t="str">
        <f>'RESUMEN ORDENADO DICIEMBRE'!A828</f>
        <v>ZONA 1</v>
      </c>
      <c r="D828" s="55" t="str">
        <f>'RESUMEN ORDENADO DICIEMBRE'!C828</f>
        <v>SANGUILLIN</v>
      </c>
      <c r="E828" t="str">
        <f>'RESUMEN ORDENADO DICIEMBRE'!B828</f>
        <v>CALVAS</v>
      </c>
      <c r="F828" t="str">
        <f>'RESUMEN ORDENADO DICIEMBRE'!D828</f>
        <v>CONTRATO</v>
      </c>
      <c r="G828" t="str">
        <f t="shared" si="258"/>
        <v>VIALSUR</v>
      </c>
      <c r="H828">
        <f>'RESUMEN ORDENADO DICIEMBRE'!F828</f>
        <v>2012</v>
      </c>
      <c r="I828" s="53" t="str">
        <f t="shared" si="271"/>
        <v/>
      </c>
      <c r="J828" s="54">
        <f>IF(D828=0,"",VLOOKUP(D828,'2010-2001-1990'!$A$1:$C$105,3,"FALSO"))</f>
        <v>802</v>
      </c>
      <c r="K828" s="54">
        <f>IF(D828=0,"",VLOOKUP(D828,'2010-2001-1990'!$A$1:$C$105,2,"FALSO"))</f>
        <v>866</v>
      </c>
      <c r="L828" s="54">
        <f t="shared" si="272"/>
        <v>1668</v>
      </c>
      <c r="M828" s="54">
        <f>'RESUMEN ORDENADO DICIEMBRE'!I828</f>
        <v>7</v>
      </c>
      <c r="N828" s="54" t="str">
        <f t="shared" si="273"/>
        <v>Construcción de 7 alcantarillas</v>
      </c>
      <c r="O828"/>
      <c r="P828" s="54"/>
      <c r="Q828" s="54"/>
      <c r="R828">
        <f>'RESUMEN ORDENADO DICIEMBRE'!S828</f>
        <v>4037.48</v>
      </c>
      <c r="S828" s="45"/>
      <c r="T828" s="49">
        <f t="shared" si="274"/>
        <v>4037.48</v>
      </c>
      <c r="V828" t="str">
        <f t="shared" si="275"/>
        <v>Ing. Javier Ruíz</v>
      </c>
      <c r="W828" s="61" t="str">
        <f t="shared" si="276"/>
        <v>Informe, planillas y actas</v>
      </c>
    </row>
    <row r="829" spans="1:23" x14ac:dyDescent="0.2">
      <c r="A829" t="str">
        <f>'RESUMEN ORDENADO DICIEMBRE'!E829</f>
        <v>ALCANTARILLAS</v>
      </c>
      <c r="B829" t="str">
        <f>'RESUMEN ORDENADO DICIEMBRE'!G829</f>
        <v>CONSTRUCCION DE UNA ALCANTARILLA EN LA ABSCISA 5+000, VIA VIA UTUANA -PUEBLO NUEVO-EL ARTON</v>
      </c>
      <c r="C829" t="str">
        <f>'RESUMEN ORDENADO DICIEMBRE'!A829</f>
        <v>ZONA 1</v>
      </c>
      <c r="D829" s="55" t="str">
        <f>'RESUMEN ORDENADO DICIEMBRE'!C829</f>
        <v xml:space="preserve">UTUANA  </v>
      </c>
      <c r="E829" t="str">
        <f>'RESUMEN ORDENADO DICIEMBRE'!B829</f>
        <v>CALVAS</v>
      </c>
      <c r="F829" t="str">
        <f>'RESUMEN ORDENADO DICIEMBRE'!D829</f>
        <v>CONTRATO</v>
      </c>
      <c r="G829" t="str">
        <f t="shared" si="258"/>
        <v>VIALSUR</v>
      </c>
      <c r="H829">
        <f>'RESUMEN ORDENADO DICIEMBRE'!F829</f>
        <v>2012</v>
      </c>
      <c r="I829" s="53" t="str">
        <f t="shared" si="271"/>
        <v/>
      </c>
      <c r="J829" s="54">
        <f>IF(D829=0,"",VLOOKUP(D829,'2010-2001-1990'!$A$1:$C$105,3,"FALSO"))</f>
        <v>633</v>
      </c>
      <c r="K829" s="54">
        <f>IF(D829=0,"",VLOOKUP(D829,'2010-2001-1990'!$A$1:$C$105,2,"FALSO"))</f>
        <v>704</v>
      </c>
      <c r="L829" s="54">
        <f t="shared" si="272"/>
        <v>1337</v>
      </c>
      <c r="M829" s="54">
        <f>'RESUMEN ORDENADO DICIEMBRE'!I829</f>
        <v>7</v>
      </c>
      <c r="N829" s="54" t="str">
        <f t="shared" si="273"/>
        <v>Construcción de 7 alcantarillas</v>
      </c>
      <c r="O829"/>
      <c r="P829" s="54"/>
      <c r="Q829" s="54"/>
      <c r="R829">
        <f>'RESUMEN ORDENADO DICIEMBRE'!S829</f>
        <v>4037.48</v>
      </c>
      <c r="S829" s="45"/>
      <c r="T829" s="49">
        <f t="shared" si="274"/>
        <v>4037.48</v>
      </c>
      <c r="V829" t="str">
        <f t="shared" si="275"/>
        <v>Ing. Javier Ruíz</v>
      </c>
      <c r="W829" s="61" t="str">
        <f t="shared" si="276"/>
        <v>Informe, planillas y actas</v>
      </c>
    </row>
    <row r="830" spans="1:23" x14ac:dyDescent="0.2">
      <c r="A830" t="str">
        <f>'RESUMEN ORDENADO DICIEMBRE'!E830</f>
        <v>ESTUDIOS</v>
      </c>
      <c r="B830" t="str">
        <f>'RESUMEN ORDENADO DICIEMBRE'!G830</f>
        <v>CONVENIO PARA EL ESTUDIO GEOMETRICO DE LA VIA BELLAVISTA SAN JOSE 5.94 KM</v>
      </c>
      <c r="C830" t="str">
        <f>'RESUMEN ORDENADO DICIEMBRE'!A830</f>
        <v>ZONA 1</v>
      </c>
      <c r="D830" s="55" t="str">
        <f>'RESUMEN ORDENADO DICIEMBRE'!C830</f>
        <v>BELLAVISTA</v>
      </c>
      <c r="E830" t="str">
        <f>'RESUMEN ORDENADO DICIEMBRE'!B830</f>
        <v>ESPINDOLA</v>
      </c>
      <c r="F830" t="str">
        <f>'RESUMEN ORDENADO DICIEMBRE'!D830</f>
        <v>ESTUDIOS</v>
      </c>
      <c r="G830" t="str">
        <f t="shared" si="258"/>
        <v>VIALSUR</v>
      </c>
      <c r="H830">
        <f>'RESUMEN ORDENADO DICIEMBRE'!F830</f>
        <v>2013</v>
      </c>
      <c r="I830" s="53" t="str">
        <f t="shared" si="271"/>
        <v/>
      </c>
      <c r="J830" s="54">
        <f>IF(D830=0,"",VLOOKUP(D830,'2010-2001-1990'!$A$1:$C$105,3,"FALSO"))</f>
        <v>1116</v>
      </c>
      <c r="K830" s="54">
        <f>IF(D830=0,"",VLOOKUP(D830,'2010-2001-1990'!$A$1:$C$105,2,"FALSO"))</f>
        <v>1219</v>
      </c>
      <c r="L830" s="54">
        <f t="shared" si="272"/>
        <v>2335</v>
      </c>
      <c r="M830" s="54">
        <f>'RESUMEN ORDENADO DICIEMBRE'!I830</f>
        <v>5.94</v>
      </c>
      <c r="N830" s="54" t="str">
        <f t="shared" si="273"/>
        <v>Ejecución de 5.94 Km de estudio vial</v>
      </c>
      <c r="O830"/>
      <c r="P830" s="54"/>
      <c r="Q830" s="54"/>
      <c r="R830">
        <f>'RESUMEN ORDENADO DICIEMBRE'!S830</f>
        <v>14557.5</v>
      </c>
      <c r="S830" s="45"/>
      <c r="T830" s="49">
        <f t="shared" si="274"/>
        <v>14557.5</v>
      </c>
      <c r="V830" t="str">
        <f t="shared" si="275"/>
        <v>Ing. Patricio Barcenas</v>
      </c>
      <c r="W830" s="61" t="str">
        <f t="shared" si="276"/>
        <v>Informe del estudio o informe del diseño</v>
      </c>
    </row>
    <row r="831" spans="1:23" x14ac:dyDescent="0.2">
      <c r="A831" t="str">
        <f>'RESUMEN ORDENADO DICIEMBRE'!E831</f>
        <v>MANTENIMIENTO</v>
      </c>
      <c r="B831" t="str">
        <f>'RESUMEN ORDENADO DICIEMBRE'!G831</f>
        <v>LIMPIEZA DE DERRUMBES VIA JIBIRUCHE - LAS LIMAS L=11KM</v>
      </c>
      <c r="C831" t="str">
        <f>'RESUMEN ORDENADO DICIEMBRE'!A831</f>
        <v>ZONA 1</v>
      </c>
      <c r="D831" s="55" t="str">
        <f>'RESUMEN ORDENADO DICIEMBRE'!C831</f>
        <v>BELLAVISTA</v>
      </c>
      <c r="E831" t="str">
        <f>'RESUMEN ORDENADO DICIEMBRE'!B831</f>
        <v>ESPINDOLA</v>
      </c>
      <c r="F831" t="str">
        <f>'RESUMEN ORDENADO DICIEMBRE'!D831</f>
        <v>AD. DIRECTA</v>
      </c>
      <c r="G831" t="str">
        <f t="shared" si="258"/>
        <v>VIALSUR</v>
      </c>
      <c r="H831">
        <f>'RESUMEN ORDENADO DICIEMBRE'!F831</f>
        <v>2012</v>
      </c>
      <c r="I831" s="53" t="str">
        <f t="shared" si="271"/>
        <v>X</v>
      </c>
      <c r="J831" s="54">
        <f>IF(D831=0,"",VLOOKUP(D831,'2010-2001-1990'!$A$1:$C$105,3,"FALSO"))</f>
        <v>1116</v>
      </c>
      <c r="K831" s="54">
        <f>IF(D831=0,"",VLOOKUP(D831,'2010-2001-1990'!$A$1:$C$105,2,"FALSO"))</f>
        <v>1219</v>
      </c>
      <c r="L831" s="54">
        <f t="shared" si="272"/>
        <v>2335</v>
      </c>
      <c r="M831" s="54">
        <f>'RESUMEN ORDENADO DICIEMBRE'!I831</f>
        <v>11</v>
      </c>
      <c r="N831" s="54" t="str">
        <f t="shared" si="273"/>
        <v>Construcción de 11 Km de vías mantenidas</v>
      </c>
      <c r="O831"/>
      <c r="P831" s="54"/>
      <c r="Q831" s="54"/>
      <c r="R831">
        <f>'RESUMEN ORDENADO DICIEMBRE'!S831</f>
        <v>1890</v>
      </c>
      <c r="S831" s="45"/>
      <c r="T831" s="49">
        <f t="shared" si="274"/>
        <v>1890</v>
      </c>
      <c r="V831" t="str">
        <f t="shared" si="275"/>
        <v>Ing. Javier Ruíz</v>
      </c>
      <c r="W831" s="61" t="str">
        <f t="shared" si="276"/>
        <v>Informe, planillas y actas</v>
      </c>
    </row>
    <row r="832" spans="1:23" x14ac:dyDescent="0.2">
      <c r="A832" t="str">
        <f>'RESUMEN ORDENADO DICIEMBRE'!E832</f>
        <v>MANTENIMIENTO</v>
      </c>
      <c r="B832" t="str">
        <f>'RESUMEN ORDENADO DICIEMBRE'!G832</f>
        <v>RECONFORMACIÓN TRAMOS CRITICOS Y REZANTEO VIA AHUACA Y SUS RAMALES (L = 11km)</v>
      </c>
      <c r="C832" t="str">
        <f>'RESUMEN ORDENADO DICIEMBRE'!A832</f>
        <v>ZONA 1</v>
      </c>
      <c r="D832" s="55" t="str">
        <f>'RESUMEN ORDENADO DICIEMBRE'!C832</f>
        <v>BELLAVISTA</v>
      </c>
      <c r="E832" t="str">
        <f>'RESUMEN ORDENADO DICIEMBRE'!B832</f>
        <v>ESPINDOLA</v>
      </c>
      <c r="F832" t="str">
        <f>'RESUMEN ORDENADO DICIEMBRE'!D832</f>
        <v>AD. DIRECTA</v>
      </c>
      <c r="G832" t="str">
        <f t="shared" si="258"/>
        <v>VIALSUR</v>
      </c>
      <c r="H832">
        <f>'RESUMEN ORDENADO DICIEMBRE'!F832</f>
        <v>2013</v>
      </c>
      <c r="I832" s="53" t="str">
        <f t="shared" si="271"/>
        <v>X</v>
      </c>
      <c r="J832" s="54">
        <f>IF(D832=0,"",VLOOKUP(D832,'2010-2001-1990'!$A$1:$C$105,3,"FALSO"))</f>
        <v>1116</v>
      </c>
      <c r="K832" s="54">
        <f>IF(D832=0,"",VLOOKUP(D832,'2010-2001-1990'!$A$1:$C$105,2,"FALSO"))</f>
        <v>1219</v>
      </c>
      <c r="L832" s="54">
        <f t="shared" si="272"/>
        <v>2335</v>
      </c>
      <c r="M832" s="54">
        <f>'RESUMEN ORDENADO DICIEMBRE'!I832</f>
        <v>11</v>
      </c>
      <c r="N832" s="54" t="str">
        <f t="shared" si="273"/>
        <v>Construcción de 11 Km de vías mantenidas</v>
      </c>
      <c r="O832"/>
      <c r="P832" s="54"/>
      <c r="Q832" s="54"/>
      <c r="R832">
        <f>'RESUMEN ORDENADO DICIEMBRE'!S832</f>
        <v>3628.8</v>
      </c>
      <c r="S832" s="45">
        <f>SUM(R832:R835)</f>
        <v>61868.800000000003</v>
      </c>
      <c r="T832" s="49">
        <f t="shared" si="274"/>
        <v>61868.800000000003</v>
      </c>
      <c r="V832" t="str">
        <f t="shared" si="275"/>
        <v>Ing. Javier Ruíz</v>
      </c>
      <c r="W832" s="61" t="str">
        <f t="shared" si="276"/>
        <v>Informe, planillas y actas</v>
      </c>
    </row>
    <row r="833" spans="1:23" hidden="1" x14ac:dyDescent="0.2">
      <c r="A833" t="str">
        <f>'RESUMEN ORDENADO DICIEMBRE'!E833</f>
        <v>MANTENIMIENTO</v>
      </c>
      <c r="B833">
        <f>'RESUMEN ORDENADO DICIEMBRE'!G833</f>
        <v>0</v>
      </c>
      <c r="C833" t="str">
        <f>'RESUMEN ORDENADO DICIEMBRE'!A833</f>
        <v>ZONA 1</v>
      </c>
      <c r="D833" s="55" t="str">
        <f>'RESUMEN ORDENADO DICIEMBRE'!C833</f>
        <v>BELLAVISTA</v>
      </c>
      <c r="E833" t="str">
        <f>'RESUMEN ORDENADO DICIEMBRE'!B833</f>
        <v>ESPINDOLA</v>
      </c>
      <c r="F833" t="str">
        <f>'RESUMEN ORDENADO DICIEMBRE'!D833</f>
        <v>AD. DIRECTA</v>
      </c>
      <c r="G833" t="str">
        <f t="shared" si="258"/>
        <v>VIALSUR</v>
      </c>
      <c r="J833" s="54"/>
      <c r="K833" s="54"/>
      <c r="L833" s="54"/>
      <c r="M833" s="54">
        <f>'RESUMEN ORDENADO DICIEMBRE'!I833</f>
        <v>0</v>
      </c>
      <c r="N833" s="54"/>
      <c r="O833" s="54"/>
      <c r="P833" s="54"/>
      <c r="Q833" s="54"/>
      <c r="R833">
        <f>'RESUMEN ORDENADO DICIEMBRE'!S833</f>
        <v>4031.9999999999995</v>
      </c>
      <c r="S833" s="45"/>
      <c r="W833" s="61"/>
    </row>
    <row r="834" spans="1:23" hidden="1" x14ac:dyDescent="0.2">
      <c r="A834" t="str">
        <f>'RESUMEN ORDENADO DICIEMBRE'!E834</f>
        <v>MANTENIMIENTO</v>
      </c>
      <c r="B834">
        <f>'RESUMEN ORDENADO DICIEMBRE'!G834</f>
        <v>0</v>
      </c>
      <c r="C834" t="str">
        <f>'RESUMEN ORDENADO DICIEMBRE'!A834</f>
        <v>ZONA 1</v>
      </c>
      <c r="D834" s="55" t="str">
        <f>'RESUMEN ORDENADO DICIEMBRE'!C834</f>
        <v>BELLAVISTA</v>
      </c>
      <c r="E834" t="str">
        <f>'RESUMEN ORDENADO DICIEMBRE'!B834</f>
        <v>ESPINDOLA</v>
      </c>
      <c r="F834" t="str">
        <f>'RESUMEN ORDENADO DICIEMBRE'!D834</f>
        <v>AD. DIRECTA</v>
      </c>
      <c r="G834" t="str">
        <f t="shared" si="258"/>
        <v>VIALSUR</v>
      </c>
      <c r="J834" s="54"/>
      <c r="K834" s="54"/>
      <c r="L834" s="54"/>
      <c r="M834" s="54">
        <f>'RESUMEN ORDENADO DICIEMBRE'!I834</f>
        <v>0</v>
      </c>
      <c r="N834" s="54"/>
      <c r="O834" s="54"/>
      <c r="P834" s="54"/>
      <c r="Q834" s="54"/>
      <c r="R834">
        <f>'RESUMEN ORDENADO DICIEMBRE'!S834</f>
        <v>45738</v>
      </c>
      <c r="S834" s="45"/>
    </row>
    <row r="835" spans="1:23" hidden="1" x14ac:dyDescent="0.2">
      <c r="A835" t="str">
        <f>'RESUMEN ORDENADO DICIEMBRE'!E835</f>
        <v>MANTENIMIENTO</v>
      </c>
      <c r="B835">
        <f>'RESUMEN ORDENADO DICIEMBRE'!G835</f>
        <v>0</v>
      </c>
      <c r="C835" t="str">
        <f>'RESUMEN ORDENADO DICIEMBRE'!A835</f>
        <v>ZONA 1</v>
      </c>
      <c r="D835" s="55" t="str">
        <f>'RESUMEN ORDENADO DICIEMBRE'!C835</f>
        <v>BELLAVISTA</v>
      </c>
      <c r="E835" t="str">
        <f>'RESUMEN ORDENADO DICIEMBRE'!B835</f>
        <v>ESPINDOLA</v>
      </c>
      <c r="F835" t="str">
        <f>'RESUMEN ORDENADO DICIEMBRE'!D835</f>
        <v>AD. DIRECTA</v>
      </c>
      <c r="G835" t="str">
        <f t="shared" si="258"/>
        <v>VIALSUR</v>
      </c>
      <c r="J835" s="54"/>
      <c r="K835" s="54"/>
      <c r="L835" s="54"/>
      <c r="M835" s="54">
        <f>'RESUMEN ORDENADO DICIEMBRE'!I835</f>
        <v>0</v>
      </c>
      <c r="N835" s="54"/>
      <c r="O835" s="54"/>
      <c r="P835" s="54"/>
      <c r="Q835" s="54"/>
      <c r="R835">
        <f>'RESUMEN ORDENADO DICIEMBRE'!S835</f>
        <v>8470</v>
      </c>
      <c r="S835" s="45"/>
      <c r="W835" s="61"/>
    </row>
    <row r="836" spans="1:23" x14ac:dyDescent="0.2">
      <c r="A836" t="str">
        <f>'RESUMEN ORDENADO DICIEMBRE'!E836</f>
        <v>MANTENIMIENTO</v>
      </c>
      <c r="B836" t="str">
        <f>'RESUMEN ORDENADO DICIEMBRE'!G836</f>
        <v>RECONFORMACIÓN TRAMOS CRITICOS Y REZANTEO VIA A TEJERIA (L = 1,5km)</v>
      </c>
      <c r="C836" t="str">
        <f>'RESUMEN ORDENADO DICIEMBRE'!A836</f>
        <v>ZONA 1</v>
      </c>
      <c r="D836" s="55" t="str">
        <f>'RESUMEN ORDENADO DICIEMBRE'!C836</f>
        <v>BELLAVISTA</v>
      </c>
      <c r="E836" t="str">
        <f>'RESUMEN ORDENADO DICIEMBRE'!B836</f>
        <v>ESPINDOLA</v>
      </c>
      <c r="F836" t="str">
        <f>'RESUMEN ORDENADO DICIEMBRE'!D836</f>
        <v>AD. DIRECTA</v>
      </c>
      <c r="G836" t="str">
        <f t="shared" si="258"/>
        <v>VIALSUR</v>
      </c>
      <c r="H836">
        <f>'RESUMEN ORDENADO DICIEMBRE'!F836</f>
        <v>2013</v>
      </c>
      <c r="I836" s="53" t="str">
        <f>IF(F836="AD. DIRECTA","X","")</f>
        <v>X</v>
      </c>
      <c r="J836" s="54">
        <f>IF(D836=0,"",VLOOKUP(D836,'2010-2001-1990'!$A$1:$C$105,3,"FALSO"))</f>
        <v>1116</v>
      </c>
      <c r="K836" s="54">
        <f>IF(D836=0,"",VLOOKUP(D836,'2010-2001-1990'!$A$1:$C$105,2,"FALSO"))</f>
        <v>1219</v>
      </c>
      <c r="L836" s="54">
        <f>IF(J836="",IF(K836="","",J836+K836),J836+K836)</f>
        <v>2335</v>
      </c>
      <c r="M836" s="54">
        <f>'RESUMEN ORDENADO DICIEMBRE'!I836</f>
        <v>1.5</v>
      </c>
      <c r="N836" s="54" t="str">
        <f>IF(M836=0,"Mantenimiento",IF(A836="MANTENIMIENTO","Construcción de "&amp;M836&amp;" Km de vías mantenidas",IF(A836="ALCANTARILLAS","Construcción de "&amp;M836&amp;" alcantarillas",IF(A836="AMBIENTAL","Licenciamiento ambiental de vías en la provincia",IF(A836="ASFALTADO","Construcción de "&amp;M836&amp;" Km de vías asfaltadas",IF(A836="ESTUDIOS","Ejecución de "&amp;M836&amp;" Km de estudio vial",IF(A836="MEJORAMIENTO","Construcción de "&amp;M836&amp;" Km de vías mejoradas",IF(A836="OBRAS DE ARTE","Construcción de "&amp;M836&amp;" Km de obras de arte",IF(A836="PASARELAS","Construcción de "&amp;M836&amp;" m de pasarelas en convenio con Tony el Suizo",IF(A836="PUENTES","Construcción de "&amp;M836&amp;" m de puentes",))))))))))</f>
        <v>Construcción de 1.5 Km de vías mantenidas</v>
      </c>
      <c r="O836"/>
      <c r="P836" s="54"/>
      <c r="Q836" s="54"/>
      <c r="R836">
        <f>'RESUMEN ORDENADO DICIEMBRE'!S836</f>
        <v>1209.5999999999999</v>
      </c>
      <c r="S836" s="45">
        <f>SUM(R836:R839)</f>
        <v>6249.6</v>
      </c>
      <c r="T836" s="49">
        <f>IF(S836="",R836,S836)</f>
        <v>6249.6</v>
      </c>
      <c r="V836" t="str">
        <f>IF(A836="ESTUDIOS","Ing. Patricio Barcenas",IF(A836="AMBIENTAL","Ing. Verónica Carrión",IF(C836="ZONA 1","Ing. Javier Ruíz",IF(C836="ZONA 2","Ing. Marco Cevallos",IF(C836="ZONA 3", "Ing. Alfonso González","Ing. Iván Villa")))))</f>
        <v>Ing. Javier Ruíz</v>
      </c>
      <c r="W836" s="61" t="str">
        <f>IF(A836="ESTUDIOS","Informe del estudio o informe del diseño","Informe, planillas y actas")</f>
        <v>Informe, planillas y actas</v>
      </c>
    </row>
    <row r="837" spans="1:23" hidden="1" x14ac:dyDescent="0.2">
      <c r="A837" t="str">
        <f>'RESUMEN ORDENADO DICIEMBRE'!E837</f>
        <v>MANTENIMIENTO</v>
      </c>
      <c r="B837">
        <f>'RESUMEN ORDENADO DICIEMBRE'!G837</f>
        <v>0</v>
      </c>
      <c r="C837" t="str">
        <f>'RESUMEN ORDENADO DICIEMBRE'!A837</f>
        <v>ZONA 1</v>
      </c>
      <c r="D837" s="55" t="str">
        <f>'RESUMEN ORDENADO DICIEMBRE'!C837</f>
        <v>BELLAVISTA</v>
      </c>
      <c r="E837" t="str">
        <f>'RESUMEN ORDENADO DICIEMBRE'!B837</f>
        <v>ESPINDOLA</v>
      </c>
      <c r="F837" t="str">
        <f>'RESUMEN ORDENADO DICIEMBRE'!D837</f>
        <v>AD. DIRECTA</v>
      </c>
      <c r="G837" t="str">
        <f t="shared" si="258"/>
        <v>VIALSUR</v>
      </c>
      <c r="J837" s="54"/>
      <c r="K837" s="54"/>
      <c r="L837" s="54"/>
      <c r="M837" s="54">
        <f>'RESUMEN ORDENADO DICIEMBRE'!I837</f>
        <v>0</v>
      </c>
      <c r="N837" s="54"/>
      <c r="O837" s="54"/>
      <c r="P837" s="54"/>
      <c r="Q837" s="54"/>
      <c r="R837">
        <f>'RESUMEN ORDENADO DICIEMBRE'!S837</f>
        <v>1680</v>
      </c>
      <c r="S837" s="45"/>
    </row>
    <row r="838" spans="1:23" hidden="1" x14ac:dyDescent="0.2">
      <c r="A838" t="str">
        <f>'RESUMEN ORDENADO DICIEMBRE'!E838</f>
        <v>MANTENIMIENTO</v>
      </c>
      <c r="B838">
        <f>'RESUMEN ORDENADO DICIEMBRE'!G838</f>
        <v>0</v>
      </c>
      <c r="C838" t="str">
        <f>'RESUMEN ORDENADO DICIEMBRE'!A838</f>
        <v>ZONA 1</v>
      </c>
      <c r="D838" s="55" t="str">
        <f>'RESUMEN ORDENADO DICIEMBRE'!C838</f>
        <v>BELLAVISTA</v>
      </c>
      <c r="E838" t="str">
        <f>'RESUMEN ORDENADO DICIEMBRE'!B838</f>
        <v>ESPINDOLA</v>
      </c>
      <c r="F838" t="str">
        <f>'RESUMEN ORDENADO DICIEMBRE'!D838</f>
        <v>AD. DIRECTA</v>
      </c>
      <c r="G838" t="str">
        <f t="shared" si="258"/>
        <v>VIALSUR</v>
      </c>
      <c r="J838" s="54"/>
      <c r="K838" s="54"/>
      <c r="L838" s="54"/>
      <c r="M838" s="54">
        <f>'RESUMEN ORDENADO DICIEMBRE'!I838</f>
        <v>0</v>
      </c>
      <c r="N838" s="54"/>
      <c r="O838" s="54"/>
      <c r="P838" s="54"/>
      <c r="Q838" s="54"/>
      <c r="R838">
        <f>'RESUMEN ORDENADO DICIEMBRE'!S838</f>
        <v>2835</v>
      </c>
      <c r="S838" s="45"/>
    </row>
    <row r="839" spans="1:23" hidden="1" x14ac:dyDescent="0.2">
      <c r="A839" t="str">
        <f>'RESUMEN ORDENADO DICIEMBRE'!E839</f>
        <v>MANTENIMIENTO</v>
      </c>
      <c r="B839">
        <f>'RESUMEN ORDENADO DICIEMBRE'!G839</f>
        <v>0</v>
      </c>
      <c r="C839" t="str">
        <f>'RESUMEN ORDENADO DICIEMBRE'!A839</f>
        <v>ZONA 1</v>
      </c>
      <c r="D839" s="55" t="str">
        <f>'RESUMEN ORDENADO DICIEMBRE'!C839</f>
        <v>BELLAVISTA</v>
      </c>
      <c r="E839" t="str">
        <f>'RESUMEN ORDENADO DICIEMBRE'!B839</f>
        <v>ESPINDOLA</v>
      </c>
      <c r="F839" t="str">
        <f>'RESUMEN ORDENADO DICIEMBRE'!D839</f>
        <v>AD. DIRECTA</v>
      </c>
      <c r="G839" t="str">
        <f t="shared" si="258"/>
        <v>VIALSUR</v>
      </c>
      <c r="J839" s="54"/>
      <c r="K839" s="54"/>
      <c r="L839" s="54"/>
      <c r="M839" s="54">
        <f>'RESUMEN ORDENADO DICIEMBRE'!I839</f>
        <v>0</v>
      </c>
      <c r="N839" s="54"/>
      <c r="O839" s="54"/>
      <c r="P839" s="54"/>
      <c r="Q839" s="54"/>
      <c r="R839">
        <f>'RESUMEN ORDENADO DICIEMBRE'!S839</f>
        <v>525</v>
      </c>
      <c r="S839" s="45"/>
      <c r="W839" s="61"/>
    </row>
    <row r="840" spans="1:23" x14ac:dyDescent="0.2">
      <c r="A840" t="str">
        <f>'RESUMEN ORDENADO DICIEMBRE'!E840</f>
        <v>MANTENIMIENTO</v>
      </c>
      <c r="B840" t="str">
        <f>'RESUMEN ORDENADO DICIEMBRE'!G840</f>
        <v>RECONFORMACIÓN TRAMO CENTRO PARROQUIAL EL INGENIO (L = 0,2km)</v>
      </c>
      <c r="C840" t="str">
        <f>'RESUMEN ORDENADO DICIEMBRE'!A840</f>
        <v>ZONA 1</v>
      </c>
      <c r="D840" s="55" t="str">
        <f>'RESUMEN ORDENADO DICIEMBRE'!C840</f>
        <v>EL INGENIO</v>
      </c>
      <c r="E840" t="str">
        <f>'RESUMEN ORDENADO DICIEMBRE'!B840</f>
        <v>ESPINDOLA</v>
      </c>
      <c r="F840" t="str">
        <f>'RESUMEN ORDENADO DICIEMBRE'!D840</f>
        <v>AD. DIRECTA</v>
      </c>
      <c r="G840" t="str">
        <f t="shared" si="258"/>
        <v>VIALSUR</v>
      </c>
      <c r="H840">
        <f>'RESUMEN ORDENADO DICIEMBRE'!F840</f>
        <v>2013</v>
      </c>
      <c r="I840" s="53" t="str">
        <f>IF(F840="AD. DIRECTA","X","")</f>
        <v>X</v>
      </c>
      <c r="J840" s="54">
        <f>IF(D840=0,"",VLOOKUP(D840,'2010-2001-1990'!$A$1:$C$105,3,"FALSO"))</f>
        <v>907</v>
      </c>
      <c r="K840" s="54">
        <f>IF(D840=0,"",VLOOKUP(D840,'2010-2001-1990'!$A$1:$C$105,2,"FALSO"))</f>
        <v>964</v>
      </c>
      <c r="L840" s="54">
        <f>IF(J840="",IF(K840="","",J840+K840),J840+K840)</f>
        <v>1871</v>
      </c>
      <c r="M840" s="54">
        <f>'RESUMEN ORDENADO DICIEMBRE'!I840</f>
        <v>0.2</v>
      </c>
      <c r="N840" s="54" t="str">
        <f>IF(M840=0,"Mantenimiento",IF(A840="MANTENIMIENTO","Construcción de "&amp;M840&amp;" Km de vías mantenidas",IF(A840="ALCANTARILLAS","Construcción de "&amp;M840&amp;" alcantarillas",IF(A840="AMBIENTAL","Licenciamiento ambiental de vías en la provincia",IF(A840="ASFALTADO","Construcción de "&amp;M840&amp;" Km de vías asfaltadas",IF(A840="ESTUDIOS","Ejecución de "&amp;M840&amp;" Km de estudio vial",IF(A840="MEJORAMIENTO","Construcción de "&amp;M840&amp;" Km de vías mejoradas",IF(A840="OBRAS DE ARTE","Construcción de "&amp;M840&amp;" Km de obras de arte",IF(A840="PASARELAS","Construcción de "&amp;M840&amp;" m de pasarelas en convenio con Tony el Suizo",IF(A840="PUENTES","Construcción de "&amp;M840&amp;" m de puentes",))))))))))</f>
        <v>Construcción de 0.2 Km de vías mantenidas</v>
      </c>
      <c r="O840"/>
      <c r="P840" s="54"/>
      <c r="Q840" s="54"/>
      <c r="R840">
        <f>'RESUMEN ORDENADO DICIEMBRE'!S840</f>
        <v>80.64</v>
      </c>
      <c r="S840" s="45">
        <f>SUM(R840:R842)</f>
        <v>1659.84</v>
      </c>
      <c r="T840" s="49">
        <f>IF(S840="",R840,S840)</f>
        <v>1659.84</v>
      </c>
      <c r="V840" t="str">
        <f>IF(A840="ESTUDIOS","Ing. Patricio Barcenas",IF(A840="AMBIENTAL","Ing. Verónica Carrión",IF(C840="ZONA 1","Ing. Javier Ruíz",IF(C840="ZONA 2","Ing. Marco Cevallos",IF(C840="ZONA 3", "Ing. Alfonso González","Ing. Iván Villa")))))</f>
        <v>Ing. Javier Ruíz</v>
      </c>
      <c r="W840" s="61" t="str">
        <f>IF(A840="ESTUDIOS","Informe del estudio o informe del diseño","Informe, planillas y actas")</f>
        <v>Informe, planillas y actas</v>
      </c>
    </row>
    <row r="841" spans="1:23" hidden="1" x14ac:dyDescent="0.2">
      <c r="A841" t="str">
        <f>'RESUMEN ORDENADO DICIEMBRE'!E841</f>
        <v>MANTENIMIENTO</v>
      </c>
      <c r="B841">
        <f>'RESUMEN ORDENADO DICIEMBRE'!G841</f>
        <v>0</v>
      </c>
      <c r="C841" t="str">
        <f>'RESUMEN ORDENADO DICIEMBRE'!A841</f>
        <v>ZONA 1</v>
      </c>
      <c r="D841" s="55" t="str">
        <f>'RESUMEN ORDENADO DICIEMBRE'!C841</f>
        <v>EL INGENIO</v>
      </c>
      <c r="E841" t="str">
        <f>'RESUMEN ORDENADO DICIEMBRE'!B841</f>
        <v>ESPINDOLA</v>
      </c>
      <c r="F841" t="str">
        <f>'RESUMEN ORDENADO DICIEMBRE'!D841</f>
        <v>AD. DIRECTA</v>
      </c>
      <c r="G841" t="str">
        <f t="shared" si="258"/>
        <v>VIALSUR</v>
      </c>
      <c r="J841" s="54"/>
      <c r="K841" s="54"/>
      <c r="L841" s="54"/>
      <c r="M841" s="54">
        <f>'RESUMEN ORDENADO DICIEMBRE'!I841</f>
        <v>0</v>
      </c>
      <c r="N841" s="54"/>
      <c r="O841" s="54"/>
      <c r="P841" s="54"/>
      <c r="Q841" s="54"/>
      <c r="R841">
        <f>'RESUMEN ORDENADO DICIEMBRE'!S841</f>
        <v>67.199999999999989</v>
      </c>
      <c r="S841" s="45"/>
      <c r="W841" s="61"/>
    </row>
    <row r="842" spans="1:23" hidden="1" x14ac:dyDescent="0.2">
      <c r="A842" t="str">
        <f>'RESUMEN ORDENADO DICIEMBRE'!E842</f>
        <v>MANTENIMIENTO</v>
      </c>
      <c r="B842">
        <f>'RESUMEN ORDENADO DICIEMBRE'!G842</f>
        <v>0</v>
      </c>
      <c r="C842" t="str">
        <f>'RESUMEN ORDENADO DICIEMBRE'!A842</f>
        <v>ZONA 1</v>
      </c>
      <c r="D842" s="55" t="str">
        <f>'RESUMEN ORDENADO DICIEMBRE'!C842</f>
        <v>EL INGENIO</v>
      </c>
      <c r="E842" t="str">
        <f>'RESUMEN ORDENADO DICIEMBRE'!B842</f>
        <v>ESPINDOLA</v>
      </c>
      <c r="F842" t="str">
        <f>'RESUMEN ORDENADO DICIEMBRE'!D842</f>
        <v>AD. DIRECTA</v>
      </c>
      <c r="G842" t="str">
        <f t="shared" si="258"/>
        <v>VIALSUR</v>
      </c>
      <c r="J842" s="54"/>
      <c r="K842" s="54"/>
      <c r="L842" s="54"/>
      <c r="M842" s="54">
        <f>'RESUMEN ORDENADO DICIEMBRE'!I842</f>
        <v>0</v>
      </c>
      <c r="N842" s="54"/>
      <c r="O842" s="54"/>
      <c r="P842" s="54"/>
      <c r="Q842" s="54"/>
      <c r="R842">
        <f>'RESUMEN ORDENADO DICIEMBRE'!S842</f>
        <v>1512</v>
      </c>
      <c r="S842" s="45"/>
      <c r="W842" s="61"/>
    </row>
    <row r="843" spans="1:23" x14ac:dyDescent="0.2">
      <c r="A843" t="str">
        <f>'RESUMEN ORDENADO DICIEMBRE'!E843</f>
        <v>MANTENIMIENTO</v>
      </c>
      <c r="B843" t="str">
        <f>'RESUMEN ORDENADO DICIEMBRE'!G843</f>
        <v>RECONFORMACIÓN TRAMOS CRITICOS Y REZANTEO VIAS DEL INGENIO Y SUS RAMALES (L = 8,3 km)</v>
      </c>
      <c r="C843" t="str">
        <f>'RESUMEN ORDENADO DICIEMBRE'!A843</f>
        <v>ZONA 1</v>
      </c>
      <c r="D843" s="55" t="str">
        <f>'RESUMEN ORDENADO DICIEMBRE'!C843</f>
        <v>EL INGENIO</v>
      </c>
      <c r="E843" t="str">
        <f>'RESUMEN ORDENADO DICIEMBRE'!B843</f>
        <v>ESPINDOLA</v>
      </c>
      <c r="F843" t="str">
        <f>'RESUMEN ORDENADO DICIEMBRE'!D843</f>
        <v>AD. DIRECTA</v>
      </c>
      <c r="G843" t="str">
        <f t="shared" si="258"/>
        <v>VIALSUR</v>
      </c>
      <c r="H843">
        <f>'RESUMEN ORDENADO DICIEMBRE'!F843</f>
        <v>2013</v>
      </c>
      <c r="I843" s="53" t="str">
        <f>IF(F843="AD. DIRECTA","X","")</f>
        <v>X</v>
      </c>
      <c r="J843" s="54">
        <f>IF(D843=0,"",VLOOKUP(D843,'2010-2001-1990'!$A$1:$C$105,3,"FALSO"))</f>
        <v>907</v>
      </c>
      <c r="K843" s="54">
        <f>IF(D843=0,"",VLOOKUP(D843,'2010-2001-1990'!$A$1:$C$105,2,"FALSO"))</f>
        <v>964</v>
      </c>
      <c r="L843" s="54">
        <f>IF(J843="",IF(K843="","",J843+K843),J843+K843)</f>
        <v>1871</v>
      </c>
      <c r="M843" s="54">
        <f>'RESUMEN ORDENADO DICIEMBRE'!I843</f>
        <v>8.3000000000000007</v>
      </c>
      <c r="N843" s="54" t="str">
        <f>IF(M843=0,"Mantenimiento",IF(A843="MANTENIMIENTO","Construcción de "&amp;M843&amp;" Km de vías mantenidas",IF(A843="ALCANTARILLAS","Construcción de "&amp;M843&amp;" alcantarillas",IF(A843="AMBIENTAL","Licenciamiento ambiental de vías en la provincia",IF(A843="ASFALTADO","Construcción de "&amp;M843&amp;" Km de vías asfaltadas",IF(A843="ESTUDIOS","Ejecución de "&amp;M843&amp;" Km de estudio vial",IF(A843="MEJORAMIENTO","Construcción de "&amp;M843&amp;" Km de vías mejoradas",IF(A843="OBRAS DE ARTE","Construcción de "&amp;M843&amp;" Km de obras de arte",IF(A843="PASARELAS","Construcción de "&amp;M843&amp;" m de pasarelas en convenio con Tony el Suizo",IF(A843="PUENTES","Construcción de "&amp;M843&amp;" m de puentes",))))))))))</f>
        <v>Construcción de 8.3 Km de vías mantenidas</v>
      </c>
      <c r="O843"/>
      <c r="P843" s="54"/>
      <c r="Q843" s="54"/>
      <c r="R843">
        <f>'RESUMEN ORDENADO DICIEMBRE'!S843</f>
        <v>1108.8</v>
      </c>
      <c r="S843" s="45">
        <f>SUM(R843:R846)</f>
        <v>67102.8</v>
      </c>
      <c r="T843" s="49">
        <f>IF(S843="",R843,S843)</f>
        <v>67102.8</v>
      </c>
      <c r="V843" t="str">
        <f>IF(A843="ESTUDIOS","Ing. Patricio Barcenas",IF(A843="AMBIENTAL","Ing. Verónica Carrión",IF(C843="ZONA 1","Ing. Javier Ruíz",IF(C843="ZONA 2","Ing. Marco Cevallos",IF(C843="ZONA 3", "Ing. Alfonso González","Ing. Iván Villa")))))</f>
        <v>Ing. Javier Ruíz</v>
      </c>
      <c r="W843" s="61" t="str">
        <f>IF(A843="ESTUDIOS","Informe del estudio o informe del diseño","Informe, planillas y actas")</f>
        <v>Informe, planillas y actas</v>
      </c>
    </row>
    <row r="844" spans="1:23" hidden="1" x14ac:dyDescent="0.2">
      <c r="A844" t="str">
        <f>'RESUMEN ORDENADO DICIEMBRE'!E844</f>
        <v>MANTENIMIENTO</v>
      </c>
      <c r="B844">
        <f>'RESUMEN ORDENADO DICIEMBRE'!G844</f>
        <v>0</v>
      </c>
      <c r="C844" t="str">
        <f>'RESUMEN ORDENADO DICIEMBRE'!A844</f>
        <v>ZONA 1</v>
      </c>
      <c r="D844" s="55" t="str">
        <f>'RESUMEN ORDENADO DICIEMBRE'!C844</f>
        <v>EL INGENIO</v>
      </c>
      <c r="E844" t="str">
        <f>'RESUMEN ORDENADO DICIEMBRE'!B844</f>
        <v>ESPINDOLA</v>
      </c>
      <c r="F844" t="str">
        <f>'RESUMEN ORDENADO DICIEMBRE'!D844</f>
        <v>AD. DIRECTA</v>
      </c>
      <c r="G844" t="str">
        <f t="shared" si="258"/>
        <v>VIALSUR</v>
      </c>
      <c r="J844" s="54"/>
      <c r="K844" s="54"/>
      <c r="L844" s="54"/>
      <c r="M844" s="54">
        <f>'RESUMEN ORDENADO DICIEMBRE'!I844</f>
        <v>0</v>
      </c>
      <c r="N844" s="54"/>
      <c r="O844" s="54"/>
      <c r="P844" s="54"/>
      <c r="Q844" s="54"/>
      <c r="R844">
        <f>'RESUMEN ORDENADO DICIEMBRE'!S844</f>
        <v>1386</v>
      </c>
      <c r="S844" s="45"/>
      <c r="W844" s="61"/>
    </row>
    <row r="845" spans="1:23" hidden="1" x14ac:dyDescent="0.2">
      <c r="A845" t="str">
        <f>'RESUMEN ORDENADO DICIEMBRE'!E845</f>
        <v>MANTENIMIENTO</v>
      </c>
      <c r="B845">
        <f>'RESUMEN ORDENADO DICIEMBRE'!G845</f>
        <v>0</v>
      </c>
      <c r="C845" t="str">
        <f>'RESUMEN ORDENADO DICIEMBRE'!A845</f>
        <v>ZONA 1</v>
      </c>
      <c r="D845" s="55" t="str">
        <f>'RESUMEN ORDENADO DICIEMBRE'!C845</f>
        <v>EL INGENIO</v>
      </c>
      <c r="E845" t="str">
        <f>'RESUMEN ORDENADO DICIEMBRE'!B845</f>
        <v>ESPINDOLA</v>
      </c>
      <c r="F845" t="str">
        <f>'RESUMEN ORDENADO DICIEMBRE'!D845</f>
        <v>AD. DIRECTA</v>
      </c>
      <c r="G845" t="str">
        <f t="shared" ref="G845:G908" si="277">IF(F845="MTOP","MTOP",IF(F845="AD. DIRECTA","VIALSUR",IF(F845="CONV. TONY EL SUIZO","VIALSUR",IF(F845="CONVENIO","VIALSUR","VIALSUR"))))</f>
        <v>VIALSUR</v>
      </c>
      <c r="J845" s="54"/>
      <c r="K845" s="54"/>
      <c r="L845" s="54"/>
      <c r="M845" s="54">
        <f>'RESUMEN ORDENADO DICIEMBRE'!I845</f>
        <v>0</v>
      </c>
      <c r="N845" s="54"/>
      <c r="O845" s="54"/>
      <c r="P845" s="54"/>
      <c r="Q845" s="54"/>
      <c r="R845">
        <f>'RESUMEN ORDENADO DICIEMBRE'!S845</f>
        <v>62748</v>
      </c>
      <c r="S845" s="45"/>
    </row>
    <row r="846" spans="1:23" hidden="1" x14ac:dyDescent="0.2">
      <c r="A846" t="str">
        <f>'RESUMEN ORDENADO DICIEMBRE'!E846</f>
        <v>MANTENIMIENTO</v>
      </c>
      <c r="B846">
        <f>'RESUMEN ORDENADO DICIEMBRE'!G846</f>
        <v>0</v>
      </c>
      <c r="C846" t="str">
        <f>'RESUMEN ORDENADO DICIEMBRE'!A846</f>
        <v>ZONA 1</v>
      </c>
      <c r="D846" s="55" t="str">
        <f>'RESUMEN ORDENADO DICIEMBRE'!C846</f>
        <v>EL INGENIO</v>
      </c>
      <c r="E846" t="str">
        <f>'RESUMEN ORDENADO DICIEMBRE'!B846</f>
        <v>ESPINDOLA</v>
      </c>
      <c r="F846" t="str">
        <f>'RESUMEN ORDENADO DICIEMBRE'!D846</f>
        <v>AD. DIRECTA</v>
      </c>
      <c r="G846" t="str">
        <f t="shared" si="277"/>
        <v>VIALSUR</v>
      </c>
      <c r="J846" s="54"/>
      <c r="K846" s="54"/>
      <c r="L846" s="54"/>
      <c r="M846" s="54">
        <f>'RESUMEN ORDENADO DICIEMBRE'!I846</f>
        <v>0</v>
      </c>
      <c r="N846" s="54"/>
      <c r="O846" s="54"/>
      <c r="P846" s="54"/>
      <c r="Q846" s="54"/>
      <c r="R846">
        <f>'RESUMEN ORDENADO DICIEMBRE'!S846</f>
        <v>1860</v>
      </c>
      <c r="S846" s="45"/>
      <c r="W846" s="61"/>
    </row>
    <row r="847" spans="1:23" x14ac:dyDescent="0.2">
      <c r="A847" t="str">
        <f>'RESUMEN ORDENADO DICIEMBRE'!E847</f>
        <v>ALCANTARILLAS</v>
      </c>
      <c r="B847" t="str">
        <f>'RESUMEN ORDENADO DICIEMBRE'!G847</f>
        <v>CONSTRUCCIO DE UNA ALCANTARILLA EN LA ABSCISA 2+500 DE LA VIA NUEVA FATIMA - PIEDRAS BLANCAS</v>
      </c>
      <c r="C847" t="str">
        <f>'RESUMEN ORDENADO DICIEMBRE'!A847</f>
        <v>ZONA 1</v>
      </c>
      <c r="D847" s="55" t="str">
        <f>'RESUMEN ORDENADO DICIEMBRE'!C847</f>
        <v>NUEVA FATIMA</v>
      </c>
      <c r="E847" t="str">
        <f>'RESUMEN ORDENADO DICIEMBRE'!B847</f>
        <v>SOZORANGA</v>
      </c>
      <c r="F847" t="str">
        <f>'RESUMEN ORDENADO DICIEMBRE'!D847</f>
        <v>CONTRATO</v>
      </c>
      <c r="G847" t="str">
        <f t="shared" si="277"/>
        <v>VIALSUR</v>
      </c>
      <c r="H847">
        <f>'RESUMEN ORDENADO DICIEMBRE'!F847</f>
        <v>2012</v>
      </c>
      <c r="I847" s="53" t="str">
        <f t="shared" ref="I847:I849" si="278">IF(F847="AD. DIRECTA","X","")</f>
        <v/>
      </c>
      <c r="J847" s="54">
        <f>IF(D847=0,"",VLOOKUP(D847,'2010-2001-1990'!$A$1:$C$105,3,"FALSO"))</f>
        <v>437</v>
      </c>
      <c r="K847" s="54">
        <f>IF(D847=0,"",VLOOKUP(D847,'2010-2001-1990'!$A$1:$C$105,2,"FALSO"))</f>
        <v>466</v>
      </c>
      <c r="L847" s="54">
        <f t="shared" ref="L847:L849" si="279">IF(J847="",IF(K847="","",J847+K847),J847+K847)</f>
        <v>903</v>
      </c>
      <c r="M847" s="54">
        <f>'RESUMEN ORDENADO DICIEMBRE'!I847</f>
        <v>7</v>
      </c>
      <c r="N847" s="54" t="str">
        <f t="shared" ref="N847:N849" si="280">IF(M847=0,"Mantenimiento",IF(A847="MANTENIMIENTO","Construcción de "&amp;M847&amp;" Km de vías mantenidas",IF(A847="ALCANTARILLAS","Construcción de "&amp;M847&amp;" alcantarillas",IF(A847="AMBIENTAL","Licenciamiento ambiental de vías en la provincia",IF(A847="ASFALTADO","Construcción de "&amp;M847&amp;" Km de vías asfaltadas",IF(A847="ESTUDIOS","Ejecución de "&amp;M847&amp;" Km de estudio vial",IF(A847="MEJORAMIENTO","Construcción de "&amp;M847&amp;" Km de vías mejoradas",IF(A847="OBRAS DE ARTE","Construcción de "&amp;M847&amp;" Km de obras de arte",IF(A847="PASARELAS","Construcción de "&amp;M847&amp;" m de pasarelas en convenio con Tony el Suizo",IF(A847="PUENTES","Construcción de "&amp;M847&amp;" m de puentes",))))))))))</f>
        <v>Construcción de 7 alcantarillas</v>
      </c>
      <c r="O847"/>
      <c r="P847" s="54"/>
      <c r="Q847" s="54"/>
      <c r="R847">
        <f>'RESUMEN ORDENADO DICIEMBRE'!S847</f>
        <v>3969.95</v>
      </c>
      <c r="S847" s="45"/>
      <c r="T847" s="49">
        <f t="shared" ref="T847:T849" si="281">IF(S847="",R847,S847)</f>
        <v>3969.95</v>
      </c>
      <c r="V847" t="str">
        <f t="shared" ref="V847:V849" si="282">IF(A847="ESTUDIOS","Ing. Patricio Barcenas",IF(A847="AMBIENTAL","Ing. Verónica Carrión",IF(C847="ZONA 1","Ing. Javier Ruíz",IF(C847="ZONA 2","Ing. Marco Cevallos",IF(C847="ZONA 3", "Ing. Alfonso González","Ing. Iván Villa")))))</f>
        <v>Ing. Javier Ruíz</v>
      </c>
      <c r="W847" s="61" t="str">
        <f t="shared" ref="W847:W849" si="283">IF(A847="ESTUDIOS","Informe del estudio o informe del diseño","Informe, planillas y actas")</f>
        <v>Informe, planillas y actas</v>
      </c>
    </row>
    <row r="848" spans="1:23" x14ac:dyDescent="0.2">
      <c r="A848" t="str">
        <f>'RESUMEN ORDENADO DICIEMBRE'!E848</f>
        <v>MANTENIMIENTO</v>
      </c>
      <c r="B848" t="str">
        <f>'RESUMEN ORDENADO DICIEMBRE'!G848</f>
        <v>MANTENIMIENTO DE VIAS EN LA PARROQUIA CIANO CON TRACTOR</v>
      </c>
      <c r="C848" t="str">
        <f>'RESUMEN ORDENADO DICIEMBRE'!A848</f>
        <v>ZONA 2</v>
      </c>
      <c r="D848" s="55" t="str">
        <f>'RESUMEN ORDENADO DICIEMBRE'!C848</f>
        <v>CIANO</v>
      </c>
      <c r="E848" t="str">
        <f>'RESUMEN ORDENADO DICIEMBRE'!B848</f>
        <v>PUYANGO</v>
      </c>
      <c r="F848" t="str">
        <f>'RESUMEN ORDENADO DICIEMBRE'!D848</f>
        <v>AD. DIRECTA</v>
      </c>
      <c r="G848" t="str">
        <f t="shared" si="277"/>
        <v>VIALSUR</v>
      </c>
      <c r="H848">
        <f>'RESUMEN ORDENADO DICIEMBRE'!F848</f>
        <v>2012</v>
      </c>
      <c r="I848" s="53" t="str">
        <f t="shared" si="278"/>
        <v>X</v>
      </c>
      <c r="J848" s="54">
        <f>IF(D848=0,"",VLOOKUP(D848,'2010-2001-1990'!$A$1:$C$105,3,"FALSO"))</f>
        <v>705</v>
      </c>
      <c r="K848" s="54">
        <f>IF(D848=0,"",VLOOKUP(D848,'2010-2001-1990'!$A$1:$C$105,2,"FALSO"))</f>
        <v>721</v>
      </c>
      <c r="L848" s="54">
        <f t="shared" si="279"/>
        <v>1426</v>
      </c>
      <c r="M848" s="54">
        <f>'RESUMEN ORDENADO DICIEMBRE'!I848</f>
        <v>40</v>
      </c>
      <c r="N848" s="54" t="str">
        <f t="shared" si="280"/>
        <v>Construcción de 40 Km de vías mantenidas</v>
      </c>
      <c r="O848"/>
      <c r="P848" s="54"/>
      <c r="Q848" s="54"/>
      <c r="R848">
        <f>'RESUMEN ORDENADO DICIEMBRE'!S848</f>
        <v>100000</v>
      </c>
      <c r="S848" s="45"/>
      <c r="T848" s="49">
        <f t="shared" si="281"/>
        <v>100000</v>
      </c>
      <c r="V848" t="str">
        <f t="shared" si="282"/>
        <v>Ing. Marco Cevallos</v>
      </c>
      <c r="W848" s="61" t="str">
        <f t="shared" si="283"/>
        <v>Informe, planillas y actas</v>
      </c>
    </row>
    <row r="849" spans="1:23" x14ac:dyDescent="0.2">
      <c r="A849" t="str">
        <f>'RESUMEN ORDENADO DICIEMBRE'!E849</f>
        <v>MEJORAMIENTO</v>
      </c>
      <c r="B849" t="str">
        <f>'RESUMEN ORDENADO DICIEMBRE'!G849</f>
        <v>LA HOYADA EL LIMON MANGAURQUILLO LA LEONERA</v>
      </c>
      <c r="C849" t="str">
        <f>'RESUMEN ORDENADO DICIEMBRE'!A849</f>
        <v>ZONA 2</v>
      </c>
      <c r="D849" s="55" t="str">
        <f>'RESUMEN ORDENADO DICIEMBRE'!C849</f>
        <v>EL LIMO</v>
      </c>
      <c r="E849" t="str">
        <f>'RESUMEN ORDENADO DICIEMBRE'!B849</f>
        <v>PUYANGO</v>
      </c>
      <c r="F849" t="str">
        <f>'RESUMEN ORDENADO DICIEMBRE'!D849</f>
        <v>AD. DIRECTA</v>
      </c>
      <c r="G849" t="str">
        <f t="shared" si="277"/>
        <v>VIALSUR</v>
      </c>
      <c r="H849">
        <f>'RESUMEN ORDENADO DICIEMBRE'!F849</f>
        <v>2012</v>
      </c>
      <c r="I849" s="53" t="str">
        <f t="shared" si="278"/>
        <v>X</v>
      </c>
      <c r="J849" s="54">
        <f>IF(D849=0,"",VLOOKUP(D849,'2010-2001-1990'!$A$1:$C$105,3,"FALSO"))</f>
        <v>1080</v>
      </c>
      <c r="K849" s="54">
        <f>IF(D849=0,"",VLOOKUP(D849,'2010-2001-1990'!$A$1:$C$105,2,"FALSO"))</f>
        <v>1290</v>
      </c>
      <c r="L849" s="54">
        <f t="shared" si="279"/>
        <v>2370</v>
      </c>
      <c r="M849" s="54">
        <f>'RESUMEN ORDENADO DICIEMBRE'!I849</f>
        <v>27.2</v>
      </c>
      <c r="N849" s="54" t="str">
        <f t="shared" si="280"/>
        <v>Construcción de 27.2 Km de vías mejoradas</v>
      </c>
      <c r="O849"/>
      <c r="P849" s="54"/>
      <c r="Q849" s="54"/>
      <c r="R849">
        <f>'RESUMEN ORDENADO DICIEMBRE'!S849</f>
        <v>83300</v>
      </c>
      <c r="S849" s="45">
        <f>SUM(R849:R852)</f>
        <v>266560</v>
      </c>
      <c r="T849" s="49">
        <f t="shared" si="281"/>
        <v>266560</v>
      </c>
      <c r="V849" t="str">
        <f t="shared" si="282"/>
        <v>Ing. Marco Cevallos</v>
      </c>
      <c r="W849" s="61" t="str">
        <f t="shared" si="283"/>
        <v>Informe, planillas y actas</v>
      </c>
    </row>
    <row r="850" spans="1:23" hidden="1" x14ac:dyDescent="0.2">
      <c r="A850" t="str">
        <f>'RESUMEN ORDENADO DICIEMBRE'!E850</f>
        <v>MEJORAMIENTO</v>
      </c>
      <c r="B850">
        <f>'RESUMEN ORDENADO DICIEMBRE'!G850</f>
        <v>0</v>
      </c>
      <c r="C850" t="str">
        <f>'RESUMEN ORDENADO DICIEMBRE'!A850</f>
        <v>ZONA 2</v>
      </c>
      <c r="D850" s="55" t="str">
        <f>'RESUMEN ORDENADO DICIEMBRE'!C850</f>
        <v>EL LIMO</v>
      </c>
      <c r="E850" t="str">
        <f>'RESUMEN ORDENADO DICIEMBRE'!B850</f>
        <v>PUYANGO</v>
      </c>
      <c r="F850" t="str">
        <f>'RESUMEN ORDENADO DICIEMBRE'!D850</f>
        <v>AD. DIRECTA</v>
      </c>
      <c r="G850" t="str">
        <f t="shared" si="277"/>
        <v>VIALSUR</v>
      </c>
      <c r="J850" s="54"/>
      <c r="K850" s="54"/>
      <c r="L850" s="54"/>
      <c r="M850" s="54">
        <f>'RESUMEN ORDENADO DICIEMBRE'!I850</f>
        <v>0</v>
      </c>
      <c r="N850" s="54"/>
      <c r="O850" s="54"/>
      <c r="P850" s="54"/>
      <c r="Q850" s="54"/>
      <c r="R850">
        <f>'RESUMEN ORDENADO DICIEMBRE'!S850</f>
        <v>108535</v>
      </c>
      <c r="S850" s="45"/>
      <c r="W850" s="61"/>
    </row>
    <row r="851" spans="1:23" hidden="1" x14ac:dyDescent="0.2">
      <c r="A851" t="str">
        <f>'RESUMEN ORDENADO DICIEMBRE'!E851</f>
        <v>MEJORAMIENTO</v>
      </c>
      <c r="B851">
        <f>'RESUMEN ORDENADO DICIEMBRE'!G851</f>
        <v>0</v>
      </c>
      <c r="C851" t="str">
        <f>'RESUMEN ORDENADO DICIEMBRE'!A851</f>
        <v>ZONA 2</v>
      </c>
      <c r="D851" s="55" t="str">
        <f>'RESUMEN ORDENADO DICIEMBRE'!C851</f>
        <v>EL LIMO</v>
      </c>
      <c r="E851" t="str">
        <f>'RESUMEN ORDENADO DICIEMBRE'!B851</f>
        <v>PUYANGO</v>
      </c>
      <c r="F851" t="str">
        <f>'RESUMEN ORDENADO DICIEMBRE'!D851</f>
        <v>AD. DIRECTA</v>
      </c>
      <c r="G851" t="str">
        <f t="shared" si="277"/>
        <v>VIALSUR</v>
      </c>
      <c r="J851" s="54"/>
      <c r="K851" s="54"/>
      <c r="L851" s="54"/>
      <c r="M851" s="54">
        <f>'RESUMEN ORDENADO DICIEMBRE'!I851</f>
        <v>0</v>
      </c>
      <c r="N851" s="54"/>
      <c r="O851" s="54"/>
      <c r="P851" s="54"/>
      <c r="Q851" s="54"/>
      <c r="R851">
        <f>'RESUMEN ORDENADO DICIEMBRE'!S851</f>
        <v>25725</v>
      </c>
      <c r="S851" s="45"/>
    </row>
    <row r="852" spans="1:23" hidden="1" x14ac:dyDescent="0.2">
      <c r="A852" t="str">
        <f>'RESUMEN ORDENADO DICIEMBRE'!E852</f>
        <v>MEJORAMIENTO</v>
      </c>
      <c r="B852">
        <f>'RESUMEN ORDENADO DICIEMBRE'!G852</f>
        <v>0</v>
      </c>
      <c r="C852" t="str">
        <f>'RESUMEN ORDENADO DICIEMBRE'!A852</f>
        <v>ZONA 2</v>
      </c>
      <c r="D852" s="55" t="str">
        <f>'RESUMEN ORDENADO DICIEMBRE'!C852</f>
        <v>EL LIMO</v>
      </c>
      <c r="E852" t="str">
        <f>'RESUMEN ORDENADO DICIEMBRE'!B852</f>
        <v>PUYANGO</v>
      </c>
      <c r="F852" t="str">
        <f>'RESUMEN ORDENADO DICIEMBRE'!D852</f>
        <v>AD. DIRECTA</v>
      </c>
      <c r="G852" t="str">
        <f t="shared" si="277"/>
        <v>VIALSUR</v>
      </c>
      <c r="J852" s="54"/>
      <c r="K852" s="54"/>
      <c r="L852" s="54"/>
      <c r="M852" s="54">
        <f>'RESUMEN ORDENADO DICIEMBRE'!I852</f>
        <v>0</v>
      </c>
      <c r="N852" s="54"/>
      <c r="O852" s="54"/>
      <c r="P852" s="54"/>
      <c r="Q852" s="54"/>
      <c r="R852">
        <f>'RESUMEN ORDENADO DICIEMBRE'!S852</f>
        <v>49000</v>
      </c>
      <c r="S852" s="45"/>
    </row>
    <row r="853" spans="1:23" x14ac:dyDescent="0.2">
      <c r="A853" t="str">
        <f>'RESUMEN ORDENADO DICIEMBRE'!E853</f>
        <v>MANTENIMIENTO</v>
      </c>
      <c r="B853" t="str">
        <f>'RESUMEN ORDENADO DICIEMBRE'!G853</f>
        <v>MANTENIMIENTO DE VIAS EN LA PARROQUIA EL LIMO CON TRACTOR</v>
      </c>
      <c r="C853" t="str">
        <f>'RESUMEN ORDENADO DICIEMBRE'!A853</f>
        <v>ZONA 2</v>
      </c>
      <c r="D853" s="55" t="str">
        <f>'RESUMEN ORDENADO DICIEMBRE'!C853</f>
        <v>EL LIMO</v>
      </c>
      <c r="E853" t="str">
        <f>'RESUMEN ORDENADO DICIEMBRE'!B853</f>
        <v>PUYANGO</v>
      </c>
      <c r="F853" t="str">
        <f>'RESUMEN ORDENADO DICIEMBRE'!D853</f>
        <v>CONVENIO</v>
      </c>
      <c r="G853" t="str">
        <f t="shared" si="277"/>
        <v>VIALSUR</v>
      </c>
      <c r="H853">
        <f>'RESUMEN ORDENADO DICIEMBRE'!F853</f>
        <v>2012</v>
      </c>
      <c r="I853" s="53" t="str">
        <f>IF(F853="AD. DIRECTA","X","")</f>
        <v/>
      </c>
      <c r="J853" s="54">
        <f>IF(D853=0,"",VLOOKUP(D853,'2010-2001-1990'!$A$1:$C$105,3,"FALSO"))</f>
        <v>1080</v>
      </c>
      <c r="K853" s="54">
        <f>IF(D853=0,"",VLOOKUP(D853,'2010-2001-1990'!$A$1:$C$105,2,"FALSO"))</f>
        <v>1290</v>
      </c>
      <c r="L853" s="54">
        <f>IF(J853="",IF(K853="","",J853+K853),J853+K853)</f>
        <v>2370</v>
      </c>
      <c r="M853" s="54">
        <f>'RESUMEN ORDENADO DICIEMBRE'!I853</f>
        <v>7</v>
      </c>
      <c r="N853" s="54" t="str">
        <f>IF(M853=0,"Mantenimiento",IF(A853="MANTENIMIENTO","Construcción de "&amp;M853&amp;" Km de vías mantenidas",IF(A853="ALCANTARILLAS","Construcción de "&amp;M853&amp;" alcantarillas",IF(A853="AMBIENTAL","Licenciamiento ambiental de vías en la provincia",IF(A853="ASFALTADO","Construcción de "&amp;M853&amp;" Km de vías asfaltadas",IF(A853="ESTUDIOS","Ejecución de "&amp;M853&amp;" Km de estudio vial",IF(A853="MEJORAMIENTO","Construcción de "&amp;M853&amp;" Km de vías mejoradas",IF(A853="OBRAS DE ARTE","Construcción de "&amp;M853&amp;" Km de obras de arte",IF(A853="PASARELAS","Construcción de "&amp;M853&amp;" m de pasarelas en convenio con Tony el Suizo",IF(A853="PUENTES","Construcción de "&amp;M853&amp;" m de puentes",))))))))))</f>
        <v>Construcción de 7 Km de vías mantenidas</v>
      </c>
      <c r="O853"/>
      <c r="P853" s="54"/>
      <c r="Q853" s="54"/>
      <c r="R853">
        <f>'RESUMEN ORDENADO DICIEMBRE'!S853</f>
        <v>4599</v>
      </c>
      <c r="S853" s="45">
        <f>SUM(R853:R854)</f>
        <v>11519</v>
      </c>
      <c r="T853" s="49">
        <f>IF(S853="",R853,S853)</f>
        <v>11519</v>
      </c>
      <c r="V853" t="str">
        <f>IF(A853="ESTUDIOS","Ing. Patricio Barcenas",IF(A853="AMBIENTAL","Ing. Verónica Carrión",IF(C853="ZONA 1","Ing. Javier Ruíz",IF(C853="ZONA 2","Ing. Marco Cevallos",IF(C853="ZONA 3", "Ing. Alfonso González","Ing. Iván Villa")))))</f>
        <v>Ing. Marco Cevallos</v>
      </c>
      <c r="W853" s="61" t="str">
        <f>IF(A853="ESTUDIOS","Informe del estudio o informe del diseño","Informe, planillas y actas")</f>
        <v>Informe, planillas y actas</v>
      </c>
    </row>
    <row r="854" spans="1:23" hidden="1" x14ac:dyDescent="0.2">
      <c r="A854" t="str">
        <f>'RESUMEN ORDENADO DICIEMBRE'!E854</f>
        <v>MANTENIMIENTO</v>
      </c>
      <c r="B854">
        <f>'RESUMEN ORDENADO DICIEMBRE'!G854</f>
        <v>0</v>
      </c>
      <c r="C854" t="str">
        <f>'RESUMEN ORDENADO DICIEMBRE'!A854</f>
        <v>ZONA 2</v>
      </c>
      <c r="D854" s="55" t="str">
        <f>'RESUMEN ORDENADO DICIEMBRE'!C854</f>
        <v>EL LIMO</v>
      </c>
      <c r="E854" t="str">
        <f>'RESUMEN ORDENADO DICIEMBRE'!B854</f>
        <v>PUYANGO</v>
      </c>
      <c r="F854" t="str">
        <f>'RESUMEN ORDENADO DICIEMBRE'!D854</f>
        <v>CONVENIO</v>
      </c>
      <c r="G854" t="str">
        <f t="shared" si="277"/>
        <v>VIALSUR</v>
      </c>
      <c r="J854" s="54"/>
      <c r="K854" s="54"/>
      <c r="L854" s="54"/>
      <c r="M854" s="54">
        <f>'RESUMEN ORDENADO DICIEMBRE'!I854</f>
        <v>0</v>
      </c>
      <c r="N854" s="54"/>
      <c r="O854" s="54"/>
      <c r="P854" s="54"/>
      <c r="Q854" s="54"/>
      <c r="R854">
        <f>'RESUMEN ORDENADO DICIEMBRE'!S854</f>
        <v>6920</v>
      </c>
      <c r="S854" s="45"/>
    </row>
    <row r="855" spans="1:23" x14ac:dyDescent="0.2">
      <c r="A855" t="str">
        <f>'RESUMEN ORDENADO DICIEMBRE'!E855</f>
        <v>MANTENIMIENTO</v>
      </c>
      <c r="B855" t="str">
        <f>'RESUMEN ORDENADO DICIEMBRE'!G855</f>
        <v>MANTENIMIENTO DE VIAS EN LA PARROQUIA MERCADILLO CERRO VERDE ALTO DE LA CRUZ MERCADILLO SAN JOSE CHITOQUECON TRACTOR</v>
      </c>
      <c r="C855" t="str">
        <f>'RESUMEN ORDENADO DICIEMBRE'!A855</f>
        <v>ZONA 2</v>
      </c>
      <c r="D855" s="55" t="str">
        <f>'RESUMEN ORDENADO DICIEMBRE'!C855</f>
        <v>MERCADILLO</v>
      </c>
      <c r="E855" t="str">
        <f>'RESUMEN ORDENADO DICIEMBRE'!B855</f>
        <v>PUYANGO</v>
      </c>
      <c r="F855" t="str">
        <f>'RESUMEN ORDENADO DICIEMBRE'!D855</f>
        <v>AD. DIRECTA</v>
      </c>
      <c r="G855" t="str">
        <f t="shared" si="277"/>
        <v>VIALSUR</v>
      </c>
      <c r="H855">
        <f>'RESUMEN ORDENADO DICIEMBRE'!F855</f>
        <v>2012</v>
      </c>
      <c r="I855" s="53" t="str">
        <f t="shared" ref="I855:I856" si="284">IF(F855="AD. DIRECTA","X","")</f>
        <v>X</v>
      </c>
      <c r="J855" s="54">
        <f>IF(D855=0,"",VLOOKUP(D855,'2010-2001-1990'!$A$1:$C$105,3,"FALSO"))</f>
        <v>575</v>
      </c>
      <c r="K855" s="54">
        <f>IF(D855=0,"",VLOOKUP(D855,'2010-2001-1990'!$A$1:$C$105,2,"FALSO"))</f>
        <v>599</v>
      </c>
      <c r="L855" s="54">
        <f t="shared" ref="L855:L856" si="285">IF(J855="",IF(K855="","",J855+K855),J855+K855)</f>
        <v>1174</v>
      </c>
      <c r="M855" s="54">
        <f>'RESUMEN ORDENADO DICIEMBRE'!I855</f>
        <v>7</v>
      </c>
      <c r="N855" s="54" t="str">
        <f t="shared" ref="N855:N856" si="286">IF(M855=0,"Mantenimiento",IF(A855="MANTENIMIENTO","Construcción de "&amp;M855&amp;" Km de vías mantenidas",IF(A855="ALCANTARILLAS","Construcción de "&amp;M855&amp;" alcantarillas",IF(A855="AMBIENTAL","Licenciamiento ambiental de vías en la provincia",IF(A855="ASFALTADO","Construcción de "&amp;M855&amp;" Km de vías asfaltadas",IF(A855="ESTUDIOS","Ejecución de "&amp;M855&amp;" Km de estudio vial",IF(A855="MEJORAMIENTO","Construcción de "&amp;M855&amp;" Km de vías mejoradas",IF(A855="OBRAS DE ARTE","Construcción de "&amp;M855&amp;" Km de obras de arte",IF(A855="PASARELAS","Construcción de "&amp;M855&amp;" m de pasarelas en convenio con Tony el Suizo",IF(A855="PUENTES","Construcción de "&amp;M855&amp;" m de puentes",))))))))))</f>
        <v>Construcción de 7 Km de vías mantenidas</v>
      </c>
      <c r="O855"/>
      <c r="P855" s="54"/>
      <c r="Q855" s="54"/>
      <c r="R855">
        <f>'RESUMEN ORDENADO DICIEMBRE'!S855</f>
        <v>40000</v>
      </c>
      <c r="S855" s="45"/>
      <c r="T855" s="49">
        <f t="shared" ref="T855:T856" si="287">IF(S855="",R855,S855)</f>
        <v>40000</v>
      </c>
      <c r="V855" t="str">
        <f t="shared" ref="V855:V856" si="288">IF(A855="ESTUDIOS","Ing. Patricio Barcenas",IF(A855="AMBIENTAL","Ing. Verónica Carrión",IF(C855="ZONA 1","Ing. Javier Ruíz",IF(C855="ZONA 2","Ing. Marco Cevallos",IF(C855="ZONA 3", "Ing. Alfonso González","Ing. Iván Villa")))))</f>
        <v>Ing. Marco Cevallos</v>
      </c>
      <c r="W855" s="61" t="str">
        <f t="shared" ref="W855:W856" si="289">IF(A855="ESTUDIOS","Informe del estudio o informe del diseño","Informe, planillas y actas")</f>
        <v>Informe, planillas y actas</v>
      </c>
    </row>
    <row r="856" spans="1:23" x14ac:dyDescent="0.2">
      <c r="A856" t="str">
        <f>'RESUMEN ORDENADO DICIEMBRE'!E856</f>
        <v>MANTENIMIENTO</v>
      </c>
      <c r="B856" t="str">
        <f>'RESUMEN ORDENADO DICIEMBRE'!G856</f>
        <v>MANTENIMIENTO DE VIAS EN LA PARROQUIA CAZADEROS SECTOR LA LEONERA CON TRACTOR</v>
      </c>
      <c r="C856" t="str">
        <f>'RESUMEN ORDENADO DICIEMBRE'!A856</f>
        <v>ZONA 2</v>
      </c>
      <c r="D856" s="55" t="str">
        <f>'RESUMEN ORDENADO DICIEMBRE'!C856</f>
        <v>CAZADEROS</v>
      </c>
      <c r="E856" t="str">
        <f>'RESUMEN ORDENADO DICIEMBRE'!B856</f>
        <v>ZAPOTILLO</v>
      </c>
      <c r="F856" t="str">
        <f>'RESUMEN ORDENADO DICIEMBRE'!D856</f>
        <v>AD. DIRECTA</v>
      </c>
      <c r="G856" t="str">
        <f t="shared" si="277"/>
        <v>VIALSUR</v>
      </c>
      <c r="H856">
        <f>'RESUMEN ORDENADO DICIEMBRE'!F856</f>
        <v>2012</v>
      </c>
      <c r="I856" s="53" t="str">
        <f t="shared" si="284"/>
        <v>X</v>
      </c>
      <c r="J856" s="54">
        <f>IF(D856=0,"",VLOOKUP(D856,'2010-2001-1990'!$A$1:$C$105,3,"FALSO"))</f>
        <v>534</v>
      </c>
      <c r="K856" s="54">
        <f>IF(D856=0,"",VLOOKUP(D856,'2010-2001-1990'!$A$1:$C$105,2,"FALSO"))</f>
        <v>638</v>
      </c>
      <c r="L856" s="54">
        <f t="shared" si="285"/>
        <v>1172</v>
      </c>
      <c r="M856" s="54">
        <f>'RESUMEN ORDENADO DICIEMBRE'!I856</f>
        <v>6.4</v>
      </c>
      <c r="N856" s="54" t="str">
        <f t="shared" si="286"/>
        <v>Construcción de 6.4 Km de vías mantenidas</v>
      </c>
      <c r="O856"/>
      <c r="P856" s="54"/>
      <c r="Q856" s="54"/>
      <c r="R856">
        <f>'RESUMEN ORDENADO DICIEMBRE'!S856</f>
        <v>3969</v>
      </c>
      <c r="S856" s="45">
        <f>SUM(R856:R857)</f>
        <v>15089</v>
      </c>
      <c r="T856" s="49">
        <f t="shared" si="287"/>
        <v>15089</v>
      </c>
      <c r="V856" t="str">
        <f t="shared" si="288"/>
        <v>Ing. Marco Cevallos</v>
      </c>
      <c r="W856" s="61" t="str">
        <f t="shared" si="289"/>
        <v>Informe, planillas y actas</v>
      </c>
    </row>
    <row r="857" spans="1:23" hidden="1" x14ac:dyDescent="0.2">
      <c r="A857" t="str">
        <f>'RESUMEN ORDENADO DICIEMBRE'!E857</f>
        <v>MANTENIMIENTO</v>
      </c>
      <c r="B857">
        <f>'RESUMEN ORDENADO DICIEMBRE'!G857</f>
        <v>0</v>
      </c>
      <c r="C857" t="str">
        <f>'RESUMEN ORDENADO DICIEMBRE'!A857</f>
        <v>ZONA 2</v>
      </c>
      <c r="D857" s="55" t="str">
        <f>'RESUMEN ORDENADO DICIEMBRE'!C857</f>
        <v>CAZADEROS</v>
      </c>
      <c r="E857" t="str">
        <f>'RESUMEN ORDENADO DICIEMBRE'!B857</f>
        <v>ZAPOTILLO</v>
      </c>
      <c r="F857" t="str">
        <f>'RESUMEN ORDENADO DICIEMBRE'!D857</f>
        <v>AD. DIRECTA</v>
      </c>
      <c r="G857" t="str">
        <f t="shared" si="277"/>
        <v>VIALSUR</v>
      </c>
      <c r="J857" s="54"/>
      <c r="K857" s="54"/>
      <c r="L857" s="54"/>
      <c r="M857" s="54">
        <f>'RESUMEN ORDENADO DICIEMBRE'!I857</f>
        <v>0</v>
      </c>
      <c r="N857" s="54"/>
      <c r="O857" s="54"/>
      <c r="P857" s="54"/>
      <c r="Q857" s="54"/>
      <c r="R857">
        <f>'RESUMEN ORDENADO DICIEMBRE'!S857</f>
        <v>11120</v>
      </c>
      <c r="S857" s="45"/>
    </row>
    <row r="858" spans="1:23" x14ac:dyDescent="0.2">
      <c r="A858" t="str">
        <f>'RESUMEN ORDENADO DICIEMBRE'!E858</f>
        <v>ESTUDIOS</v>
      </c>
      <c r="B858" t="str">
        <f>'RESUMEN ORDENADO DICIEMBRE'!G858</f>
        <v>ESTUDIOS DE LA VIA CELICA CRUZPAMBA L= 10.762 KM</v>
      </c>
      <c r="C858" t="str">
        <f>'RESUMEN ORDENADO DICIEMBRE'!A858</f>
        <v>ZONA 2</v>
      </c>
      <c r="D858" s="55" t="str">
        <f>'RESUMEN ORDENADO DICIEMBRE'!C858</f>
        <v>CRUZPAMBA</v>
      </c>
      <c r="E858" t="str">
        <f>'RESUMEN ORDENADO DICIEMBRE'!B858</f>
        <v>CELICA</v>
      </c>
      <c r="F858" t="str">
        <f>'RESUMEN ORDENADO DICIEMBRE'!D858</f>
        <v>ESTUDIOS</v>
      </c>
      <c r="G858" t="str">
        <f t="shared" si="277"/>
        <v>VIALSUR</v>
      </c>
      <c r="H858">
        <f>'RESUMEN ORDENADO DICIEMBRE'!F858</f>
        <v>2013</v>
      </c>
      <c r="I858" s="53" t="str">
        <f t="shared" ref="I858:I866" si="290">IF(F858="AD. DIRECTA","X","")</f>
        <v/>
      </c>
      <c r="J858" s="54">
        <f>IF(D858=0,"",VLOOKUP(D858,'2010-2001-1990'!$A$1:$C$105,3,"FALSO"))</f>
        <v>518</v>
      </c>
      <c r="K858" s="54">
        <f>IF(D858=0,"",VLOOKUP(D858,'2010-2001-1990'!$A$1:$C$105,2,"FALSO"))</f>
        <v>576</v>
      </c>
      <c r="L858" s="54">
        <f t="shared" ref="L858:L866" si="291">IF(J858="",IF(K858="","",J858+K858),J858+K858)</f>
        <v>1094</v>
      </c>
      <c r="M858" s="54">
        <f>'RESUMEN ORDENADO DICIEMBRE'!I858</f>
        <v>10.76</v>
      </c>
      <c r="N858" s="54" t="str">
        <f t="shared" ref="N858:N866" si="292">IF(M858=0,"Mantenimiento",IF(A858="MANTENIMIENTO","Construcción de "&amp;M858&amp;" Km de vías mantenidas",IF(A858="ALCANTARILLAS","Construcción de "&amp;M858&amp;" alcantarillas",IF(A858="AMBIENTAL","Licenciamiento ambiental de vías en la provincia",IF(A858="ASFALTADO","Construcción de "&amp;M858&amp;" Km de vías asfaltadas",IF(A858="ESTUDIOS","Ejecución de "&amp;M858&amp;" Km de estudio vial",IF(A858="MEJORAMIENTO","Construcción de "&amp;M858&amp;" Km de vías mejoradas",IF(A858="OBRAS DE ARTE","Construcción de "&amp;M858&amp;" Km de obras de arte",IF(A858="PASARELAS","Construcción de "&amp;M858&amp;" m de pasarelas en convenio con Tony el Suizo",IF(A858="PUENTES","Construcción de "&amp;M858&amp;" m de puentes",))))))))))</f>
        <v>Ejecución de 10.76 Km de estudio vial</v>
      </c>
      <c r="O858"/>
      <c r="P858" s="54"/>
      <c r="Q858" s="54"/>
      <c r="R858">
        <f>'RESUMEN ORDENADO DICIEMBRE'!S858</f>
        <v>45000</v>
      </c>
      <c r="S858" s="45"/>
      <c r="T858" s="49">
        <f t="shared" ref="T858:T866" si="293">IF(S858="",R858,S858)</f>
        <v>45000</v>
      </c>
      <c r="V858" t="str">
        <f t="shared" ref="V858:V866" si="294">IF(A858="ESTUDIOS","Ing. Patricio Barcenas",IF(A858="AMBIENTAL","Ing. Verónica Carrión",IF(C858="ZONA 1","Ing. Javier Ruíz",IF(C858="ZONA 2","Ing. Marco Cevallos",IF(C858="ZONA 3", "Ing. Alfonso González","Ing. Iván Villa")))))</f>
        <v>Ing. Patricio Barcenas</v>
      </c>
      <c r="W858" s="61" t="str">
        <f t="shared" ref="W858:W866" si="295">IF(A858="ESTUDIOS","Informe del estudio o informe del diseño","Informe, planillas y actas")</f>
        <v>Informe del estudio o informe del diseño</v>
      </c>
    </row>
    <row r="859" spans="1:23" x14ac:dyDescent="0.2">
      <c r="A859" t="str">
        <f>'RESUMEN ORDENADO DICIEMBRE'!E859</f>
        <v>ESTUDIOS</v>
      </c>
      <c r="B859" t="str">
        <f>'RESUMEN ORDENADO DICIEMBRE'!G859</f>
        <v>CONVENIO PARA EL ESTUDIO GEOMETRICO DE LA VIA EL ARENAL VALLENUEVO ( 5 KM)</v>
      </c>
      <c r="C859" t="str">
        <f>'RESUMEN ORDENADO DICIEMBRE'!A859</f>
        <v>ZONA 2</v>
      </c>
      <c r="D859" s="55" t="str">
        <f>'RESUMEN ORDENADO DICIEMBRE'!C859</f>
        <v>ARENAL</v>
      </c>
      <c r="E859" t="str">
        <f>'RESUMEN ORDENADO DICIEMBRE'!B859</f>
        <v>PUYANGO</v>
      </c>
      <c r="F859" t="str">
        <f>'RESUMEN ORDENADO DICIEMBRE'!D859</f>
        <v>ESTUDIOS</v>
      </c>
      <c r="G859" t="str">
        <f t="shared" si="277"/>
        <v>VIALSUR</v>
      </c>
      <c r="H859">
        <f>'RESUMEN ORDENADO DICIEMBRE'!F859</f>
        <v>2013</v>
      </c>
      <c r="I859" s="53" t="str">
        <f t="shared" si="290"/>
        <v/>
      </c>
      <c r="J859" s="54">
        <f>IF(D859=0,"",VLOOKUP(D859,'2010-2001-1990'!$A$1:$C$105,3,"FALSO"))</f>
        <v>470</v>
      </c>
      <c r="K859" s="54">
        <f>IF(D859=0,"",VLOOKUP(D859,'2010-2001-1990'!$A$1:$C$105,2,"FALSO"))</f>
        <v>511</v>
      </c>
      <c r="L859" s="54">
        <f t="shared" si="291"/>
        <v>981</v>
      </c>
      <c r="M859" s="54">
        <f>'RESUMEN ORDENADO DICIEMBRE'!I859</f>
        <v>5</v>
      </c>
      <c r="N859" s="54" t="str">
        <f t="shared" si="292"/>
        <v>Ejecución de 5 Km de estudio vial</v>
      </c>
      <c r="O859"/>
      <c r="P859" s="54"/>
      <c r="Q859" s="54"/>
      <c r="R859">
        <f>'RESUMEN ORDENADO DICIEMBRE'!S859</f>
        <v>12889.25</v>
      </c>
      <c r="S859" s="45"/>
      <c r="T859" s="49">
        <f t="shared" si="293"/>
        <v>12889.25</v>
      </c>
      <c r="V859" t="str">
        <f t="shared" si="294"/>
        <v>Ing. Patricio Barcenas</v>
      </c>
      <c r="W859" s="61" t="str">
        <f t="shared" si="295"/>
        <v>Informe del estudio o informe del diseño</v>
      </c>
    </row>
    <row r="860" spans="1:23" x14ac:dyDescent="0.2">
      <c r="A860" t="str">
        <f>'RESUMEN ORDENADO DICIEMBRE'!E860</f>
        <v>ALCANTARILLAS</v>
      </c>
      <c r="B860" t="str">
        <f>'RESUMEN ORDENADO DICIEMBRE'!G860</f>
        <v>CONSTRUCCION DE ALCANTARILLAS EN LA PARROQUIA EL TAMBO  VIA LA MERCED BAJA  CONTRATO NRO 450 DPS-2012</v>
      </c>
      <c r="C860" t="str">
        <f>'RESUMEN ORDENADO DICIEMBRE'!A860</f>
        <v>ZONA 3</v>
      </c>
      <c r="D860" s="55" t="str">
        <f>'RESUMEN ORDENADO DICIEMBRE'!C860</f>
        <v>EL TAMBO</v>
      </c>
      <c r="E860" t="str">
        <f>'RESUMEN ORDENADO DICIEMBRE'!B860</f>
        <v>CATAMAYO</v>
      </c>
      <c r="F860" t="str">
        <f>'RESUMEN ORDENADO DICIEMBRE'!D860</f>
        <v>CONTRATO</v>
      </c>
      <c r="G860" t="str">
        <f t="shared" si="277"/>
        <v>VIALSUR</v>
      </c>
      <c r="H860">
        <f>'RESUMEN ORDENADO DICIEMBRE'!F860</f>
        <v>2013</v>
      </c>
      <c r="I860" s="53" t="str">
        <f t="shared" si="290"/>
        <v/>
      </c>
      <c r="J860" s="54">
        <f>IF(D860=0,"",VLOOKUP(D860,'2010-2001-1990'!$A$1:$C$105,3,"FALSO"))</f>
        <v>2255</v>
      </c>
      <c r="K860" s="54">
        <f>IF(D860=0,"",VLOOKUP(D860,'2010-2001-1990'!$A$1:$C$105,2,"FALSO"))</f>
        <v>2375</v>
      </c>
      <c r="L860" s="54">
        <f t="shared" si="291"/>
        <v>4630</v>
      </c>
      <c r="M860" s="54">
        <f>'RESUMEN ORDENADO DICIEMBRE'!I860</f>
        <v>7</v>
      </c>
      <c r="N860" s="54" t="str">
        <f t="shared" si="292"/>
        <v>Construcción de 7 alcantarillas</v>
      </c>
      <c r="O860"/>
      <c r="P860" s="54"/>
      <c r="Q860" s="54"/>
      <c r="R860">
        <f>'RESUMEN ORDENADO DICIEMBRE'!S860</f>
        <v>4373.4279999999999</v>
      </c>
      <c r="S860" s="45"/>
      <c r="T860" s="49">
        <f t="shared" si="293"/>
        <v>4373.4279999999999</v>
      </c>
      <c r="V860" t="str">
        <f t="shared" si="294"/>
        <v>Ing. Alfonso González</v>
      </c>
      <c r="W860" s="61" t="str">
        <f t="shared" si="295"/>
        <v>Informe, planillas y actas</v>
      </c>
    </row>
    <row r="861" spans="1:23" x14ac:dyDescent="0.2">
      <c r="A861" t="str">
        <f>'RESUMEN ORDENADO DICIEMBRE'!E861</f>
        <v>ALCANTARILLAS</v>
      </c>
      <c r="B861" t="str">
        <f>'RESUMEN ORDENADO DICIEMBRE'!G861</f>
        <v>CONSTRUCCION DE ALCANTARILLAS EN LA PARROQUIA GUAIQUICHUMA VIA CHINCHAS ZAMBI GUAYQUICHUMA RIO PINDO CONTRATO NRO 450 DPS-2012</v>
      </c>
      <c r="C861" t="str">
        <f>'RESUMEN ORDENADO DICIEMBRE'!A861</f>
        <v>ZONA 3</v>
      </c>
      <c r="D861" s="55" t="str">
        <f>'RESUMEN ORDENADO DICIEMBRE'!C861</f>
        <v>GUAYQUICHUMA</v>
      </c>
      <c r="E861" t="str">
        <f>'RESUMEN ORDENADO DICIEMBRE'!B861</f>
        <v>CATAMAYO</v>
      </c>
      <c r="F861" t="str">
        <f>'RESUMEN ORDENADO DICIEMBRE'!D861</f>
        <v>CONTRATO</v>
      </c>
      <c r="G861" t="str">
        <f t="shared" si="277"/>
        <v>VIALSUR</v>
      </c>
      <c r="H861">
        <f>'RESUMEN ORDENADO DICIEMBRE'!F861</f>
        <v>2013</v>
      </c>
      <c r="I861" s="53" t="str">
        <f t="shared" si="290"/>
        <v/>
      </c>
      <c r="J861" s="54">
        <f>IF(D861=0,"",VLOOKUP(D861,'2010-2001-1990'!$A$1:$C$105,3,"FALSO"))</f>
        <v>185</v>
      </c>
      <c r="K861" s="54">
        <f>IF(D861=0,"",VLOOKUP(D861,'2010-2001-1990'!$A$1:$C$105,2,"FALSO"))</f>
        <v>198</v>
      </c>
      <c r="L861" s="54">
        <f t="shared" si="291"/>
        <v>383</v>
      </c>
      <c r="M861" s="54">
        <f>'RESUMEN ORDENADO DICIEMBRE'!I861</f>
        <v>7</v>
      </c>
      <c r="N861" s="54" t="str">
        <f t="shared" si="292"/>
        <v>Construcción de 7 alcantarillas</v>
      </c>
      <c r="O861"/>
      <c r="P861" s="54"/>
      <c r="Q861" s="54"/>
      <c r="R861">
        <f>'RESUMEN ORDENADO DICIEMBRE'!S861</f>
        <v>4373.4279999999999</v>
      </c>
      <c r="S861" s="45"/>
      <c r="T861" s="49">
        <f t="shared" si="293"/>
        <v>4373.4279999999999</v>
      </c>
      <c r="V861" t="str">
        <f t="shared" si="294"/>
        <v>Ing. Alfonso González</v>
      </c>
      <c r="W861" s="61" t="str">
        <f t="shared" si="295"/>
        <v>Informe, planillas y actas</v>
      </c>
    </row>
    <row r="862" spans="1:23" x14ac:dyDescent="0.2">
      <c r="A862" t="str">
        <f>'RESUMEN ORDENADO DICIEMBRE'!E862</f>
        <v>ALCANTARILLAS</v>
      </c>
      <c r="B862" t="str">
        <f>'RESUMEN ORDENADO DICIEMBRE'!G862</f>
        <v>CONSTRUCCION DE ALCANTARILLAS EN LA PARROQUIA SAN PEDRO DE LA BENDITA VIA SAN PEDRO DE LA BENDITA EL CISNE ( ANTIGUA) CONTRATO NRO 450 DPS-2012</v>
      </c>
      <c r="C862" t="str">
        <f>'RESUMEN ORDENADO DICIEMBRE'!A862</f>
        <v>ZONA 3</v>
      </c>
      <c r="D862" s="55" t="str">
        <f>'RESUMEN ORDENADO DICIEMBRE'!C862</f>
        <v>SAN PEDRO DE LA BENDITA</v>
      </c>
      <c r="E862" t="str">
        <f>'RESUMEN ORDENADO DICIEMBRE'!B862</f>
        <v>CATAMAYO</v>
      </c>
      <c r="F862" t="str">
        <f>'RESUMEN ORDENADO DICIEMBRE'!D862</f>
        <v>CONTRATO</v>
      </c>
      <c r="G862" t="str">
        <f t="shared" si="277"/>
        <v>VIALSUR</v>
      </c>
      <c r="H862">
        <f>'RESUMEN ORDENADO DICIEMBRE'!F862</f>
        <v>2013</v>
      </c>
      <c r="I862" s="53" t="str">
        <f t="shared" si="290"/>
        <v/>
      </c>
      <c r="J862" s="54">
        <f>IF(D862=0,"",VLOOKUP(D862,'2010-2001-1990'!$A$1:$C$105,3,"FALSO"))</f>
        <v>810</v>
      </c>
      <c r="K862" s="54">
        <f>IF(D862=0,"",VLOOKUP(D862,'2010-2001-1990'!$A$1:$C$105,2,"FALSO"))</f>
        <v>780</v>
      </c>
      <c r="L862" s="54">
        <f t="shared" si="291"/>
        <v>1590</v>
      </c>
      <c r="M862" s="54">
        <f>'RESUMEN ORDENADO DICIEMBRE'!I862</f>
        <v>7</v>
      </c>
      <c r="N862" s="54" t="str">
        <f t="shared" si="292"/>
        <v>Construcción de 7 alcantarillas</v>
      </c>
      <c r="O862"/>
      <c r="P862" s="54"/>
      <c r="Q862" s="54"/>
      <c r="R862">
        <f>'RESUMEN ORDENADO DICIEMBRE'!S862</f>
        <v>4373.4279999999999</v>
      </c>
      <c r="S862" s="45"/>
      <c r="T862" s="49">
        <f t="shared" si="293"/>
        <v>4373.4279999999999</v>
      </c>
      <c r="V862" t="str">
        <f t="shared" si="294"/>
        <v>Ing. Alfonso González</v>
      </c>
      <c r="W862" s="61" t="str">
        <f t="shared" si="295"/>
        <v>Informe, planillas y actas</v>
      </c>
    </row>
    <row r="863" spans="1:23" x14ac:dyDescent="0.2">
      <c r="A863" t="str">
        <f>'RESUMEN ORDENADO DICIEMBRE'!E863</f>
        <v>ALCANTARILLAS</v>
      </c>
      <c r="B863" t="str">
        <f>'RESUMEN ORDENADO DICIEMBRE'!G863</f>
        <v>VIA, CHINCHAS-ZAMBI-RIO PINDO (CONTRATO NRO. 550-DPS-2011; TRAMO, ABS. 51+229 A 55+860).</v>
      </c>
      <c r="C863" t="str">
        <f>'RESUMEN ORDENADO DICIEMBRE'!A863</f>
        <v>ZONA 3</v>
      </c>
      <c r="D863" s="55" t="str">
        <f>'RESUMEN ORDENADO DICIEMBRE'!C863</f>
        <v>EL TAMBO</v>
      </c>
      <c r="E863" t="str">
        <f>'RESUMEN ORDENADO DICIEMBRE'!B863</f>
        <v>CATAMAYO</v>
      </c>
      <c r="F863" t="str">
        <f>'RESUMEN ORDENADO DICIEMBRE'!D863</f>
        <v>CONTRATO</v>
      </c>
      <c r="G863" t="str">
        <f t="shared" si="277"/>
        <v>VIALSUR</v>
      </c>
      <c r="H863">
        <f>'RESUMEN ORDENADO DICIEMBRE'!F863</f>
        <v>2012</v>
      </c>
      <c r="I863" s="53" t="str">
        <f t="shared" si="290"/>
        <v/>
      </c>
      <c r="J863" s="54">
        <f>IF(D863=0,"",VLOOKUP(D863,'2010-2001-1990'!$A$1:$C$105,3,"FALSO"))</f>
        <v>2255</v>
      </c>
      <c r="K863" s="54">
        <f>IF(D863=0,"",VLOOKUP(D863,'2010-2001-1990'!$A$1:$C$105,2,"FALSO"))</f>
        <v>2375</v>
      </c>
      <c r="L863" s="54">
        <f t="shared" si="291"/>
        <v>4630</v>
      </c>
      <c r="M863" s="54">
        <f>'RESUMEN ORDENADO DICIEMBRE'!I863</f>
        <v>7</v>
      </c>
      <c r="N863" s="54" t="str">
        <f t="shared" si="292"/>
        <v>Construcción de 7 alcantarillas</v>
      </c>
      <c r="O863"/>
      <c r="P863" s="54"/>
      <c r="Q863" s="54"/>
      <c r="R863">
        <f>'RESUMEN ORDENADO DICIEMBRE'!S863</f>
        <v>1326.78</v>
      </c>
      <c r="S863" s="45"/>
      <c r="T863" s="49">
        <f t="shared" si="293"/>
        <v>1326.78</v>
      </c>
      <c r="V863" t="str">
        <f t="shared" si="294"/>
        <v>Ing. Alfonso González</v>
      </c>
      <c r="W863" s="61" t="str">
        <f t="shared" si="295"/>
        <v>Informe, planillas y actas</v>
      </c>
    </row>
    <row r="864" spans="1:23" x14ac:dyDescent="0.2">
      <c r="A864" t="str">
        <f>'RESUMEN ORDENADO DICIEMBRE'!E864</f>
        <v>ALCANTARILLAS</v>
      </c>
      <c r="B864" t="str">
        <f>'RESUMEN ORDENADO DICIEMBRE'!G864</f>
        <v>CONSTRUCCION DE ALCANTARILLAS EN LA PARROQUIA ZAMBI VIA CHINCHAS LA ARADA ZAMBI CONTRATO NRO 450 DPS-2012</v>
      </c>
      <c r="C864" t="str">
        <f>'RESUMEN ORDENADO DICIEMBRE'!A864</f>
        <v>ZONA 3</v>
      </c>
      <c r="D864" s="55" t="str">
        <f>'RESUMEN ORDENADO DICIEMBRE'!C864</f>
        <v>ZAMBI</v>
      </c>
      <c r="E864" t="str">
        <f>'RESUMEN ORDENADO DICIEMBRE'!B864</f>
        <v>CATAMAYO</v>
      </c>
      <c r="F864" t="str">
        <f>'RESUMEN ORDENADO DICIEMBRE'!D864</f>
        <v>CONTRATO</v>
      </c>
      <c r="G864" t="str">
        <f t="shared" si="277"/>
        <v>VIALSUR</v>
      </c>
      <c r="H864">
        <f>'RESUMEN ORDENADO DICIEMBRE'!F864</f>
        <v>2013</v>
      </c>
      <c r="I864" s="53" t="str">
        <f t="shared" si="290"/>
        <v/>
      </c>
      <c r="J864" s="54">
        <f>IF(D864=0,"",VLOOKUP(D864,'2010-2001-1990'!$A$1:$C$105,3,"FALSO"))</f>
        <v>284</v>
      </c>
      <c r="K864" s="54">
        <f>IF(D864=0,"",VLOOKUP(D864,'2010-2001-1990'!$A$1:$C$105,2,"FALSO"))</f>
        <v>296</v>
      </c>
      <c r="L864" s="54">
        <f t="shared" si="291"/>
        <v>580</v>
      </c>
      <c r="M864" s="54">
        <f>'RESUMEN ORDENADO DICIEMBRE'!I864</f>
        <v>7</v>
      </c>
      <c r="N864" s="54" t="str">
        <f t="shared" si="292"/>
        <v>Construcción de 7 alcantarillas</v>
      </c>
      <c r="O864"/>
      <c r="P864" s="54"/>
      <c r="Q864" s="54"/>
      <c r="R864">
        <f>'RESUMEN ORDENADO DICIEMBRE'!S864</f>
        <v>4373.4279999999999</v>
      </c>
      <c r="S864" s="45"/>
      <c r="T864" s="49">
        <f t="shared" si="293"/>
        <v>4373.4279999999999</v>
      </c>
      <c r="V864" t="str">
        <f t="shared" si="294"/>
        <v>Ing. Alfonso González</v>
      </c>
      <c r="W864" s="61" t="str">
        <f t="shared" si="295"/>
        <v>Informe, planillas y actas</v>
      </c>
    </row>
    <row r="865" spans="1:23" x14ac:dyDescent="0.2">
      <c r="A865" t="str">
        <f>'RESUMEN ORDENADO DICIEMBRE'!E865</f>
        <v>ALCANTARILLAS</v>
      </c>
      <c r="B865" t="str">
        <f>'RESUMEN ORDENADO DICIEMBRE'!G865</f>
        <v>CONSTRUCCION DE ALCANTARILLAS EN LA PARROQUIA ZAMBI VIA CHINCHAS LA CHORA ZAMBI CONTRATO NRO 450 DPS-2012</v>
      </c>
      <c r="C865" t="str">
        <f>'RESUMEN ORDENADO DICIEMBRE'!A865</f>
        <v>ZONA 3</v>
      </c>
      <c r="D865" s="55" t="str">
        <f>'RESUMEN ORDENADO DICIEMBRE'!C865</f>
        <v>ZAMBI</v>
      </c>
      <c r="E865" t="str">
        <f>'RESUMEN ORDENADO DICIEMBRE'!B865</f>
        <v>CATAMAYO</v>
      </c>
      <c r="F865" t="str">
        <f>'RESUMEN ORDENADO DICIEMBRE'!D865</f>
        <v>CONTRATO</v>
      </c>
      <c r="G865" t="str">
        <f t="shared" si="277"/>
        <v>VIALSUR</v>
      </c>
      <c r="H865">
        <f>'RESUMEN ORDENADO DICIEMBRE'!F865</f>
        <v>2013</v>
      </c>
      <c r="I865" s="53" t="str">
        <f t="shared" si="290"/>
        <v/>
      </c>
      <c r="J865" s="54">
        <f>IF(D865=0,"",VLOOKUP(D865,'2010-2001-1990'!$A$1:$C$105,3,"FALSO"))</f>
        <v>284</v>
      </c>
      <c r="K865" s="54">
        <f>IF(D865=0,"",VLOOKUP(D865,'2010-2001-1990'!$A$1:$C$105,2,"FALSO"))</f>
        <v>296</v>
      </c>
      <c r="L865" s="54">
        <f t="shared" si="291"/>
        <v>580</v>
      </c>
      <c r="M865" s="54">
        <f>'RESUMEN ORDENADO DICIEMBRE'!I865</f>
        <v>7</v>
      </c>
      <c r="N865" s="54" t="str">
        <f t="shared" si="292"/>
        <v>Construcción de 7 alcantarillas</v>
      </c>
      <c r="O865"/>
      <c r="P865" s="54"/>
      <c r="Q865" s="54"/>
      <c r="R865">
        <f>'RESUMEN ORDENADO DICIEMBRE'!S865</f>
        <v>4373.4279999999999</v>
      </c>
      <c r="S865" s="45"/>
      <c r="T865" s="49">
        <f t="shared" si="293"/>
        <v>4373.4279999999999</v>
      </c>
      <c r="V865" t="str">
        <f t="shared" si="294"/>
        <v>Ing. Alfonso González</v>
      </c>
      <c r="W865" s="61" t="str">
        <f t="shared" si="295"/>
        <v>Informe, planillas y actas</v>
      </c>
    </row>
    <row r="866" spans="1:23" x14ac:dyDescent="0.2">
      <c r="A866" t="str">
        <f>'RESUMEN ORDENADO DICIEMBRE'!E866</f>
        <v>MANTENIMIENTO</v>
      </c>
      <c r="B866" t="str">
        <f>'RESUMEN ORDENADO DICIEMBRE'!G866</f>
        <v>VIA, CHINCHAS-ZAMBI-RIO PINDO (CONTRATO NRO. 726-DPS-2011; TRAMO, ABS. 0+000 A 10+000).</v>
      </c>
      <c r="C866" t="str">
        <f>'RESUMEN ORDENADO DICIEMBRE'!A866</f>
        <v>ZONA 3</v>
      </c>
      <c r="D866" s="55" t="str">
        <f>'RESUMEN ORDENADO DICIEMBRE'!C866</f>
        <v>ZAMBI</v>
      </c>
      <c r="E866" t="str">
        <f>'RESUMEN ORDENADO DICIEMBRE'!B866</f>
        <v>CATAMAYO</v>
      </c>
      <c r="F866" t="str">
        <f>'RESUMEN ORDENADO DICIEMBRE'!D866</f>
        <v>CONTRATO</v>
      </c>
      <c r="G866" t="str">
        <f t="shared" si="277"/>
        <v>VIALSUR</v>
      </c>
      <c r="H866">
        <f>'RESUMEN ORDENADO DICIEMBRE'!F866</f>
        <v>2012</v>
      </c>
      <c r="I866" s="53" t="str">
        <f t="shared" si="290"/>
        <v/>
      </c>
      <c r="J866" s="54">
        <f>IF(D866=0,"",VLOOKUP(D866,'2010-2001-1990'!$A$1:$C$105,3,"FALSO"))</f>
        <v>284</v>
      </c>
      <c r="K866" s="54">
        <f>IF(D866=0,"",VLOOKUP(D866,'2010-2001-1990'!$A$1:$C$105,2,"FALSO"))</f>
        <v>296</v>
      </c>
      <c r="L866" s="54">
        <f t="shared" si="291"/>
        <v>580</v>
      </c>
      <c r="M866" s="54">
        <f>'RESUMEN ORDENADO DICIEMBRE'!I866</f>
        <v>10</v>
      </c>
      <c r="N866" s="54" t="str">
        <f t="shared" si="292"/>
        <v>Construcción de 10 Km de vías mantenidas</v>
      </c>
      <c r="O866"/>
      <c r="P866" s="54"/>
      <c r="Q866" s="54"/>
      <c r="R866">
        <f>'RESUMEN ORDENADO DICIEMBRE'!S866</f>
        <v>1143.0720000000001</v>
      </c>
      <c r="S866" s="45">
        <f>SUM(R866:R872)</f>
        <v>7530.4740000000002</v>
      </c>
      <c r="T866" s="49">
        <f t="shared" si="293"/>
        <v>7530.4740000000002</v>
      </c>
      <c r="V866" t="str">
        <f t="shared" si="294"/>
        <v>Ing. Alfonso González</v>
      </c>
      <c r="W866" s="61" t="str">
        <f t="shared" si="295"/>
        <v>Informe, planillas y actas</v>
      </c>
    </row>
    <row r="867" spans="1:23" hidden="1" x14ac:dyDescent="0.2">
      <c r="A867" t="str">
        <f>'RESUMEN ORDENADO DICIEMBRE'!E867</f>
        <v>MANTENIMIENTO</v>
      </c>
      <c r="B867">
        <f>'RESUMEN ORDENADO DICIEMBRE'!G867</f>
        <v>0</v>
      </c>
      <c r="C867" t="str">
        <f>'RESUMEN ORDENADO DICIEMBRE'!A867</f>
        <v>ZONA 3</v>
      </c>
      <c r="D867" s="55" t="str">
        <f>'RESUMEN ORDENADO DICIEMBRE'!C867</f>
        <v>ZAMBI</v>
      </c>
      <c r="E867" t="str">
        <f>'RESUMEN ORDENADO DICIEMBRE'!B867</f>
        <v>CATAMAYO</v>
      </c>
      <c r="F867" t="str">
        <f>'RESUMEN ORDENADO DICIEMBRE'!D867</f>
        <v>CONTRATO</v>
      </c>
      <c r="G867" t="str">
        <f t="shared" si="277"/>
        <v>VIALSUR</v>
      </c>
      <c r="J867" s="54"/>
      <c r="K867" s="54"/>
      <c r="L867" s="54"/>
      <c r="M867" s="54">
        <f>'RESUMEN ORDENADO DICIEMBRE'!I867</f>
        <v>0</v>
      </c>
      <c r="N867" s="54"/>
      <c r="O867" s="54"/>
      <c r="P867" s="54"/>
      <c r="Q867" s="54"/>
      <c r="R867">
        <f>'RESUMEN ORDENADO DICIEMBRE'!S867</f>
        <v>136.08000000000001</v>
      </c>
      <c r="S867" s="45"/>
    </row>
    <row r="868" spans="1:23" hidden="1" x14ac:dyDescent="0.2">
      <c r="A868" t="str">
        <f>'RESUMEN ORDENADO DICIEMBRE'!E868</f>
        <v>MANTENIMIENTO</v>
      </c>
      <c r="B868">
        <f>'RESUMEN ORDENADO DICIEMBRE'!G868</f>
        <v>0</v>
      </c>
      <c r="C868" t="str">
        <f>'RESUMEN ORDENADO DICIEMBRE'!A868</f>
        <v>ZONA 3</v>
      </c>
      <c r="D868" s="55" t="str">
        <f>'RESUMEN ORDENADO DICIEMBRE'!C868</f>
        <v>ZAMBI</v>
      </c>
      <c r="E868" t="str">
        <f>'RESUMEN ORDENADO DICIEMBRE'!B868</f>
        <v>CATAMAYO</v>
      </c>
      <c r="F868" t="str">
        <f>'RESUMEN ORDENADO DICIEMBRE'!D868</f>
        <v>CONTRATO</v>
      </c>
      <c r="G868" t="str">
        <f t="shared" si="277"/>
        <v>VIALSUR</v>
      </c>
      <c r="J868" s="54"/>
      <c r="K868" s="54"/>
      <c r="L868" s="54"/>
      <c r="M868" s="54">
        <f>'RESUMEN ORDENADO DICIEMBRE'!I868</f>
        <v>0</v>
      </c>
      <c r="N868" s="54"/>
      <c r="O868" s="54"/>
      <c r="P868" s="54"/>
      <c r="Q868" s="54"/>
      <c r="R868">
        <f>'RESUMEN ORDENADO DICIEMBRE'!S868</f>
        <v>3353.616</v>
      </c>
      <c r="S868" s="45"/>
    </row>
    <row r="869" spans="1:23" hidden="1" x14ac:dyDescent="0.2">
      <c r="A869" t="str">
        <f>'RESUMEN ORDENADO DICIEMBRE'!E869</f>
        <v>MANTENIMIENTO</v>
      </c>
      <c r="B869">
        <f>'RESUMEN ORDENADO DICIEMBRE'!G869</f>
        <v>0</v>
      </c>
      <c r="C869" t="str">
        <f>'RESUMEN ORDENADO DICIEMBRE'!A869</f>
        <v>ZONA 3</v>
      </c>
      <c r="D869" s="55" t="str">
        <f>'RESUMEN ORDENADO DICIEMBRE'!C869</f>
        <v>ZAMBI</v>
      </c>
      <c r="E869" t="str">
        <f>'RESUMEN ORDENADO DICIEMBRE'!B869</f>
        <v>CATAMAYO</v>
      </c>
      <c r="F869" t="str">
        <f>'RESUMEN ORDENADO DICIEMBRE'!D869</f>
        <v>CONTRATO</v>
      </c>
      <c r="G869" t="str">
        <f t="shared" si="277"/>
        <v>VIALSUR</v>
      </c>
      <c r="J869" s="54"/>
      <c r="K869" s="54"/>
      <c r="L869" s="54"/>
      <c r="M869" s="54">
        <f>'RESUMEN ORDENADO DICIEMBRE'!I869</f>
        <v>0</v>
      </c>
      <c r="N869" s="54"/>
      <c r="O869" s="54"/>
      <c r="P869" s="54"/>
      <c r="Q869" s="54"/>
      <c r="R869">
        <f>'RESUMEN ORDENADO DICIEMBRE'!S869</f>
        <v>1096.2</v>
      </c>
      <c r="S869" s="45"/>
    </row>
    <row r="870" spans="1:23" hidden="1" x14ac:dyDescent="0.2">
      <c r="A870" t="str">
        <f>'RESUMEN ORDENADO DICIEMBRE'!E870</f>
        <v>MANTENIMIENTO</v>
      </c>
      <c r="B870">
        <f>'RESUMEN ORDENADO DICIEMBRE'!G870</f>
        <v>0</v>
      </c>
      <c r="C870" t="str">
        <f>'RESUMEN ORDENADO DICIEMBRE'!A870</f>
        <v>ZONA 3</v>
      </c>
      <c r="D870" s="55" t="str">
        <f>'RESUMEN ORDENADO DICIEMBRE'!C870</f>
        <v>ZAMBI</v>
      </c>
      <c r="E870" t="str">
        <f>'RESUMEN ORDENADO DICIEMBRE'!B870</f>
        <v>CATAMAYO</v>
      </c>
      <c r="F870" t="str">
        <f>'RESUMEN ORDENADO DICIEMBRE'!D870</f>
        <v>CONTRATO</v>
      </c>
      <c r="G870" t="str">
        <f t="shared" si="277"/>
        <v>VIALSUR</v>
      </c>
      <c r="J870" s="54"/>
      <c r="K870" s="54"/>
      <c r="L870" s="54"/>
      <c r="M870" s="54">
        <f>'RESUMEN ORDENADO DICIEMBRE'!I870</f>
        <v>0</v>
      </c>
      <c r="N870" s="54"/>
      <c r="O870" s="54"/>
      <c r="P870" s="54"/>
      <c r="Q870" s="54"/>
      <c r="R870">
        <f>'RESUMEN ORDENADO DICIEMBRE'!S870</f>
        <v>1365.336</v>
      </c>
      <c r="S870" s="45"/>
    </row>
    <row r="871" spans="1:23" hidden="1" x14ac:dyDescent="0.2">
      <c r="A871" t="str">
        <f>'RESUMEN ORDENADO DICIEMBRE'!E871</f>
        <v>MANTENIMIENTO</v>
      </c>
      <c r="B871">
        <f>'RESUMEN ORDENADO DICIEMBRE'!G871</f>
        <v>0</v>
      </c>
      <c r="C871" t="str">
        <f>'RESUMEN ORDENADO DICIEMBRE'!A871</f>
        <v>ZONA 3</v>
      </c>
      <c r="D871" s="55" t="str">
        <f>'RESUMEN ORDENADO DICIEMBRE'!C871</f>
        <v>ZAMBI</v>
      </c>
      <c r="E871" t="str">
        <f>'RESUMEN ORDENADO DICIEMBRE'!B871</f>
        <v>CATAMAYO</v>
      </c>
      <c r="F871" t="str">
        <f>'RESUMEN ORDENADO DICIEMBRE'!D871</f>
        <v>CONTRATO</v>
      </c>
      <c r="G871" t="str">
        <f t="shared" si="277"/>
        <v>VIALSUR</v>
      </c>
      <c r="J871" s="54"/>
      <c r="K871" s="54"/>
      <c r="L871" s="54"/>
      <c r="M871" s="54">
        <f>'RESUMEN ORDENADO DICIEMBRE'!I871</f>
        <v>0</v>
      </c>
      <c r="N871" s="54"/>
      <c r="O871" s="54"/>
      <c r="P871" s="54"/>
      <c r="Q871" s="54"/>
      <c r="R871">
        <f>'RESUMEN ORDENADO DICIEMBRE'!S871</f>
        <v>11.339999999999998</v>
      </c>
      <c r="S871" s="45"/>
    </row>
    <row r="872" spans="1:23" hidden="1" x14ac:dyDescent="0.2">
      <c r="A872" t="str">
        <f>'RESUMEN ORDENADO DICIEMBRE'!E872</f>
        <v>MANTENIMIENTO</v>
      </c>
      <c r="B872">
        <f>'RESUMEN ORDENADO DICIEMBRE'!G872</f>
        <v>0</v>
      </c>
      <c r="C872" t="str">
        <f>'RESUMEN ORDENADO DICIEMBRE'!A872</f>
        <v>ZONA 3</v>
      </c>
      <c r="D872" s="55" t="str">
        <f>'RESUMEN ORDENADO DICIEMBRE'!C872</f>
        <v>ZAMBI</v>
      </c>
      <c r="E872" t="str">
        <f>'RESUMEN ORDENADO DICIEMBRE'!B872</f>
        <v>CATAMAYO</v>
      </c>
      <c r="F872" t="str">
        <f>'RESUMEN ORDENADO DICIEMBRE'!D872</f>
        <v>CONTRATO</v>
      </c>
      <c r="G872" t="str">
        <f t="shared" si="277"/>
        <v>VIALSUR</v>
      </c>
      <c r="J872" s="54"/>
      <c r="K872" s="54"/>
      <c r="L872" s="54"/>
      <c r="M872" s="54">
        <f>'RESUMEN ORDENADO DICIEMBRE'!I872</f>
        <v>0</v>
      </c>
      <c r="N872" s="54"/>
      <c r="O872" s="54"/>
      <c r="P872" s="54"/>
      <c r="Q872" s="54"/>
      <c r="R872">
        <f>'RESUMEN ORDENADO DICIEMBRE'!S872</f>
        <v>424.83</v>
      </c>
      <c r="S872" s="45"/>
    </row>
    <row r="873" spans="1:23" x14ac:dyDescent="0.2">
      <c r="A873" t="str">
        <f>'RESUMEN ORDENADO DICIEMBRE'!E873</f>
        <v>MEJORAMIENTO</v>
      </c>
      <c r="B873" t="str">
        <f>'RESUMEN ORDENADO DICIEMBRE'!G873</f>
        <v>VIA, EL ROSARIO-CORDILLERA DE RAMOS</v>
      </c>
      <c r="C873" t="str">
        <f>'RESUMEN ORDENADO DICIEMBRE'!A873</f>
        <v>ZONA 3</v>
      </c>
      <c r="D873" s="55" t="str">
        <f>'RESUMEN ORDENADO DICIEMBRE'!C873</f>
        <v>EL ROSARIO</v>
      </c>
      <c r="E873" t="str">
        <f>'RESUMEN ORDENADO DICIEMBRE'!B873</f>
        <v>CHAGUARPAMBA</v>
      </c>
      <c r="F873" t="str">
        <f>'RESUMEN ORDENADO DICIEMBRE'!D873</f>
        <v>AD. DIRECTA</v>
      </c>
      <c r="G873" t="str">
        <f t="shared" si="277"/>
        <v>VIALSUR</v>
      </c>
      <c r="H873">
        <f>'RESUMEN ORDENADO DICIEMBRE'!F873</f>
        <v>2013</v>
      </c>
      <c r="I873" s="53" t="str">
        <f>IF(F873="AD. DIRECTA","X","")</f>
        <v>X</v>
      </c>
      <c r="J873" s="54">
        <f>IF(D873=0,"",VLOOKUP(D873,'2010-2001-1990'!$A$1:$C$105,3,"FALSO"))</f>
        <v>240</v>
      </c>
      <c r="K873" s="54">
        <f>IF(D873=0,"",VLOOKUP(D873,'2010-2001-1990'!$A$1:$C$105,2,"FALSO"))</f>
        <v>255</v>
      </c>
      <c r="L873" s="54">
        <f>IF(J873="",IF(K873="","",J873+K873),J873+K873)</f>
        <v>495</v>
      </c>
      <c r="M873" s="54">
        <f>'RESUMEN ORDENADO DICIEMBRE'!I873</f>
        <v>9.4250000000000007</v>
      </c>
      <c r="N873" s="54" t="str">
        <f>IF(M873=0,"Mantenimiento",IF(A873="MANTENIMIENTO","Construcción de "&amp;M873&amp;" Km de vías mantenidas",IF(A873="ALCANTARILLAS","Construcción de "&amp;M873&amp;" alcantarillas",IF(A873="AMBIENTAL","Licenciamiento ambiental de vías en la provincia",IF(A873="ASFALTADO","Construcción de "&amp;M873&amp;" Km de vías asfaltadas",IF(A873="ESTUDIOS","Ejecución de "&amp;M873&amp;" Km de estudio vial",IF(A873="MEJORAMIENTO","Construcción de "&amp;M873&amp;" Km de vías mejoradas",IF(A873="OBRAS DE ARTE","Construcción de "&amp;M873&amp;" Km de obras de arte",IF(A873="PASARELAS","Construcción de "&amp;M873&amp;" m de pasarelas en convenio con Tony el Suizo",IF(A873="PUENTES","Construcción de "&amp;M873&amp;" m de puentes",))))))))))</f>
        <v>Construcción de 9.425 Km de vías mejoradas</v>
      </c>
      <c r="O873"/>
      <c r="P873" s="54"/>
      <c r="Q873" s="54"/>
      <c r="R873">
        <f>'RESUMEN ORDENADO DICIEMBRE'!S873</f>
        <v>17220</v>
      </c>
      <c r="S873" s="45">
        <f>SUM(R873:R878)</f>
        <v>88838.646999999997</v>
      </c>
      <c r="T873" s="49">
        <f>IF(S873="",R873,S873)</f>
        <v>88838.646999999997</v>
      </c>
      <c r="V873" t="str">
        <f>IF(A873="ESTUDIOS","Ing. Patricio Barcenas",IF(A873="AMBIENTAL","Ing. Verónica Carrión",IF(C873="ZONA 1","Ing. Javier Ruíz",IF(C873="ZONA 2","Ing. Marco Cevallos",IF(C873="ZONA 3", "Ing. Alfonso González","Ing. Iván Villa")))))</f>
        <v>Ing. Alfonso González</v>
      </c>
      <c r="W873" s="61" t="str">
        <f>IF(A873="ESTUDIOS","Informe del estudio o informe del diseño","Informe, planillas y actas")</f>
        <v>Informe, planillas y actas</v>
      </c>
    </row>
    <row r="874" spans="1:23" hidden="1" x14ac:dyDescent="0.2">
      <c r="A874" t="str">
        <f>'RESUMEN ORDENADO DICIEMBRE'!E874</f>
        <v>MEJORAMIENTO</v>
      </c>
      <c r="B874">
        <f>'RESUMEN ORDENADO DICIEMBRE'!G874</f>
        <v>0</v>
      </c>
      <c r="C874" t="str">
        <f>'RESUMEN ORDENADO DICIEMBRE'!A874</f>
        <v>ZONA 3</v>
      </c>
      <c r="D874" s="55" t="str">
        <f>'RESUMEN ORDENADO DICIEMBRE'!C874</f>
        <v>EL ROSARIO</v>
      </c>
      <c r="E874" t="str">
        <f>'RESUMEN ORDENADO DICIEMBRE'!B874</f>
        <v>CHAGUARPAMBA</v>
      </c>
      <c r="F874" t="str">
        <f>'RESUMEN ORDENADO DICIEMBRE'!D874</f>
        <v>AD. DIRECTA</v>
      </c>
      <c r="G874" t="str">
        <f t="shared" si="277"/>
        <v>VIALSUR</v>
      </c>
      <c r="J874" s="54"/>
      <c r="K874" s="54"/>
      <c r="L874" s="54"/>
      <c r="M874" s="54">
        <f>'RESUMEN ORDENADO DICIEMBRE'!I874</f>
        <v>0</v>
      </c>
      <c r="N874" s="54"/>
      <c r="O874" s="54"/>
      <c r="P874" s="54"/>
      <c r="Q874" s="54"/>
      <c r="R874">
        <f>'RESUMEN ORDENADO DICIEMBRE'!S874</f>
        <v>6265.2030000000004</v>
      </c>
      <c r="S874" s="45"/>
    </row>
    <row r="875" spans="1:23" hidden="1" x14ac:dyDescent="0.2">
      <c r="A875" t="str">
        <f>'RESUMEN ORDENADO DICIEMBRE'!E875</f>
        <v>MEJORAMIENTO</v>
      </c>
      <c r="B875">
        <f>'RESUMEN ORDENADO DICIEMBRE'!G875</f>
        <v>0</v>
      </c>
      <c r="C875" t="str">
        <f>'RESUMEN ORDENADO DICIEMBRE'!A875</f>
        <v>ZONA 3</v>
      </c>
      <c r="D875" s="55" t="str">
        <f>'RESUMEN ORDENADO DICIEMBRE'!C875</f>
        <v>EL ROSARIO</v>
      </c>
      <c r="E875" t="str">
        <f>'RESUMEN ORDENADO DICIEMBRE'!B875</f>
        <v>CHAGUARPAMBA</v>
      </c>
      <c r="F875" t="str">
        <f>'RESUMEN ORDENADO DICIEMBRE'!D875</f>
        <v>AD. DIRECTA</v>
      </c>
      <c r="G875" t="str">
        <f t="shared" si="277"/>
        <v>VIALSUR</v>
      </c>
      <c r="J875" s="54"/>
      <c r="K875" s="54"/>
      <c r="L875" s="54"/>
      <c r="M875" s="54">
        <f>'RESUMEN ORDENADO DICIEMBRE'!I875</f>
        <v>0</v>
      </c>
      <c r="N875" s="54"/>
      <c r="O875" s="54"/>
      <c r="P875" s="54"/>
      <c r="Q875" s="54"/>
      <c r="R875">
        <f>'RESUMEN ORDENADO DICIEMBRE'!S875</f>
        <v>16022.500000000002</v>
      </c>
      <c r="S875" s="45"/>
    </row>
    <row r="876" spans="1:23" hidden="1" x14ac:dyDescent="0.2">
      <c r="A876" t="str">
        <f>'RESUMEN ORDENADO DICIEMBRE'!E876</f>
        <v>MEJORAMIENTO</v>
      </c>
      <c r="B876">
        <f>'RESUMEN ORDENADO DICIEMBRE'!G876</f>
        <v>0</v>
      </c>
      <c r="C876" t="str">
        <f>'RESUMEN ORDENADO DICIEMBRE'!A876</f>
        <v>ZONA 3</v>
      </c>
      <c r="D876" s="55" t="str">
        <f>'RESUMEN ORDENADO DICIEMBRE'!C876</f>
        <v>EL ROSARIO</v>
      </c>
      <c r="E876" t="str">
        <f>'RESUMEN ORDENADO DICIEMBRE'!B876</f>
        <v>CHAGUARPAMBA</v>
      </c>
      <c r="F876" t="str">
        <f>'RESUMEN ORDENADO DICIEMBRE'!D876</f>
        <v>AD. DIRECTA</v>
      </c>
      <c r="G876" t="str">
        <f t="shared" si="277"/>
        <v>VIALSUR</v>
      </c>
      <c r="J876" s="54"/>
      <c r="K876" s="54"/>
      <c r="L876" s="54"/>
      <c r="M876" s="54">
        <f>'RESUMEN ORDENADO DICIEMBRE'!I876</f>
        <v>0</v>
      </c>
      <c r="N876" s="54"/>
      <c r="O876" s="54"/>
      <c r="P876" s="54"/>
      <c r="Q876" s="54"/>
      <c r="R876">
        <f>'RESUMEN ORDENADO DICIEMBRE'!S876</f>
        <v>23092.703999999998</v>
      </c>
      <c r="S876" s="45"/>
    </row>
    <row r="877" spans="1:23" hidden="1" x14ac:dyDescent="0.2">
      <c r="A877" t="str">
        <f>'RESUMEN ORDENADO DICIEMBRE'!E877</f>
        <v>MEJORAMIENTO</v>
      </c>
      <c r="B877">
        <f>'RESUMEN ORDENADO DICIEMBRE'!G877</f>
        <v>0</v>
      </c>
      <c r="C877" t="str">
        <f>'RESUMEN ORDENADO DICIEMBRE'!A877</f>
        <v>ZONA 3</v>
      </c>
      <c r="D877" s="55" t="str">
        <f>'RESUMEN ORDENADO DICIEMBRE'!C877</f>
        <v>EL ROSARIO</v>
      </c>
      <c r="E877" t="str">
        <f>'RESUMEN ORDENADO DICIEMBRE'!B877</f>
        <v>CHAGUARPAMBA</v>
      </c>
      <c r="F877" t="str">
        <f>'RESUMEN ORDENADO DICIEMBRE'!D877</f>
        <v>AD. DIRECTA</v>
      </c>
      <c r="G877" t="str">
        <f t="shared" si="277"/>
        <v>VIALSUR</v>
      </c>
      <c r="J877" s="54"/>
      <c r="K877" s="54"/>
      <c r="L877" s="54"/>
      <c r="M877" s="54">
        <f>'RESUMEN ORDENADO DICIEMBRE'!I877</f>
        <v>0</v>
      </c>
      <c r="N877" s="54"/>
      <c r="O877" s="54"/>
      <c r="P877" s="54"/>
      <c r="Q877" s="54"/>
      <c r="R877">
        <f>'RESUMEN ORDENADO DICIEMBRE'!S877</f>
        <v>14162.4</v>
      </c>
      <c r="S877" s="45"/>
    </row>
    <row r="878" spans="1:23" hidden="1" x14ac:dyDescent="0.2">
      <c r="A878" t="str">
        <f>'RESUMEN ORDENADO DICIEMBRE'!E878</f>
        <v>MEJORAMIENTO</v>
      </c>
      <c r="B878">
        <f>'RESUMEN ORDENADO DICIEMBRE'!G878</f>
        <v>0</v>
      </c>
      <c r="C878" t="str">
        <f>'RESUMEN ORDENADO DICIEMBRE'!A878</f>
        <v>ZONA 3</v>
      </c>
      <c r="D878" s="55" t="str">
        <f>'RESUMEN ORDENADO DICIEMBRE'!C878</f>
        <v>EL ROSARIO</v>
      </c>
      <c r="E878" t="str">
        <f>'RESUMEN ORDENADO DICIEMBRE'!B878</f>
        <v>CHAGUARPAMBA</v>
      </c>
      <c r="F878" t="str">
        <f>'RESUMEN ORDENADO DICIEMBRE'!D878</f>
        <v>AD. DIRECTA</v>
      </c>
      <c r="G878" t="str">
        <f t="shared" si="277"/>
        <v>VIALSUR</v>
      </c>
      <c r="J878" s="54"/>
      <c r="K878" s="54"/>
      <c r="L878" s="54"/>
      <c r="M878" s="54">
        <f>'RESUMEN ORDENADO DICIEMBRE'!I878</f>
        <v>0</v>
      </c>
      <c r="N878" s="54"/>
      <c r="O878" s="54"/>
      <c r="P878" s="54"/>
      <c r="Q878" s="54"/>
      <c r="R878">
        <f>'RESUMEN ORDENADO DICIEMBRE'!S878</f>
        <v>12075.84</v>
      </c>
      <c r="S878" s="45"/>
    </row>
    <row r="879" spans="1:23" x14ac:dyDescent="0.2">
      <c r="A879" t="str">
        <f>'RESUMEN ORDENADO DICIEMBRE'!E879</f>
        <v>MANTENIMIENTO</v>
      </c>
      <c r="B879" t="str">
        <f>'RESUMEN ORDENADO DICIEMBRE'!G879</f>
        <v>VIA, YURO YURO-LAS HUACAS-EL PRADO. L=7,6 KM</v>
      </c>
      <c r="C879" t="str">
        <f>'RESUMEN ORDENADO DICIEMBRE'!A879</f>
        <v>ZONA 3</v>
      </c>
      <c r="D879" s="55" t="str">
        <f>'RESUMEN ORDENADO DICIEMBRE'!C879</f>
        <v>EL ROSARIO</v>
      </c>
      <c r="E879" t="str">
        <f>'RESUMEN ORDENADO DICIEMBRE'!B879</f>
        <v>CHAGUARPAMBA</v>
      </c>
      <c r="F879" t="str">
        <f>'RESUMEN ORDENADO DICIEMBRE'!D879</f>
        <v>AD. DIRECTA</v>
      </c>
      <c r="G879" t="str">
        <f t="shared" si="277"/>
        <v>VIALSUR</v>
      </c>
      <c r="H879">
        <f>'RESUMEN ORDENADO DICIEMBRE'!F879</f>
        <v>2013</v>
      </c>
      <c r="I879" s="53" t="str">
        <f>IF(F879="AD. DIRECTA","X","")</f>
        <v>X</v>
      </c>
      <c r="J879" s="54">
        <f>IF(D879=0,"",VLOOKUP(D879,'2010-2001-1990'!$A$1:$C$105,3,"FALSO"))</f>
        <v>240</v>
      </c>
      <c r="K879" s="54">
        <f>IF(D879=0,"",VLOOKUP(D879,'2010-2001-1990'!$A$1:$C$105,2,"FALSO"))</f>
        <v>255</v>
      </c>
      <c r="L879" s="54">
        <f>IF(J879="",IF(K879="","",J879+K879),J879+K879)</f>
        <v>495</v>
      </c>
      <c r="M879" s="54">
        <f>'RESUMEN ORDENADO DICIEMBRE'!I879</f>
        <v>7.6</v>
      </c>
      <c r="N879" s="54" t="str">
        <f>IF(M879=0,"Mantenimiento",IF(A879="MANTENIMIENTO","Construcción de "&amp;M879&amp;" Km de vías mantenidas",IF(A879="ALCANTARILLAS","Construcción de "&amp;M879&amp;" alcantarillas",IF(A879="AMBIENTAL","Licenciamiento ambiental de vías en la provincia",IF(A879="ASFALTADO","Construcción de "&amp;M879&amp;" Km de vías asfaltadas",IF(A879="ESTUDIOS","Ejecución de "&amp;M879&amp;" Km de estudio vial",IF(A879="MEJORAMIENTO","Construcción de "&amp;M879&amp;" Km de vías mejoradas",IF(A879="OBRAS DE ARTE","Construcción de "&amp;M879&amp;" Km de obras de arte",IF(A879="PASARELAS","Construcción de "&amp;M879&amp;" m de pasarelas en convenio con Tony el Suizo",IF(A879="PUENTES","Construcción de "&amp;M879&amp;" m de puentes",))))))))))</f>
        <v>Construcción de 7.6 Km de vías mantenidas</v>
      </c>
      <c r="O879"/>
      <c r="P879" s="54"/>
      <c r="Q879" s="54"/>
      <c r="R879">
        <f>'RESUMEN ORDENADO DICIEMBRE'!S879</f>
        <v>176.4</v>
      </c>
      <c r="S879" s="45">
        <f>SUM(R879:R880)</f>
        <v>7040.4</v>
      </c>
      <c r="T879" s="49">
        <f>IF(S879="",R879,S879)</f>
        <v>7040.4</v>
      </c>
      <c r="V879" t="str">
        <f>IF(A879="ESTUDIOS","Ing. Patricio Barcenas",IF(A879="AMBIENTAL","Ing. Verónica Carrión",IF(C879="ZONA 1","Ing. Javier Ruíz",IF(C879="ZONA 2","Ing. Marco Cevallos",IF(C879="ZONA 3", "Ing. Alfonso González","Ing. Iván Villa")))))</f>
        <v>Ing. Alfonso González</v>
      </c>
      <c r="W879" s="61" t="str">
        <f>IF(A879="ESTUDIOS","Informe del estudio o informe del diseño","Informe, planillas y actas")</f>
        <v>Informe, planillas y actas</v>
      </c>
    </row>
    <row r="880" spans="1:23" hidden="1" x14ac:dyDescent="0.2">
      <c r="A880" t="str">
        <f>'RESUMEN ORDENADO DICIEMBRE'!E880</f>
        <v>MANTENIMIENTO</v>
      </c>
      <c r="B880">
        <f>'RESUMEN ORDENADO DICIEMBRE'!G880</f>
        <v>0</v>
      </c>
      <c r="C880" t="str">
        <f>'RESUMEN ORDENADO DICIEMBRE'!A880</f>
        <v>ZONA 3</v>
      </c>
      <c r="D880" s="55" t="str">
        <f>'RESUMEN ORDENADO DICIEMBRE'!C880</f>
        <v>EL ROSARIO</v>
      </c>
      <c r="E880" t="str">
        <f>'RESUMEN ORDENADO DICIEMBRE'!B880</f>
        <v>CHAGUARPAMBA</v>
      </c>
      <c r="F880" t="str">
        <f>'RESUMEN ORDENADO DICIEMBRE'!D880</f>
        <v>AD. DIRECTA</v>
      </c>
      <c r="G880" t="str">
        <f t="shared" si="277"/>
        <v>VIALSUR</v>
      </c>
      <c r="J880" s="54"/>
      <c r="K880" s="54"/>
      <c r="L880" s="54"/>
      <c r="M880" s="54">
        <f>'RESUMEN ORDENADO DICIEMBRE'!I880</f>
        <v>0</v>
      </c>
      <c r="N880" s="54"/>
      <c r="O880" s="54"/>
      <c r="P880" s="54"/>
      <c r="Q880" s="54"/>
      <c r="R880">
        <f>'RESUMEN ORDENADO DICIEMBRE'!S880</f>
        <v>6864</v>
      </c>
      <c r="S880" s="45"/>
      <c r="W880" s="61"/>
    </row>
    <row r="881" spans="1:23" x14ac:dyDescent="0.2">
      <c r="A881" t="str">
        <f>'RESUMEN ORDENADO DICIEMBRE'!E881</f>
        <v>ALCANTARILLAS</v>
      </c>
      <c r="B881" t="str">
        <f>'RESUMEN ORDENADO DICIEMBRE'!G881</f>
        <v>CONSTRUCCION DE ALCANTARILLAS EN LAS PARROQUIAS DEL CANTON PALTAS</v>
      </c>
      <c r="C881" t="str">
        <f>'RESUMEN ORDENADO DICIEMBRE'!A881</f>
        <v>ZONA 3</v>
      </c>
      <c r="D881" s="55" t="str">
        <f>'RESUMEN ORDENADO DICIEMBRE'!C881</f>
        <v>CANGONAMA</v>
      </c>
      <c r="E881" t="str">
        <f>'RESUMEN ORDENADO DICIEMBRE'!B881</f>
        <v>PALTAS</v>
      </c>
      <c r="F881" t="str">
        <f>'RESUMEN ORDENADO DICIEMBRE'!D881</f>
        <v>CONTRATO</v>
      </c>
      <c r="G881" t="str">
        <f t="shared" si="277"/>
        <v>VIALSUR</v>
      </c>
      <c r="H881">
        <f>'RESUMEN ORDENADO DICIEMBRE'!F881</f>
        <v>2012</v>
      </c>
      <c r="I881" s="53" t="str">
        <f t="shared" ref="I881:I882" si="296">IF(F881="AD. DIRECTA","X","")</f>
        <v/>
      </c>
      <c r="J881" s="54">
        <f>IF(D881=0,"",VLOOKUP(D881,'2010-2001-1990'!$A$1:$C$105,3,"FALSO"))</f>
        <v>635</v>
      </c>
      <c r="K881" s="54">
        <f>IF(D881=0,"",VLOOKUP(D881,'2010-2001-1990'!$A$1:$C$105,2,"FALSO"))</f>
        <v>636</v>
      </c>
      <c r="L881" s="54">
        <f t="shared" ref="L881:L882" si="297">IF(J881="",IF(K881="","",J881+K881),J881+K881)</f>
        <v>1271</v>
      </c>
      <c r="M881" s="54">
        <f>'RESUMEN ORDENADO DICIEMBRE'!I881</f>
        <v>7</v>
      </c>
      <c r="N881" s="54" t="str">
        <f t="shared" ref="N881:N882" si="298">IF(M881=0,"Mantenimiento",IF(A881="MANTENIMIENTO","Construcción de "&amp;M881&amp;" Km de vías mantenidas",IF(A881="ALCANTARILLAS","Construcción de "&amp;M881&amp;" alcantarillas",IF(A881="AMBIENTAL","Licenciamiento ambiental de vías en la provincia",IF(A881="ASFALTADO","Construcción de "&amp;M881&amp;" Km de vías asfaltadas",IF(A881="ESTUDIOS","Ejecución de "&amp;M881&amp;" Km de estudio vial",IF(A881="MEJORAMIENTO","Construcción de "&amp;M881&amp;" Km de vías mejoradas",IF(A881="OBRAS DE ARTE","Construcción de "&amp;M881&amp;" Km de obras de arte",IF(A881="PASARELAS","Construcción de "&amp;M881&amp;" m de pasarelas en convenio con Tony el Suizo",IF(A881="PUENTES","Construcción de "&amp;M881&amp;" m de puentes",))))))))))</f>
        <v>Construcción de 7 alcantarillas</v>
      </c>
      <c r="O881"/>
      <c r="P881" s="54"/>
      <c r="Q881" s="54"/>
      <c r="R881">
        <f>'RESUMEN ORDENADO DICIEMBRE'!S881</f>
        <v>2466.2857142857101</v>
      </c>
      <c r="S881" s="45"/>
      <c r="T881" s="49">
        <f t="shared" ref="T881:T882" si="299">IF(S881="",R881,S881)</f>
        <v>2466.2857142857101</v>
      </c>
      <c r="V881" t="str">
        <f t="shared" ref="V881:V882" si="300">IF(A881="ESTUDIOS","Ing. Patricio Barcenas",IF(A881="AMBIENTAL","Ing. Verónica Carrión",IF(C881="ZONA 1","Ing. Javier Ruíz",IF(C881="ZONA 2","Ing. Marco Cevallos",IF(C881="ZONA 3", "Ing. Alfonso González","Ing. Iván Villa")))))</f>
        <v>Ing. Alfonso González</v>
      </c>
      <c r="W881" s="61" t="str">
        <f t="shared" ref="W881:W882" si="301">IF(A881="ESTUDIOS","Informe del estudio o informe del diseño","Informe, planillas y actas")</f>
        <v>Informe, planillas y actas</v>
      </c>
    </row>
    <row r="882" spans="1:23" x14ac:dyDescent="0.2">
      <c r="A882" t="str">
        <f>'RESUMEN ORDENADO DICIEMBRE'!E882</f>
        <v>MANTENIMIENTO</v>
      </c>
      <c r="B882" t="str">
        <f>'RESUMEN ORDENADO DICIEMBRE'!G882</f>
        <v>VIA, PLAYAS-YAMANA-CARMELO-CANGONAMA. L=16,1 km</v>
      </c>
      <c r="C882" t="str">
        <f>'RESUMEN ORDENADO DICIEMBRE'!A882</f>
        <v>ZONA 3</v>
      </c>
      <c r="D882" s="55" t="str">
        <f>'RESUMEN ORDENADO DICIEMBRE'!C882</f>
        <v>CANGONAMA</v>
      </c>
      <c r="E882" t="str">
        <f>'RESUMEN ORDENADO DICIEMBRE'!B882</f>
        <v>PALTAS</v>
      </c>
      <c r="F882" t="str">
        <f>'RESUMEN ORDENADO DICIEMBRE'!D882</f>
        <v>AD. DIRECTA</v>
      </c>
      <c r="G882" t="str">
        <f t="shared" si="277"/>
        <v>VIALSUR</v>
      </c>
      <c r="H882">
        <f>'RESUMEN ORDENADO DICIEMBRE'!F882</f>
        <v>2013</v>
      </c>
      <c r="I882" s="53" t="str">
        <f t="shared" si="296"/>
        <v>X</v>
      </c>
      <c r="J882" s="54">
        <f>IF(D882=0,"",VLOOKUP(D882,'2010-2001-1990'!$A$1:$C$105,3,"FALSO"))</f>
        <v>635</v>
      </c>
      <c r="K882" s="54">
        <f>IF(D882=0,"",VLOOKUP(D882,'2010-2001-1990'!$A$1:$C$105,2,"FALSO"))</f>
        <v>636</v>
      </c>
      <c r="L882" s="54">
        <f t="shared" si="297"/>
        <v>1271</v>
      </c>
      <c r="M882" s="54">
        <f>'RESUMEN ORDENADO DICIEMBRE'!I882</f>
        <v>16.100000000000001</v>
      </c>
      <c r="N882" s="54" t="str">
        <f t="shared" si="298"/>
        <v>Construcción de 16.1 Km de vías mantenidas</v>
      </c>
      <c r="O882"/>
      <c r="P882" s="54"/>
      <c r="Q882" s="54"/>
      <c r="R882">
        <f>'RESUMEN ORDENADO DICIEMBRE'!S882</f>
        <v>3780</v>
      </c>
      <c r="S882" s="45">
        <f>SUM(R882:R886)</f>
        <v>48807.78</v>
      </c>
      <c r="T882" s="49">
        <f t="shared" si="299"/>
        <v>48807.78</v>
      </c>
      <c r="V882" t="str">
        <f t="shared" si="300"/>
        <v>Ing. Alfonso González</v>
      </c>
      <c r="W882" s="61" t="str">
        <f t="shared" si="301"/>
        <v>Informe, planillas y actas</v>
      </c>
    </row>
    <row r="883" spans="1:23" hidden="1" x14ac:dyDescent="0.2">
      <c r="A883" t="str">
        <f>'RESUMEN ORDENADO DICIEMBRE'!E883</f>
        <v>MANTENIMIENTO</v>
      </c>
      <c r="B883">
        <f>'RESUMEN ORDENADO DICIEMBRE'!G883</f>
        <v>0</v>
      </c>
      <c r="C883" t="str">
        <f>'RESUMEN ORDENADO DICIEMBRE'!A883</f>
        <v>ZONA 3</v>
      </c>
      <c r="D883" s="55" t="str">
        <f>'RESUMEN ORDENADO DICIEMBRE'!C883</f>
        <v>CANGONAMA</v>
      </c>
      <c r="E883" t="str">
        <f>'RESUMEN ORDENADO DICIEMBRE'!B883</f>
        <v>PALTAS</v>
      </c>
      <c r="F883" t="str">
        <f>'RESUMEN ORDENADO DICIEMBRE'!D883</f>
        <v>AD. DIRECTA</v>
      </c>
      <c r="G883" t="str">
        <f t="shared" si="277"/>
        <v>VIALSUR</v>
      </c>
      <c r="J883" s="54"/>
      <c r="K883" s="54"/>
      <c r="L883" s="54"/>
      <c r="M883" s="54">
        <f>'RESUMEN ORDENADO DICIEMBRE'!I883</f>
        <v>0</v>
      </c>
      <c r="N883" s="54"/>
      <c r="O883" s="54"/>
      <c r="P883" s="54"/>
      <c r="Q883" s="54"/>
      <c r="R883">
        <f>'RESUMEN ORDENADO DICIEMBRE'!S883</f>
        <v>2368.8000000000002</v>
      </c>
      <c r="S883" s="45"/>
      <c r="W883" s="61"/>
    </row>
    <row r="884" spans="1:23" hidden="1" x14ac:dyDescent="0.2">
      <c r="A884" t="str">
        <f>'RESUMEN ORDENADO DICIEMBRE'!E884</f>
        <v>MANTENIMIENTO</v>
      </c>
      <c r="B884">
        <f>'RESUMEN ORDENADO DICIEMBRE'!G884</f>
        <v>0</v>
      </c>
      <c r="C884" t="str">
        <f>'RESUMEN ORDENADO DICIEMBRE'!A884</f>
        <v>ZONA 3</v>
      </c>
      <c r="D884" s="55" t="str">
        <f>'RESUMEN ORDENADO DICIEMBRE'!C884</f>
        <v>CANGONAMA</v>
      </c>
      <c r="E884" t="str">
        <f>'RESUMEN ORDENADO DICIEMBRE'!B884</f>
        <v>PALTAS</v>
      </c>
      <c r="F884" t="str">
        <f>'RESUMEN ORDENADO DICIEMBRE'!D884</f>
        <v>AD. DIRECTA</v>
      </c>
      <c r="G884" t="str">
        <f t="shared" si="277"/>
        <v>VIALSUR</v>
      </c>
      <c r="J884" s="54"/>
      <c r="K884" s="54"/>
      <c r="L884" s="54"/>
      <c r="M884" s="54">
        <f>'RESUMEN ORDENADO DICIEMBRE'!I884</f>
        <v>0</v>
      </c>
      <c r="N884" s="54"/>
      <c r="O884" s="54"/>
      <c r="P884" s="54"/>
      <c r="Q884" s="54"/>
      <c r="R884">
        <f>'RESUMEN ORDENADO DICIEMBRE'!S884</f>
        <v>26724.000000000004</v>
      </c>
      <c r="S884" s="45"/>
      <c r="W884" s="61"/>
    </row>
    <row r="885" spans="1:23" hidden="1" x14ac:dyDescent="0.2">
      <c r="A885" t="str">
        <f>'RESUMEN ORDENADO DICIEMBRE'!E885</f>
        <v>MANTENIMIENTO</v>
      </c>
      <c r="B885">
        <f>'RESUMEN ORDENADO DICIEMBRE'!G885</f>
        <v>0</v>
      </c>
      <c r="C885" t="str">
        <f>'RESUMEN ORDENADO DICIEMBRE'!A885</f>
        <v>ZONA 3</v>
      </c>
      <c r="D885" s="55" t="str">
        <f>'RESUMEN ORDENADO DICIEMBRE'!C885</f>
        <v>CANGONAMA</v>
      </c>
      <c r="E885" t="str">
        <f>'RESUMEN ORDENADO DICIEMBRE'!B885</f>
        <v>PALTAS</v>
      </c>
      <c r="F885" t="str">
        <f>'RESUMEN ORDENADO DICIEMBRE'!D885</f>
        <v>AD. DIRECTA</v>
      </c>
      <c r="G885" t="str">
        <f t="shared" si="277"/>
        <v>VIALSUR</v>
      </c>
      <c r="J885" s="54"/>
      <c r="K885" s="54"/>
      <c r="L885" s="54"/>
      <c r="M885" s="54">
        <f>'RESUMEN ORDENADO DICIEMBRE'!I885</f>
        <v>0</v>
      </c>
      <c r="N885" s="54"/>
      <c r="O885" s="54"/>
      <c r="P885" s="54"/>
      <c r="Q885" s="54"/>
      <c r="R885">
        <f>'RESUMEN ORDENADO DICIEMBRE'!S885</f>
        <v>7305.3399999999992</v>
      </c>
      <c r="S885" s="45"/>
    </row>
    <row r="886" spans="1:23" hidden="1" x14ac:dyDescent="0.2">
      <c r="A886" t="str">
        <f>'RESUMEN ORDENADO DICIEMBRE'!E886</f>
        <v>MANTENIMIENTO</v>
      </c>
      <c r="B886">
        <f>'RESUMEN ORDENADO DICIEMBRE'!G886</f>
        <v>0</v>
      </c>
      <c r="C886" t="str">
        <f>'RESUMEN ORDENADO DICIEMBRE'!A886</f>
        <v>ZONA 3</v>
      </c>
      <c r="D886" s="55" t="str">
        <f>'RESUMEN ORDENADO DICIEMBRE'!C886</f>
        <v>CANGONAMA</v>
      </c>
      <c r="E886" t="str">
        <f>'RESUMEN ORDENADO DICIEMBRE'!B886</f>
        <v>PALTAS</v>
      </c>
      <c r="F886" t="str">
        <f>'RESUMEN ORDENADO DICIEMBRE'!D886</f>
        <v>AD. DIRECTA</v>
      </c>
      <c r="G886" t="str">
        <f t="shared" si="277"/>
        <v>VIALSUR</v>
      </c>
      <c r="J886" s="54"/>
      <c r="K886" s="54"/>
      <c r="L886" s="54"/>
      <c r="M886" s="54">
        <f>'RESUMEN ORDENADO DICIEMBRE'!I886</f>
        <v>0</v>
      </c>
      <c r="N886" s="54"/>
      <c r="O886" s="54"/>
      <c r="P886" s="54"/>
      <c r="Q886" s="54"/>
      <c r="R886">
        <f>'RESUMEN ORDENADO DICIEMBRE'!S886</f>
        <v>8629.64</v>
      </c>
      <c r="S886" s="45"/>
    </row>
    <row r="887" spans="1:23" x14ac:dyDescent="0.2">
      <c r="A887" t="str">
        <f>'RESUMEN ORDENADO DICIEMBRE'!E887</f>
        <v>ALCANTARILLAS</v>
      </c>
      <c r="B887" t="str">
        <f>'RESUMEN ORDENADO DICIEMBRE'!G887</f>
        <v>CONSTRUCCION DE ALCANTARILLAS EN LAS PARROQUIAS DEL CANTON PALTAS</v>
      </c>
      <c r="C887" t="str">
        <f>'RESUMEN ORDENADO DICIEMBRE'!A887</f>
        <v>ZONA 3</v>
      </c>
      <c r="D887" s="55" t="str">
        <f>'RESUMEN ORDENADO DICIEMBRE'!C887</f>
        <v>GUACHANAMA</v>
      </c>
      <c r="E887" t="str">
        <f>'RESUMEN ORDENADO DICIEMBRE'!B887</f>
        <v>PALTAS</v>
      </c>
      <c r="F887" t="str">
        <f>'RESUMEN ORDENADO DICIEMBRE'!D887</f>
        <v>CONTRATO</v>
      </c>
      <c r="G887" t="str">
        <f t="shared" si="277"/>
        <v>VIALSUR</v>
      </c>
      <c r="H887">
        <f>'RESUMEN ORDENADO DICIEMBRE'!F887</f>
        <v>2012</v>
      </c>
      <c r="I887" s="53" t="str">
        <f>IF(F887="AD. DIRECTA","X","")</f>
        <v/>
      </c>
      <c r="J887" s="54">
        <f>IF(D887=0,"",VLOOKUP(D887,'2010-2001-1990'!$A$1:$C$105,3,"FALSO"))</f>
        <v>1219</v>
      </c>
      <c r="K887" s="54">
        <f>IF(D887=0,"",VLOOKUP(D887,'2010-2001-1990'!$A$1:$C$105,2,"FALSO"))</f>
        <v>1383</v>
      </c>
      <c r="L887" s="54">
        <f>IF(J887="",IF(K887="","",J887+K887),J887+K887)</f>
        <v>2602</v>
      </c>
      <c r="M887" s="54">
        <f>'RESUMEN ORDENADO DICIEMBRE'!I887</f>
        <v>7</v>
      </c>
      <c r="N887" s="54" t="str">
        <f>IF(M887=0,"Mantenimiento",IF(A887="MANTENIMIENTO","Construcción de "&amp;M887&amp;" Km de vías mantenidas",IF(A887="ALCANTARILLAS","Construcción de "&amp;M887&amp;" alcantarillas",IF(A887="AMBIENTAL","Licenciamiento ambiental de vías en la provincia",IF(A887="ASFALTADO","Construcción de "&amp;M887&amp;" Km de vías asfaltadas",IF(A887="ESTUDIOS","Ejecución de "&amp;M887&amp;" Km de estudio vial",IF(A887="MEJORAMIENTO","Construcción de "&amp;M887&amp;" Km de vías mejoradas",IF(A887="OBRAS DE ARTE","Construcción de "&amp;M887&amp;" Km de obras de arte",IF(A887="PASARELAS","Construcción de "&amp;M887&amp;" m de pasarelas en convenio con Tony el Suizo",IF(A887="PUENTES","Construcción de "&amp;M887&amp;" m de puentes",))))))))))</f>
        <v>Construcción de 7 alcantarillas</v>
      </c>
      <c r="O887"/>
      <c r="P887" s="54"/>
      <c r="Q887" s="54"/>
      <c r="R887">
        <f>'RESUMEN ORDENADO DICIEMBRE'!S887</f>
        <v>2466.2857142857101</v>
      </c>
      <c r="S887" s="45">
        <f>SUM(R887:R888)</f>
        <v>4932.5714285714203</v>
      </c>
      <c r="T887" s="49">
        <f>IF(S887="",R887,S887)</f>
        <v>4932.5714285714203</v>
      </c>
      <c r="V887" t="str">
        <f>IF(A887="ESTUDIOS","Ing. Patricio Barcenas",IF(A887="AMBIENTAL","Ing. Verónica Carrión",IF(C887="ZONA 1","Ing. Javier Ruíz",IF(C887="ZONA 2","Ing. Marco Cevallos",IF(C887="ZONA 3", "Ing. Alfonso González","Ing. Iván Villa")))))</f>
        <v>Ing. Alfonso González</v>
      </c>
      <c r="W887" s="61" t="str">
        <f>IF(A887="ESTUDIOS","Informe del estudio o informe del diseño","Informe, planillas y actas")</f>
        <v>Informe, planillas y actas</v>
      </c>
    </row>
    <row r="888" spans="1:23" hidden="1" x14ac:dyDescent="0.2">
      <c r="A888" t="str">
        <f>'RESUMEN ORDENADO DICIEMBRE'!E888</f>
        <v>ALCANTARILLAS</v>
      </c>
      <c r="B888">
        <f>'RESUMEN ORDENADO DICIEMBRE'!G888</f>
        <v>0</v>
      </c>
      <c r="C888" t="str">
        <f>'RESUMEN ORDENADO DICIEMBRE'!A888</f>
        <v>ZONA 3</v>
      </c>
      <c r="D888" s="55" t="str">
        <f>'RESUMEN ORDENADO DICIEMBRE'!C888</f>
        <v>GUACHANAMA</v>
      </c>
      <c r="E888" t="str">
        <f>'RESUMEN ORDENADO DICIEMBRE'!B888</f>
        <v>PALTAS</v>
      </c>
      <c r="F888" t="str">
        <f>'RESUMEN ORDENADO DICIEMBRE'!D888</f>
        <v>CONTRATO</v>
      </c>
      <c r="G888" t="str">
        <f t="shared" si="277"/>
        <v>VIALSUR</v>
      </c>
      <c r="J888" s="54"/>
      <c r="K888" s="54"/>
      <c r="L888" s="54"/>
      <c r="M888" s="54">
        <f>'RESUMEN ORDENADO DICIEMBRE'!I888</f>
        <v>0</v>
      </c>
      <c r="N888" s="54"/>
      <c r="O888" s="54"/>
      <c r="P888" s="54"/>
      <c r="Q888" s="54"/>
      <c r="R888">
        <f>'RESUMEN ORDENADO DICIEMBRE'!S888</f>
        <v>2466.2857142857101</v>
      </c>
      <c r="S888" s="45"/>
      <c r="W888" s="61"/>
    </row>
    <row r="889" spans="1:23" x14ac:dyDescent="0.2">
      <c r="A889" t="str">
        <f>'RESUMEN ORDENADO DICIEMBRE'!E889</f>
        <v>MANTENIMIENTO</v>
      </c>
      <c r="B889" t="str">
        <f>'RESUMEN ORDENADO DICIEMBRE'!G889</f>
        <v>VIA, SANTA GERTRUDIZ-GUACHANAMA. L=19,6 KM.</v>
      </c>
      <c r="C889" t="str">
        <f>'RESUMEN ORDENADO DICIEMBRE'!A889</f>
        <v>ZONA 3</v>
      </c>
      <c r="D889" s="55" t="str">
        <f>'RESUMEN ORDENADO DICIEMBRE'!C889</f>
        <v>GUACHANAMA</v>
      </c>
      <c r="E889" t="str">
        <f>'RESUMEN ORDENADO DICIEMBRE'!B889</f>
        <v>PALTAS</v>
      </c>
      <c r="F889" t="str">
        <f>'RESUMEN ORDENADO DICIEMBRE'!D889</f>
        <v>AD. DIRECTA</v>
      </c>
      <c r="G889" t="str">
        <f t="shared" si="277"/>
        <v>VIALSUR</v>
      </c>
      <c r="H889">
        <f>'RESUMEN ORDENADO DICIEMBRE'!F889</f>
        <v>2013</v>
      </c>
      <c r="I889" s="53" t="str">
        <f t="shared" ref="I889:I892" si="302">IF(F889="AD. DIRECTA","X","")</f>
        <v>X</v>
      </c>
      <c r="J889" s="54">
        <f>IF(D889=0,"",VLOOKUP(D889,'2010-2001-1990'!$A$1:$C$105,3,"FALSO"))</f>
        <v>1219</v>
      </c>
      <c r="K889" s="54">
        <f>IF(D889=0,"",VLOOKUP(D889,'2010-2001-1990'!$A$1:$C$105,2,"FALSO"))</f>
        <v>1383</v>
      </c>
      <c r="L889" s="54">
        <f t="shared" ref="L889:L892" si="303">IF(J889="",IF(K889="","",J889+K889),J889+K889)</f>
        <v>2602</v>
      </c>
      <c r="M889" s="54">
        <f>'RESUMEN ORDENADO DICIEMBRE'!I889</f>
        <v>19.600000000000001</v>
      </c>
      <c r="N889" s="54" t="str">
        <f t="shared" ref="N889:N892" si="304">IF(M889=0,"Mantenimiento",IF(A889="MANTENIMIENTO","Construcción de "&amp;M889&amp;" Km de vías mantenidas",IF(A889="ALCANTARILLAS","Construcción de "&amp;M889&amp;" alcantarillas",IF(A889="AMBIENTAL","Licenciamiento ambiental de vías en la provincia",IF(A889="ASFALTADO","Construcción de "&amp;M889&amp;" Km de vías asfaltadas",IF(A889="ESTUDIOS","Ejecución de "&amp;M889&amp;" Km de estudio vial",IF(A889="MEJORAMIENTO","Construcción de "&amp;M889&amp;" Km de vías mejoradas",IF(A889="OBRAS DE ARTE","Construcción de "&amp;M889&amp;" Km de obras de arte",IF(A889="PASARELAS","Construcción de "&amp;M889&amp;" m de pasarelas en convenio con Tony el Suizo",IF(A889="PUENTES","Construcción de "&amp;M889&amp;" m de puentes",))))))))))</f>
        <v>Construcción de 19.6 Km de vías mantenidas</v>
      </c>
      <c r="O889"/>
      <c r="P889" s="54"/>
      <c r="Q889" s="54"/>
      <c r="R889">
        <f>'RESUMEN ORDENADO DICIEMBRE'!S889</f>
        <v>36108</v>
      </c>
      <c r="S889" s="45"/>
      <c r="T889" s="49">
        <f t="shared" ref="T889:T892" si="305">IF(S889="",R889,S889)</f>
        <v>36108</v>
      </c>
      <c r="V889" t="str">
        <f t="shared" ref="V889:V892" si="306">IF(A889="ESTUDIOS","Ing. Patricio Barcenas",IF(A889="AMBIENTAL","Ing. Verónica Carrión",IF(C889="ZONA 1","Ing. Javier Ruíz",IF(C889="ZONA 2","Ing. Marco Cevallos",IF(C889="ZONA 3", "Ing. Alfonso González","Ing. Iván Villa")))))</f>
        <v>Ing. Alfonso González</v>
      </c>
      <c r="W889" s="61" t="str">
        <f t="shared" ref="W889:W892" si="307">IF(A889="ESTUDIOS","Informe del estudio o informe del diseño","Informe, planillas y actas")</f>
        <v>Informe, planillas y actas</v>
      </c>
    </row>
    <row r="890" spans="1:23" x14ac:dyDescent="0.2">
      <c r="A890" t="str">
        <f>'RESUMEN ORDENADO DICIEMBRE'!E890</f>
        <v>MANTENIMIENTO</v>
      </c>
      <c r="B890" t="str">
        <f>'RESUMEN ORDENADO DICIEMBRE'!G890</f>
        <v>VIA, GUACHANAMA-EL LIMON. L=21,1 km.</v>
      </c>
      <c r="C890" t="str">
        <f>'RESUMEN ORDENADO DICIEMBRE'!A890</f>
        <v>ZONA 3</v>
      </c>
      <c r="D890" s="55" t="str">
        <f>'RESUMEN ORDENADO DICIEMBRE'!C890</f>
        <v>GUACHANAMA</v>
      </c>
      <c r="E890" t="str">
        <f>'RESUMEN ORDENADO DICIEMBRE'!B890</f>
        <v>PALTAS</v>
      </c>
      <c r="F890" t="str">
        <f>'RESUMEN ORDENADO DICIEMBRE'!D890</f>
        <v>AD. DIRECTA</v>
      </c>
      <c r="G890" t="str">
        <f t="shared" si="277"/>
        <v>VIALSUR</v>
      </c>
      <c r="H890">
        <f>'RESUMEN ORDENADO DICIEMBRE'!F890</f>
        <v>2013</v>
      </c>
      <c r="I890" s="53" t="str">
        <f t="shared" si="302"/>
        <v>X</v>
      </c>
      <c r="J890" s="54">
        <f>IF(D890=0,"",VLOOKUP(D890,'2010-2001-1990'!$A$1:$C$105,3,"FALSO"))</f>
        <v>1219</v>
      </c>
      <c r="K890" s="54">
        <f>IF(D890=0,"",VLOOKUP(D890,'2010-2001-1990'!$A$1:$C$105,2,"FALSO"))</f>
        <v>1383</v>
      </c>
      <c r="L890" s="54">
        <f t="shared" si="303"/>
        <v>2602</v>
      </c>
      <c r="M890" s="54">
        <f>'RESUMEN ORDENADO DICIEMBRE'!I890</f>
        <v>21.1</v>
      </c>
      <c r="N890" s="54" t="str">
        <f t="shared" si="304"/>
        <v>Construcción de 21.1 Km de vías mantenidas</v>
      </c>
      <c r="O890"/>
      <c r="P890" s="54"/>
      <c r="Q890" s="54"/>
      <c r="R890">
        <f>'RESUMEN ORDENADO DICIEMBRE'!S890</f>
        <v>10488</v>
      </c>
      <c r="S890" s="45"/>
      <c r="T890" s="49">
        <f t="shared" si="305"/>
        <v>10488</v>
      </c>
      <c r="V890" t="str">
        <f t="shared" si="306"/>
        <v>Ing. Alfonso González</v>
      </c>
      <c r="W890" s="61" t="str">
        <f t="shared" si="307"/>
        <v>Informe, planillas y actas</v>
      </c>
    </row>
    <row r="891" spans="1:23" x14ac:dyDescent="0.2">
      <c r="A891" t="str">
        <f>'RESUMEN ORDENADO DICIEMBRE'!E891</f>
        <v>MANTENIMIENTO</v>
      </c>
      <c r="B891" t="str">
        <f>'RESUMEN ORDENADO DICIEMBRE'!G891</f>
        <v>VIA, GUACHANAMA-EL SAUCE. L=3,2 KM.</v>
      </c>
      <c r="C891" t="str">
        <f>'RESUMEN ORDENADO DICIEMBRE'!A891</f>
        <v>ZONA 3</v>
      </c>
      <c r="D891" s="55" t="str">
        <f>'RESUMEN ORDENADO DICIEMBRE'!C891</f>
        <v>GUACHANAMA</v>
      </c>
      <c r="E891" t="str">
        <f>'RESUMEN ORDENADO DICIEMBRE'!B891</f>
        <v>PALTAS</v>
      </c>
      <c r="F891" t="str">
        <f>'RESUMEN ORDENADO DICIEMBRE'!D891</f>
        <v>AD. DIRECTA</v>
      </c>
      <c r="G891" t="str">
        <f t="shared" si="277"/>
        <v>VIALSUR</v>
      </c>
      <c r="H891">
        <f>'RESUMEN ORDENADO DICIEMBRE'!F891</f>
        <v>2013</v>
      </c>
      <c r="I891" s="53" t="str">
        <f t="shared" si="302"/>
        <v>X</v>
      </c>
      <c r="J891" s="54">
        <f>IF(D891=0,"",VLOOKUP(D891,'2010-2001-1990'!$A$1:$C$105,3,"FALSO"))</f>
        <v>1219</v>
      </c>
      <c r="K891" s="54">
        <f>IF(D891=0,"",VLOOKUP(D891,'2010-2001-1990'!$A$1:$C$105,2,"FALSO"))</f>
        <v>1383</v>
      </c>
      <c r="L891" s="54">
        <f t="shared" si="303"/>
        <v>2602</v>
      </c>
      <c r="M891" s="54">
        <f>'RESUMEN ORDENADO DICIEMBRE'!I891</f>
        <v>3.2</v>
      </c>
      <c r="N891" s="54" t="str">
        <f t="shared" si="304"/>
        <v>Construcción de 3.2 Km de vías mantenidas</v>
      </c>
      <c r="O891"/>
      <c r="P891" s="54"/>
      <c r="Q891" s="54"/>
      <c r="R891">
        <f>'RESUMEN ORDENADO DICIEMBRE'!S891</f>
        <v>4284</v>
      </c>
      <c r="S891" s="45"/>
      <c r="T891" s="49">
        <f t="shared" si="305"/>
        <v>4284</v>
      </c>
      <c r="V891" t="str">
        <f t="shared" si="306"/>
        <v>Ing. Alfonso González</v>
      </c>
      <c r="W891" s="61" t="str">
        <f t="shared" si="307"/>
        <v>Informe, planillas y actas</v>
      </c>
    </row>
    <row r="892" spans="1:23" x14ac:dyDescent="0.2">
      <c r="A892" t="str">
        <f>'RESUMEN ORDENADO DICIEMBRE'!E892</f>
        <v>MANTENIMIENTO</v>
      </c>
      <c r="B892" t="str">
        <f>'RESUMEN ORDENADO DICIEMBRE'!G892</f>
        <v>VIA, EL GUINEO-LA PALMA-EL PLACER.   L=11,1 km</v>
      </c>
      <c r="C892" t="str">
        <f>'RESUMEN ORDENADO DICIEMBRE'!A892</f>
        <v>ZONA 3</v>
      </c>
      <c r="D892" s="55" t="str">
        <f>'RESUMEN ORDENADO DICIEMBRE'!C892</f>
        <v>LAURO GUERRERO</v>
      </c>
      <c r="E892" t="str">
        <f>'RESUMEN ORDENADO DICIEMBRE'!B892</f>
        <v>PALTAS</v>
      </c>
      <c r="F892" t="str">
        <f>'RESUMEN ORDENADO DICIEMBRE'!D892</f>
        <v>AD. DIRECTA</v>
      </c>
      <c r="G892" t="str">
        <f t="shared" si="277"/>
        <v>VIALSUR</v>
      </c>
      <c r="H892">
        <f>'RESUMEN ORDENADO DICIEMBRE'!F892</f>
        <v>2013</v>
      </c>
      <c r="I892" s="53" t="str">
        <f t="shared" si="302"/>
        <v>X</v>
      </c>
      <c r="J892" s="54">
        <f>IF(D892=0,"",VLOOKUP(D892,'2010-2001-1990'!$A$1:$C$105,3,"FALSO"))</f>
        <v>910</v>
      </c>
      <c r="K892" s="54">
        <f>IF(D892=0,"",VLOOKUP(D892,'2010-2001-1990'!$A$1:$C$105,2,"FALSO"))</f>
        <v>915</v>
      </c>
      <c r="L892" s="54">
        <f t="shared" si="303"/>
        <v>1825</v>
      </c>
      <c r="M892" s="54">
        <f>'RESUMEN ORDENADO DICIEMBRE'!I892</f>
        <v>11.1</v>
      </c>
      <c r="N892" s="54" t="str">
        <f t="shared" si="304"/>
        <v>Construcción de 11.1 Km de vías mantenidas</v>
      </c>
      <c r="O892"/>
      <c r="P892" s="54"/>
      <c r="Q892" s="54"/>
      <c r="R892">
        <f>'RESUMEN ORDENADO DICIEMBRE'!S892</f>
        <v>655.20000000000005</v>
      </c>
      <c r="S892" s="45">
        <f>SUM(R892:R896)</f>
        <v>16285.725</v>
      </c>
      <c r="T892" s="49">
        <f t="shared" si="305"/>
        <v>16285.725</v>
      </c>
      <c r="V892" t="str">
        <f t="shared" si="306"/>
        <v>Ing. Alfonso González</v>
      </c>
      <c r="W892" s="61" t="str">
        <f t="shared" si="307"/>
        <v>Informe, planillas y actas</v>
      </c>
    </row>
    <row r="893" spans="1:23" hidden="1" x14ac:dyDescent="0.2">
      <c r="A893" t="str">
        <f>'RESUMEN ORDENADO DICIEMBRE'!E893</f>
        <v>MANTENIMIENTO</v>
      </c>
      <c r="B893">
        <f>'RESUMEN ORDENADO DICIEMBRE'!G893</f>
        <v>0</v>
      </c>
      <c r="C893" t="str">
        <f>'RESUMEN ORDENADO DICIEMBRE'!A893</f>
        <v>ZONA 3</v>
      </c>
      <c r="D893" s="55" t="str">
        <f>'RESUMEN ORDENADO DICIEMBRE'!C893</f>
        <v>LAURO GUERRERO</v>
      </c>
      <c r="E893" t="str">
        <f>'RESUMEN ORDENADO DICIEMBRE'!B893</f>
        <v>PALTAS</v>
      </c>
      <c r="F893" t="str">
        <f>'RESUMEN ORDENADO DICIEMBRE'!D893</f>
        <v>AD. DIRECTA</v>
      </c>
      <c r="G893" t="str">
        <f t="shared" si="277"/>
        <v>VIALSUR</v>
      </c>
      <c r="J893" s="54"/>
      <c r="K893" s="54"/>
      <c r="L893" s="54"/>
      <c r="M893" s="54">
        <f>'RESUMEN ORDENADO DICIEMBRE'!I893</f>
        <v>0</v>
      </c>
      <c r="N893" s="54"/>
      <c r="O893" s="54"/>
      <c r="P893" s="54"/>
      <c r="Q893" s="54"/>
      <c r="R893">
        <f>'RESUMEN ORDENADO DICIEMBRE'!S893</f>
        <v>189</v>
      </c>
      <c r="S893" s="45"/>
    </row>
    <row r="894" spans="1:23" hidden="1" x14ac:dyDescent="0.2">
      <c r="A894" t="str">
        <f>'RESUMEN ORDENADO DICIEMBRE'!E894</f>
        <v>MANTENIMIENTO</v>
      </c>
      <c r="B894">
        <f>'RESUMEN ORDENADO DICIEMBRE'!G894</f>
        <v>0</v>
      </c>
      <c r="C894" t="str">
        <f>'RESUMEN ORDENADO DICIEMBRE'!A894</f>
        <v>ZONA 3</v>
      </c>
      <c r="D894" s="55" t="str">
        <f>'RESUMEN ORDENADO DICIEMBRE'!C894</f>
        <v>LAURO GUERRERO</v>
      </c>
      <c r="E894" t="str">
        <f>'RESUMEN ORDENADO DICIEMBRE'!B894</f>
        <v>PALTAS</v>
      </c>
      <c r="F894" t="str">
        <f>'RESUMEN ORDENADO DICIEMBRE'!D894</f>
        <v>AD. DIRECTA</v>
      </c>
      <c r="G894" t="str">
        <f t="shared" si="277"/>
        <v>VIALSUR</v>
      </c>
      <c r="J894" s="54"/>
      <c r="K894" s="54"/>
      <c r="L894" s="54"/>
      <c r="M894" s="54">
        <f>'RESUMEN ORDENADO DICIEMBRE'!I894</f>
        <v>0</v>
      </c>
      <c r="N894" s="54"/>
      <c r="O894" s="54"/>
      <c r="P894" s="54"/>
      <c r="Q894" s="54"/>
      <c r="R894">
        <f>'RESUMEN ORDENADO DICIEMBRE'!S894</f>
        <v>572.56499999999994</v>
      </c>
      <c r="S894" s="45"/>
    </row>
    <row r="895" spans="1:23" hidden="1" x14ac:dyDescent="0.2">
      <c r="A895" t="str">
        <f>'RESUMEN ORDENADO DICIEMBRE'!E895</f>
        <v>MANTENIMIENTO</v>
      </c>
      <c r="B895">
        <f>'RESUMEN ORDENADO DICIEMBRE'!G895</f>
        <v>0</v>
      </c>
      <c r="C895" t="str">
        <f>'RESUMEN ORDENADO DICIEMBRE'!A895</f>
        <v>ZONA 3</v>
      </c>
      <c r="D895" s="55" t="str">
        <f>'RESUMEN ORDENADO DICIEMBRE'!C895</f>
        <v>LAURO GUERRERO</v>
      </c>
      <c r="E895" t="str">
        <f>'RESUMEN ORDENADO DICIEMBRE'!B895</f>
        <v>PALTAS</v>
      </c>
      <c r="F895" t="str">
        <f>'RESUMEN ORDENADO DICIEMBRE'!D895</f>
        <v>AD. DIRECTA</v>
      </c>
      <c r="G895" t="str">
        <f t="shared" si="277"/>
        <v>VIALSUR</v>
      </c>
      <c r="J895" s="54"/>
      <c r="K895" s="54"/>
      <c r="L895" s="54"/>
      <c r="M895" s="54">
        <f>'RESUMEN ORDENADO DICIEMBRE'!I895</f>
        <v>0</v>
      </c>
      <c r="N895" s="54"/>
      <c r="O895" s="54"/>
      <c r="P895" s="54"/>
      <c r="Q895" s="54"/>
      <c r="R895">
        <f>'RESUMEN ORDENADO DICIEMBRE'!S895</f>
        <v>2388.96</v>
      </c>
      <c r="S895" s="45"/>
    </row>
    <row r="896" spans="1:23" hidden="1" x14ac:dyDescent="0.2">
      <c r="A896" t="str">
        <f>'RESUMEN ORDENADO DICIEMBRE'!E896</f>
        <v>MANTENIMIENTO</v>
      </c>
      <c r="B896">
        <f>'RESUMEN ORDENADO DICIEMBRE'!G896</f>
        <v>0</v>
      </c>
      <c r="C896" t="str">
        <f>'RESUMEN ORDENADO DICIEMBRE'!A896</f>
        <v>ZONA 3</v>
      </c>
      <c r="D896" s="55" t="str">
        <f>'RESUMEN ORDENADO DICIEMBRE'!C896</f>
        <v>LAURO GUERRERO</v>
      </c>
      <c r="E896" t="str">
        <f>'RESUMEN ORDENADO DICIEMBRE'!B896</f>
        <v>PALTAS</v>
      </c>
      <c r="F896" t="str">
        <f>'RESUMEN ORDENADO DICIEMBRE'!D896</f>
        <v>AD. DIRECTA</v>
      </c>
      <c r="G896" t="str">
        <f t="shared" si="277"/>
        <v>VIALSUR</v>
      </c>
      <c r="J896" s="54"/>
      <c r="K896" s="54"/>
      <c r="L896" s="54"/>
      <c r="M896" s="54">
        <f>'RESUMEN ORDENADO DICIEMBRE'!I896</f>
        <v>0</v>
      </c>
      <c r="N896" s="54"/>
      <c r="O896" s="54"/>
      <c r="P896" s="54"/>
      <c r="Q896" s="54"/>
      <c r="R896">
        <f>'RESUMEN ORDENADO DICIEMBRE'!S896</f>
        <v>12480</v>
      </c>
      <c r="S896" s="45"/>
    </row>
    <row r="897" spans="1:23" x14ac:dyDescent="0.2">
      <c r="A897" t="str">
        <f>'RESUMEN ORDENADO DICIEMBRE'!E897</f>
        <v>ALCANTARILLAS</v>
      </c>
      <c r="B897" t="str">
        <f>'RESUMEN ORDENADO DICIEMBRE'!G897</f>
        <v>CONSTRUCCION DE ALCANTARILLAS EN LAS PARROQUIAS DEL CANTON PALTAS</v>
      </c>
      <c r="C897" t="str">
        <f>'RESUMEN ORDENADO DICIEMBRE'!A897</f>
        <v>ZONA 3</v>
      </c>
      <c r="D897" s="55" t="str">
        <f>'RESUMEN ORDENADO DICIEMBRE'!C897</f>
        <v>LAURO GUERRERO</v>
      </c>
      <c r="E897" t="str">
        <f>'RESUMEN ORDENADO DICIEMBRE'!B897</f>
        <v>PALTAS</v>
      </c>
      <c r="F897" t="str">
        <f>'RESUMEN ORDENADO DICIEMBRE'!D897</f>
        <v>CONTRATO</v>
      </c>
      <c r="G897" t="str">
        <f t="shared" si="277"/>
        <v>VIALSUR</v>
      </c>
      <c r="H897">
        <f>'RESUMEN ORDENADO DICIEMBRE'!F897</f>
        <v>2012</v>
      </c>
      <c r="I897" s="53" t="str">
        <f>IF(F897="AD. DIRECTA","X","")</f>
        <v/>
      </c>
      <c r="J897" s="54">
        <f>IF(D897=0,"",VLOOKUP(D897,'2010-2001-1990'!$A$1:$C$105,3,"FALSO"))</f>
        <v>910</v>
      </c>
      <c r="K897" s="54">
        <f>IF(D897=0,"",VLOOKUP(D897,'2010-2001-1990'!$A$1:$C$105,2,"FALSO"))</f>
        <v>915</v>
      </c>
      <c r="L897" s="54">
        <f>IF(J897="",IF(K897="","",J897+K897),J897+K897)</f>
        <v>1825</v>
      </c>
      <c r="M897" s="54">
        <f>'RESUMEN ORDENADO DICIEMBRE'!I897</f>
        <v>7</v>
      </c>
      <c r="N897" s="54" t="str">
        <f>IF(M897=0,"Mantenimiento",IF(A897="MANTENIMIENTO","Construcción de "&amp;M897&amp;" Km de vías mantenidas",IF(A897="ALCANTARILLAS","Construcción de "&amp;M897&amp;" alcantarillas",IF(A897="AMBIENTAL","Licenciamiento ambiental de vías en la provincia",IF(A897="ASFALTADO","Construcción de "&amp;M897&amp;" Km de vías asfaltadas",IF(A897="ESTUDIOS","Ejecución de "&amp;M897&amp;" Km de estudio vial",IF(A897="MEJORAMIENTO","Construcción de "&amp;M897&amp;" Km de vías mejoradas",IF(A897="OBRAS DE ARTE","Construcción de "&amp;M897&amp;" Km de obras de arte",IF(A897="PASARELAS","Construcción de "&amp;M897&amp;" m de pasarelas en convenio con Tony el Suizo",IF(A897="PUENTES","Construcción de "&amp;M897&amp;" m de puentes",))))))))))</f>
        <v>Construcción de 7 alcantarillas</v>
      </c>
      <c r="O897"/>
      <c r="P897" s="54"/>
      <c r="Q897" s="54"/>
      <c r="R897">
        <f>'RESUMEN ORDENADO DICIEMBRE'!S897</f>
        <v>2466.2857142857101</v>
      </c>
      <c r="S897" s="45">
        <f>SUM(R897:R898)</f>
        <v>4932.5714285714203</v>
      </c>
      <c r="T897" s="49">
        <f>IF(S897="",R897,S897)</f>
        <v>4932.5714285714203</v>
      </c>
      <c r="V897" t="str">
        <f>IF(A897="ESTUDIOS","Ing. Patricio Barcenas",IF(A897="AMBIENTAL","Ing. Verónica Carrión",IF(C897="ZONA 1","Ing. Javier Ruíz",IF(C897="ZONA 2","Ing. Marco Cevallos",IF(C897="ZONA 3", "Ing. Alfonso González","Ing. Iván Villa")))))</f>
        <v>Ing. Alfonso González</v>
      </c>
      <c r="W897" s="61" t="str">
        <f>IF(A897="ESTUDIOS","Informe del estudio o informe del diseño","Informe, planillas y actas")</f>
        <v>Informe, planillas y actas</v>
      </c>
    </row>
    <row r="898" spans="1:23" hidden="1" x14ac:dyDescent="0.2">
      <c r="A898" t="str">
        <f>'RESUMEN ORDENADO DICIEMBRE'!E898</f>
        <v>ALCANTARILLAS</v>
      </c>
      <c r="B898">
        <f>'RESUMEN ORDENADO DICIEMBRE'!G898</f>
        <v>0</v>
      </c>
      <c r="C898" t="str">
        <f>'RESUMEN ORDENADO DICIEMBRE'!A898</f>
        <v>ZONA 3</v>
      </c>
      <c r="D898" s="55" t="str">
        <f>'RESUMEN ORDENADO DICIEMBRE'!C898</f>
        <v>LAURO GUERRERO</v>
      </c>
      <c r="E898" t="str">
        <f>'RESUMEN ORDENADO DICIEMBRE'!B898</f>
        <v>PALTAS</v>
      </c>
      <c r="F898" t="str">
        <f>'RESUMEN ORDENADO DICIEMBRE'!D898</f>
        <v>CONTRATO</v>
      </c>
      <c r="G898" t="str">
        <f t="shared" si="277"/>
        <v>VIALSUR</v>
      </c>
      <c r="J898" s="54"/>
      <c r="K898" s="54"/>
      <c r="L898" s="54"/>
      <c r="M898" s="54">
        <f>'RESUMEN ORDENADO DICIEMBRE'!I898</f>
        <v>0</v>
      </c>
      <c r="N898" s="54"/>
      <c r="O898" s="54"/>
      <c r="P898" s="54"/>
      <c r="Q898" s="54"/>
      <c r="R898">
        <f>'RESUMEN ORDENADO DICIEMBRE'!S898</f>
        <v>2466.2857142857101</v>
      </c>
      <c r="S898" s="45"/>
    </row>
    <row r="899" spans="1:23" x14ac:dyDescent="0.2">
      <c r="A899" t="str">
        <f>'RESUMEN ORDENADO DICIEMBRE'!E899</f>
        <v>ALCANTARILLAS</v>
      </c>
      <c r="B899" t="str">
        <f>'RESUMEN ORDENADO DICIEMBRE'!G899</f>
        <v>CONSTRUCCION DE ALCANTARILLAS EN LAS PARROQUIAS DEL CANTON PALTAS</v>
      </c>
      <c r="C899" t="str">
        <f>'RESUMEN ORDENADO DICIEMBRE'!A899</f>
        <v>ZONA 3</v>
      </c>
      <c r="D899" s="55" t="str">
        <f>'RESUMEN ORDENADO DICIEMBRE'!C899</f>
        <v>YAMANA</v>
      </c>
      <c r="E899" t="str">
        <f>'RESUMEN ORDENADO DICIEMBRE'!B899</f>
        <v>PALTAS</v>
      </c>
      <c r="F899" t="str">
        <f>'RESUMEN ORDENADO DICIEMBRE'!D899</f>
        <v>CONTRATO</v>
      </c>
      <c r="G899" t="str">
        <f t="shared" si="277"/>
        <v>VIALSUR</v>
      </c>
      <c r="H899">
        <f>'RESUMEN ORDENADO DICIEMBRE'!F899</f>
        <v>2012</v>
      </c>
      <c r="I899" s="53" t="str">
        <f>IF(F899="AD. DIRECTA","X","")</f>
        <v/>
      </c>
      <c r="J899" s="54">
        <f>IF(D899=0,"",VLOOKUP(D899,'2010-2001-1990'!$A$1:$C$105,3,"FALSO"))</f>
        <v>622</v>
      </c>
      <c r="K899" s="54">
        <f>IF(D899=0,"",VLOOKUP(D899,'2010-2001-1990'!$A$1:$C$105,2,"FALSO"))</f>
        <v>620</v>
      </c>
      <c r="L899" s="54">
        <f>IF(J899="",IF(K899="","",J899+K899),J899+K899)</f>
        <v>1242</v>
      </c>
      <c r="M899" s="54">
        <f>'RESUMEN ORDENADO DICIEMBRE'!I899</f>
        <v>7</v>
      </c>
      <c r="N899" s="54" t="str">
        <f>IF(M899=0,"Mantenimiento",IF(A899="MANTENIMIENTO","Construcción de "&amp;M899&amp;" Km de vías mantenidas",IF(A899="ALCANTARILLAS","Construcción de "&amp;M899&amp;" alcantarillas",IF(A899="AMBIENTAL","Licenciamiento ambiental de vías en la provincia",IF(A899="ASFALTADO","Construcción de "&amp;M899&amp;" Km de vías asfaltadas",IF(A899="ESTUDIOS","Ejecución de "&amp;M899&amp;" Km de estudio vial",IF(A899="MEJORAMIENTO","Construcción de "&amp;M899&amp;" Km de vías mejoradas",IF(A899="OBRAS DE ARTE","Construcción de "&amp;M899&amp;" Km de obras de arte",IF(A899="PASARELAS","Construcción de "&amp;M899&amp;" m de pasarelas en convenio con Tony el Suizo",IF(A899="PUENTES","Construcción de "&amp;M899&amp;" m de puentes",))))))))))</f>
        <v>Construcción de 7 alcantarillas</v>
      </c>
      <c r="O899"/>
      <c r="P899" s="54"/>
      <c r="Q899" s="54"/>
      <c r="R899">
        <f>'RESUMEN ORDENADO DICIEMBRE'!S899</f>
        <v>2466.2857142857101</v>
      </c>
      <c r="S899" s="45">
        <f>SUM(R899:R900)</f>
        <v>4932.5714285714203</v>
      </c>
      <c r="T899" s="49">
        <f>IF(S899="",R899,S899)</f>
        <v>4932.5714285714203</v>
      </c>
      <c r="V899" t="str">
        <f>IF(A899="ESTUDIOS","Ing. Patricio Barcenas",IF(A899="AMBIENTAL","Ing. Verónica Carrión",IF(C899="ZONA 1","Ing. Javier Ruíz",IF(C899="ZONA 2","Ing. Marco Cevallos",IF(C899="ZONA 3", "Ing. Alfonso González","Ing. Iván Villa")))))</f>
        <v>Ing. Alfonso González</v>
      </c>
      <c r="W899" s="61" t="str">
        <f>IF(A899="ESTUDIOS","Informe del estudio o informe del diseño","Informe, planillas y actas")</f>
        <v>Informe, planillas y actas</v>
      </c>
    </row>
    <row r="900" spans="1:23" hidden="1" x14ac:dyDescent="0.2">
      <c r="A900" t="str">
        <f>'RESUMEN ORDENADO DICIEMBRE'!E900</f>
        <v>ALCANTARILLAS</v>
      </c>
      <c r="B900">
        <f>'RESUMEN ORDENADO DICIEMBRE'!G900</f>
        <v>0</v>
      </c>
      <c r="C900" t="str">
        <f>'RESUMEN ORDENADO DICIEMBRE'!A900</f>
        <v>ZONA 3</v>
      </c>
      <c r="D900" s="55" t="str">
        <f>'RESUMEN ORDENADO DICIEMBRE'!C900</f>
        <v>YAMANA</v>
      </c>
      <c r="E900" t="str">
        <f>'RESUMEN ORDENADO DICIEMBRE'!B900</f>
        <v>PALTAS</v>
      </c>
      <c r="F900" t="str">
        <f>'RESUMEN ORDENADO DICIEMBRE'!D900</f>
        <v>CONTRATO</v>
      </c>
      <c r="G900" t="str">
        <f t="shared" si="277"/>
        <v>VIALSUR</v>
      </c>
      <c r="J900" s="54"/>
      <c r="K900" s="54"/>
      <c r="L900" s="54"/>
      <c r="M900" s="54">
        <f>'RESUMEN ORDENADO DICIEMBRE'!I900</f>
        <v>0</v>
      </c>
      <c r="N900" s="54"/>
      <c r="O900" s="54"/>
      <c r="P900" s="54"/>
      <c r="Q900" s="54"/>
      <c r="R900">
        <f>'RESUMEN ORDENADO DICIEMBRE'!S900</f>
        <v>2466.2857142857101</v>
      </c>
      <c r="S900" s="45"/>
      <c r="W900" s="61"/>
    </row>
    <row r="901" spans="1:23" x14ac:dyDescent="0.2">
      <c r="A901" t="str">
        <f>'RESUMEN ORDENADO DICIEMBRE'!E901</f>
        <v>MEJORAMIENTO</v>
      </c>
      <c r="B901" t="str">
        <f>'RESUMEN ORDENADO DICIEMBRE'!G901</f>
        <v>VIA EL ROSARIO CORDILLERA DE RAMOS</v>
      </c>
      <c r="C901" t="str">
        <f>'RESUMEN ORDENADO DICIEMBRE'!A901</f>
        <v>ZONA 3</v>
      </c>
      <c r="D901" s="55" t="str">
        <f>'RESUMEN ORDENADO DICIEMBRE'!C901</f>
        <v>EL ROSARIO</v>
      </c>
      <c r="E901" t="str">
        <f>'RESUMEN ORDENADO DICIEMBRE'!B901</f>
        <v>CHAGUARPAMBA</v>
      </c>
      <c r="F901" t="str">
        <f>'RESUMEN ORDENADO DICIEMBRE'!D901</f>
        <v>AD. DIRECTA</v>
      </c>
      <c r="G901" t="str">
        <f t="shared" si="277"/>
        <v>VIALSUR</v>
      </c>
      <c r="H901">
        <f>'RESUMEN ORDENADO DICIEMBRE'!F901</f>
        <v>2013</v>
      </c>
      <c r="I901" s="53" t="str">
        <f>IF(F901="AD. DIRECTA","X","")</f>
        <v>X</v>
      </c>
      <c r="J901" s="54">
        <f>IF(D901=0,"",VLOOKUP(D901,'2010-2001-1990'!$A$1:$C$105,3,"FALSO"))</f>
        <v>240</v>
      </c>
      <c r="K901" s="54">
        <f>IF(D901=0,"",VLOOKUP(D901,'2010-2001-1990'!$A$1:$C$105,2,"FALSO"))</f>
        <v>255</v>
      </c>
      <c r="L901" s="54">
        <f>IF(J901="",IF(K901="","",J901+K901),J901+K901)</f>
        <v>495</v>
      </c>
      <c r="M901" s="54">
        <f>'RESUMEN ORDENADO DICIEMBRE'!I901</f>
        <v>20.04</v>
      </c>
      <c r="N901" s="54" t="str">
        <f>IF(M901=0,"Mantenimiento",IF(A901="MANTENIMIENTO","Construcción de "&amp;M901&amp;" Km de vías mantenidas",IF(A901="ALCANTARILLAS","Construcción de "&amp;M901&amp;" alcantarillas",IF(A901="AMBIENTAL","Licenciamiento ambiental de vías en la provincia",IF(A901="ASFALTADO","Construcción de "&amp;M901&amp;" Km de vías asfaltadas",IF(A901="ESTUDIOS","Ejecución de "&amp;M901&amp;" Km de estudio vial",IF(A901="MEJORAMIENTO","Construcción de "&amp;M901&amp;" Km de vías mejoradas",IF(A901="OBRAS DE ARTE","Construcción de "&amp;M901&amp;" Km de obras de arte",IF(A901="PASARELAS","Construcción de "&amp;M901&amp;" m de pasarelas en convenio con Tony el Suizo",IF(A901="PUENTES","Construcción de "&amp;M901&amp;" m de puentes",))))))))))</f>
        <v>Construcción de 20.04 Km de vías mejoradas</v>
      </c>
      <c r="O901"/>
      <c r="P901" s="54"/>
      <c r="Q901" s="54"/>
      <c r="R901">
        <f>'RESUMEN ORDENADO DICIEMBRE'!S901</f>
        <v>1550</v>
      </c>
      <c r="S901" s="45">
        <f>SUM(R901:R906)</f>
        <v>72741.62999999999</v>
      </c>
      <c r="T901" s="49">
        <f>IF(S901="",R901,S901)</f>
        <v>72741.62999999999</v>
      </c>
      <c r="V901" t="str">
        <f>IF(A901="ESTUDIOS","Ing. Patricio Barcenas",IF(A901="AMBIENTAL","Ing. Verónica Carrión",IF(C901="ZONA 1","Ing. Javier Ruíz",IF(C901="ZONA 2","Ing. Marco Cevallos",IF(C901="ZONA 3", "Ing. Alfonso González","Ing. Iván Villa")))))</f>
        <v>Ing. Alfonso González</v>
      </c>
      <c r="W901" s="61" t="str">
        <f>IF(A901="ESTUDIOS","Informe del estudio o informe del diseño","Informe, planillas y actas")</f>
        <v>Informe, planillas y actas</v>
      </c>
    </row>
    <row r="902" spans="1:23" hidden="1" x14ac:dyDescent="0.2">
      <c r="A902" t="str">
        <f>'RESUMEN ORDENADO DICIEMBRE'!E902</f>
        <v>MEJORAMIENTO</v>
      </c>
      <c r="B902">
        <f>'RESUMEN ORDENADO DICIEMBRE'!G902</f>
        <v>0</v>
      </c>
      <c r="C902" t="str">
        <f>'RESUMEN ORDENADO DICIEMBRE'!A902</f>
        <v>ZONA 3</v>
      </c>
      <c r="D902" s="55" t="str">
        <f>'RESUMEN ORDENADO DICIEMBRE'!C902</f>
        <v>EL ROSARIO</v>
      </c>
      <c r="E902" t="str">
        <f>'RESUMEN ORDENADO DICIEMBRE'!B902</f>
        <v>CHAGUARPAMBA</v>
      </c>
      <c r="F902" t="str">
        <f>'RESUMEN ORDENADO DICIEMBRE'!D902</f>
        <v>AD. DIRECTA</v>
      </c>
      <c r="G902" t="str">
        <f t="shared" si="277"/>
        <v>VIALSUR</v>
      </c>
      <c r="J902" s="54"/>
      <c r="K902" s="54"/>
      <c r="L902" s="54"/>
      <c r="M902" s="54">
        <f>'RESUMEN ORDENADO DICIEMBRE'!I902</f>
        <v>0</v>
      </c>
      <c r="N902" s="54"/>
      <c r="O902" s="54"/>
      <c r="P902" s="54"/>
      <c r="Q902" s="54"/>
      <c r="R902">
        <f>'RESUMEN ORDENADO DICIEMBRE'!S902</f>
        <v>15511.999999999998</v>
      </c>
      <c r="S902" s="45"/>
    </row>
    <row r="903" spans="1:23" hidden="1" x14ac:dyDescent="0.2">
      <c r="A903" t="str">
        <f>'RESUMEN ORDENADO DICIEMBRE'!E903</f>
        <v>MEJORAMIENTO</v>
      </c>
      <c r="B903">
        <f>'RESUMEN ORDENADO DICIEMBRE'!G903</f>
        <v>0</v>
      </c>
      <c r="C903" t="str">
        <f>'RESUMEN ORDENADO DICIEMBRE'!A903</f>
        <v>ZONA 3</v>
      </c>
      <c r="D903" s="55" t="str">
        <f>'RESUMEN ORDENADO DICIEMBRE'!C903</f>
        <v>EL ROSARIO</v>
      </c>
      <c r="E903" t="str">
        <f>'RESUMEN ORDENADO DICIEMBRE'!B903</f>
        <v>CHAGUARPAMBA</v>
      </c>
      <c r="F903" t="str">
        <f>'RESUMEN ORDENADO DICIEMBRE'!D903</f>
        <v>AD. DIRECTA</v>
      </c>
      <c r="G903" t="str">
        <f t="shared" si="277"/>
        <v>VIALSUR</v>
      </c>
      <c r="J903" s="54"/>
      <c r="K903" s="54"/>
      <c r="L903" s="54"/>
      <c r="M903" s="54">
        <f>'RESUMEN ORDENADO DICIEMBRE'!I903</f>
        <v>0</v>
      </c>
      <c r="N903" s="54"/>
      <c r="O903" s="54"/>
      <c r="P903" s="54"/>
      <c r="Q903" s="54"/>
      <c r="R903">
        <f>'RESUMEN ORDENADO DICIEMBRE'!S903</f>
        <v>1534</v>
      </c>
      <c r="S903" s="45"/>
    </row>
    <row r="904" spans="1:23" hidden="1" x14ac:dyDescent="0.2">
      <c r="A904" t="str">
        <f>'RESUMEN ORDENADO DICIEMBRE'!E904</f>
        <v>MEJORAMIENTO</v>
      </c>
      <c r="B904">
        <f>'RESUMEN ORDENADO DICIEMBRE'!G904</f>
        <v>0</v>
      </c>
      <c r="C904" t="str">
        <f>'RESUMEN ORDENADO DICIEMBRE'!A904</f>
        <v>ZONA 3</v>
      </c>
      <c r="D904" s="55" t="str">
        <f>'RESUMEN ORDENADO DICIEMBRE'!C904</f>
        <v>EL ROSARIO</v>
      </c>
      <c r="E904" t="str">
        <f>'RESUMEN ORDENADO DICIEMBRE'!B904</f>
        <v>CHAGUARPAMBA</v>
      </c>
      <c r="F904" t="str">
        <f>'RESUMEN ORDENADO DICIEMBRE'!D904</f>
        <v>AD. DIRECTA</v>
      </c>
      <c r="G904" t="str">
        <f t="shared" si="277"/>
        <v>VIALSUR</v>
      </c>
      <c r="J904" s="54"/>
      <c r="K904" s="54"/>
      <c r="L904" s="54"/>
      <c r="M904" s="54">
        <f>'RESUMEN ORDENADO DICIEMBRE'!I904</f>
        <v>0</v>
      </c>
      <c r="N904" s="54"/>
      <c r="O904" s="54"/>
      <c r="P904" s="54"/>
      <c r="Q904" s="54"/>
      <c r="R904">
        <f>'RESUMEN ORDENADO DICIEMBRE'!S904</f>
        <v>6383.0549999999994</v>
      </c>
      <c r="S904" s="45"/>
      <c r="W904" s="61"/>
    </row>
    <row r="905" spans="1:23" hidden="1" x14ac:dyDescent="0.2">
      <c r="A905" t="str">
        <f>'RESUMEN ORDENADO DICIEMBRE'!E905</f>
        <v>MEJORAMIENTO</v>
      </c>
      <c r="B905">
        <f>'RESUMEN ORDENADO DICIEMBRE'!G905</f>
        <v>0</v>
      </c>
      <c r="C905" t="str">
        <f>'RESUMEN ORDENADO DICIEMBRE'!A905</f>
        <v>ZONA 3</v>
      </c>
      <c r="D905" s="55" t="str">
        <f>'RESUMEN ORDENADO DICIEMBRE'!C905</f>
        <v>EL ROSARIO</v>
      </c>
      <c r="E905" t="str">
        <f>'RESUMEN ORDENADO DICIEMBRE'!B905</f>
        <v>CHAGUARPAMBA</v>
      </c>
      <c r="F905" t="str">
        <f>'RESUMEN ORDENADO DICIEMBRE'!D905</f>
        <v>AD. DIRECTA</v>
      </c>
      <c r="G905" t="str">
        <f t="shared" si="277"/>
        <v>VIALSUR</v>
      </c>
      <c r="J905" s="54"/>
      <c r="K905" s="54"/>
      <c r="L905" s="54"/>
      <c r="M905" s="54">
        <f>'RESUMEN ORDENADO DICIEMBRE'!I905</f>
        <v>0</v>
      </c>
      <c r="N905" s="54"/>
      <c r="O905" s="54"/>
      <c r="P905" s="54"/>
      <c r="Q905" s="54"/>
      <c r="R905">
        <f>'RESUMEN ORDENADO DICIEMBRE'!S905</f>
        <v>40885</v>
      </c>
      <c r="S905" s="45"/>
      <c r="W905" s="61"/>
    </row>
    <row r="906" spans="1:23" ht="15" hidden="1" x14ac:dyDescent="0.25">
      <c r="A906" t="str">
        <f>'RESUMEN ORDENADO DICIEMBRE'!E906</f>
        <v>MEJORAMIENTO</v>
      </c>
      <c r="B906">
        <f>'RESUMEN ORDENADO DICIEMBRE'!G906</f>
        <v>0</v>
      </c>
      <c r="C906" t="str">
        <f>'RESUMEN ORDENADO DICIEMBRE'!A906</f>
        <v>ZONA 3</v>
      </c>
      <c r="D906" s="55" t="str">
        <f>'RESUMEN ORDENADO DICIEMBRE'!C906</f>
        <v>EL ROSARIO</v>
      </c>
      <c r="E906" t="str">
        <f>'RESUMEN ORDENADO DICIEMBRE'!B906</f>
        <v>CHAGUARPAMBA</v>
      </c>
      <c r="F906" t="str">
        <f>'RESUMEN ORDENADO DICIEMBRE'!D906</f>
        <v>AD. DIRECTA</v>
      </c>
      <c r="G906" t="str">
        <f t="shared" si="277"/>
        <v>VIALSUR</v>
      </c>
      <c r="M906" s="54">
        <f>'RESUMEN ORDENADO DICIEMBRE'!I906</f>
        <v>0</v>
      </c>
      <c r="R906">
        <f>'RESUMEN ORDENADO DICIEMBRE'!S906</f>
        <v>6877.5749999999998</v>
      </c>
      <c r="S906" s="221"/>
      <c r="T906" s="50"/>
    </row>
    <row r="907" spans="1:23" x14ac:dyDescent="0.2">
      <c r="A907" t="str">
        <f>'RESUMEN ORDENADO DICIEMBRE'!E907</f>
        <v>MANTENIMIENTO</v>
      </c>
      <c r="B907" t="str">
        <f>'RESUMEN ORDENADO DICIEMBRE'!G907</f>
        <v>VIA, "Y" DEL GUINEO-SANTA RUFINA, L=6,5 KM.</v>
      </c>
      <c r="C907" t="str">
        <f>'RESUMEN ORDENADO DICIEMBRE'!A907</f>
        <v>ZONA 3</v>
      </c>
      <c r="D907" s="55" t="str">
        <f>'RESUMEN ORDENADO DICIEMBRE'!C907</f>
        <v>SANTA RUFINA</v>
      </c>
      <c r="E907" t="str">
        <f>'RESUMEN ORDENADO DICIEMBRE'!B907</f>
        <v>CHAGUARPAMBA</v>
      </c>
      <c r="F907" t="str">
        <f>'RESUMEN ORDENADO DICIEMBRE'!D907</f>
        <v>AD. DIRECTA</v>
      </c>
      <c r="G907" t="str">
        <f t="shared" si="277"/>
        <v>VIALSUR</v>
      </c>
      <c r="H907">
        <f>'RESUMEN ORDENADO DICIEMBRE'!F907</f>
        <v>2013</v>
      </c>
      <c r="I907" s="53" t="str">
        <f>IF(F907="AD. DIRECTA","X","")</f>
        <v>X</v>
      </c>
      <c r="J907" s="54">
        <f>IF(D907=0,"",VLOOKUP(D907,'2010-2001-1990'!$A$1:$C$105,3,"FALSO"))</f>
        <v>581</v>
      </c>
      <c r="K907" s="54">
        <f>IF(D907=0,"",VLOOKUP(D907,'2010-2001-1990'!$A$1:$C$105,2,"FALSO"))</f>
        <v>629</v>
      </c>
      <c r="L907" s="54">
        <f>IF(J907="",IF(K907="","",J907+K907),J907+K907)</f>
        <v>1210</v>
      </c>
      <c r="M907" s="54">
        <f>'RESUMEN ORDENADO DICIEMBRE'!I907</f>
        <v>6.5</v>
      </c>
      <c r="N907" s="54" t="str">
        <f>IF(M907=0,"Mantenimiento",IF(A907="MANTENIMIENTO","Construcción de "&amp;M907&amp;" Km de vías mantenidas",IF(A907="ALCANTARILLAS","Construcción de "&amp;M907&amp;" alcantarillas",IF(A907="AMBIENTAL","Licenciamiento ambiental de vías en la provincia",IF(A907="ASFALTADO","Construcción de "&amp;M907&amp;" Km de vías asfaltadas",IF(A907="ESTUDIOS","Ejecución de "&amp;M907&amp;" Km de estudio vial",IF(A907="MEJORAMIENTO","Construcción de "&amp;M907&amp;" Km de vías mejoradas",IF(A907="OBRAS DE ARTE","Construcción de "&amp;M907&amp;" Km de obras de arte",IF(A907="PASARELAS","Construcción de "&amp;M907&amp;" m de pasarelas en convenio con Tony el Suizo",IF(A907="PUENTES","Construcción de "&amp;M907&amp;" m de puentes",))))))))))</f>
        <v>Construcción de 6.5 Km de vías mantenidas</v>
      </c>
      <c r="O907"/>
      <c r="R907">
        <f>'RESUMEN ORDENADO DICIEMBRE'!S907</f>
        <v>47105.599999999999</v>
      </c>
      <c r="S907" s="45">
        <f>SUM(R907:R908)</f>
        <v>47530.43</v>
      </c>
      <c r="T907" s="49">
        <f>IF(S907="",R907,S907)</f>
        <v>47530.43</v>
      </c>
      <c r="V907" t="str">
        <f>IF(A907="ESTUDIOS","Ing. Patricio Barcenas",IF(A907="AMBIENTAL","Ing. Verónica Carrión",IF(C907="ZONA 1","Ing. Javier Ruíz",IF(C907="ZONA 2","Ing. Marco Cevallos",IF(C907="ZONA 3", "Ing. Alfonso González","Ing. Iván Villa")))))</f>
        <v>Ing. Alfonso González</v>
      </c>
      <c r="W907" s="61" t="str">
        <f>IF(A907="ESTUDIOS","Informe del estudio o informe del diseño","Informe, planillas y actas")</f>
        <v>Informe, planillas y actas</v>
      </c>
    </row>
    <row r="908" spans="1:23" hidden="1" x14ac:dyDescent="0.2">
      <c r="A908" t="str">
        <f>'RESUMEN ORDENADO DICIEMBRE'!E908</f>
        <v>MANTENIMIENTO</v>
      </c>
      <c r="B908">
        <f>'RESUMEN ORDENADO DICIEMBRE'!G908</f>
        <v>0</v>
      </c>
      <c r="C908" t="str">
        <f>'RESUMEN ORDENADO DICIEMBRE'!A908</f>
        <v>ZONA 3</v>
      </c>
      <c r="D908" s="55" t="str">
        <f>'RESUMEN ORDENADO DICIEMBRE'!C908</f>
        <v>SANTA RUFINA</v>
      </c>
      <c r="E908" t="str">
        <f>'RESUMEN ORDENADO DICIEMBRE'!B908</f>
        <v>CHAGUARPAMBA</v>
      </c>
      <c r="F908" t="str">
        <f>'RESUMEN ORDENADO DICIEMBRE'!D908</f>
        <v>AD. DIRECTA</v>
      </c>
      <c r="G908" t="str">
        <f t="shared" si="277"/>
        <v>VIALSUR</v>
      </c>
      <c r="M908" s="54">
        <f>'RESUMEN ORDENADO DICIEMBRE'!I908</f>
        <v>0</v>
      </c>
      <c r="R908">
        <f>'RESUMEN ORDENADO DICIEMBRE'!S908</f>
        <v>424.83</v>
      </c>
      <c r="S908" s="45"/>
    </row>
    <row r="909" spans="1:23" x14ac:dyDescent="0.2">
      <c r="A909" t="str">
        <f>'RESUMEN ORDENADO DICIEMBRE'!E909</f>
        <v>MANTENIMIENTO</v>
      </c>
      <c r="B909" t="str">
        <f>'RESUMEN ORDENADO DICIEMBRE'!G909</f>
        <v>VIA, HCDA. NUEVA-LAMEDEROS-EL GUABO. L=5,8 KM</v>
      </c>
      <c r="C909" t="str">
        <f>'RESUMEN ORDENADO DICIEMBRE'!A909</f>
        <v>ZONA 3</v>
      </c>
      <c r="D909" s="55" t="str">
        <f>'RESUMEN ORDENADO DICIEMBRE'!C909</f>
        <v>SANTA RUFINA</v>
      </c>
      <c r="E909" t="str">
        <f>'RESUMEN ORDENADO DICIEMBRE'!B909</f>
        <v>CHAGUARPAMBA</v>
      </c>
      <c r="F909" t="str">
        <f>'RESUMEN ORDENADO DICIEMBRE'!D909</f>
        <v>AD. DIRECTA</v>
      </c>
      <c r="G909" t="str">
        <f t="shared" ref="G909:G958" si="308">IF(F909="MTOP","MTOP",IF(F909="AD. DIRECTA","VIALSUR",IF(F909="CONV. TONY EL SUIZO","VIALSUR",IF(F909="CONVENIO","VIALSUR","VIALSUR"))))</f>
        <v>VIALSUR</v>
      </c>
      <c r="H909">
        <f>'RESUMEN ORDENADO DICIEMBRE'!F909</f>
        <v>2012</v>
      </c>
      <c r="I909" s="53" t="str">
        <f t="shared" ref="I909:I912" si="309">IF(F909="AD. DIRECTA","X","")</f>
        <v>X</v>
      </c>
      <c r="J909" s="54">
        <f>IF(D909=0,"",VLOOKUP(D909,'2010-2001-1990'!$A$1:$C$105,3,"FALSO"))</f>
        <v>581</v>
      </c>
      <c r="K909" s="54">
        <f>IF(D909=0,"",VLOOKUP(D909,'2010-2001-1990'!$A$1:$C$105,2,"FALSO"))</f>
        <v>629</v>
      </c>
      <c r="L909" s="54">
        <f t="shared" ref="L909:L912" si="310">IF(J909="",IF(K909="","",J909+K909),J909+K909)</f>
        <v>1210</v>
      </c>
      <c r="M909" s="54">
        <f>'RESUMEN ORDENADO DICIEMBRE'!I909</f>
        <v>5.8</v>
      </c>
      <c r="N909" s="54" t="str">
        <f t="shared" ref="N909:N912" si="311">IF(M909=0,"Mantenimiento",IF(A909="MANTENIMIENTO","Construcción de "&amp;M909&amp;" Km de vías mantenidas",IF(A909="ALCANTARILLAS","Construcción de "&amp;M909&amp;" alcantarillas",IF(A909="AMBIENTAL","Licenciamiento ambiental de vías en la provincia",IF(A909="ASFALTADO","Construcción de "&amp;M909&amp;" Km de vías asfaltadas",IF(A909="ESTUDIOS","Ejecución de "&amp;M909&amp;" Km de estudio vial",IF(A909="MEJORAMIENTO","Construcción de "&amp;M909&amp;" Km de vías mejoradas",IF(A909="OBRAS DE ARTE","Construcción de "&amp;M909&amp;" Km de obras de arte",IF(A909="PASARELAS","Construcción de "&amp;M909&amp;" m de pasarelas en convenio con Tony el Suizo",IF(A909="PUENTES","Construcción de "&amp;M909&amp;" m de puentes",))))))))))</f>
        <v>Construcción de 5.8 Km de vías mantenidas</v>
      </c>
      <c r="O909"/>
      <c r="R909">
        <f>'RESUMEN ORDENADO DICIEMBRE'!S909</f>
        <v>1300.32</v>
      </c>
      <c r="S909" s="45"/>
      <c r="T909" s="49">
        <f t="shared" ref="T909:T912" si="312">IF(S909="",R909,S909)</f>
        <v>1300.32</v>
      </c>
      <c r="V909" t="str">
        <f t="shared" ref="V909:V912" si="313">IF(A909="ESTUDIOS","Ing. Patricio Barcenas",IF(A909="AMBIENTAL","Ing. Verónica Carrión",IF(C909="ZONA 1","Ing. Javier Ruíz",IF(C909="ZONA 2","Ing. Marco Cevallos",IF(C909="ZONA 3", "Ing. Alfonso González","Ing. Iván Villa")))))</f>
        <v>Ing. Alfonso González</v>
      </c>
      <c r="W909" s="61" t="str">
        <f t="shared" ref="W909:W912" si="314">IF(A909="ESTUDIOS","Informe del estudio o informe del diseño","Informe, planillas y actas")</f>
        <v>Informe, planillas y actas</v>
      </c>
    </row>
    <row r="910" spans="1:23" x14ac:dyDescent="0.2">
      <c r="A910" t="str">
        <f>'RESUMEN ORDENADO DICIEMBRE'!E910</f>
        <v>MANTENIMIENTO</v>
      </c>
      <c r="B910" t="str">
        <f>'RESUMEN ORDENADO DICIEMBRE'!G910</f>
        <v>VIA, SANTA LUCIA-JUMARIN, L=2,0 KM.</v>
      </c>
      <c r="C910" t="str">
        <f>'RESUMEN ORDENADO DICIEMBRE'!A910</f>
        <v>ZONA 3</v>
      </c>
      <c r="D910" s="55" t="str">
        <f>'RESUMEN ORDENADO DICIEMBRE'!C910</f>
        <v>SANTA RUFINA</v>
      </c>
      <c r="E910" t="str">
        <f>'RESUMEN ORDENADO DICIEMBRE'!B910</f>
        <v>CHAGUARPAMBA</v>
      </c>
      <c r="F910" t="str">
        <f>'RESUMEN ORDENADO DICIEMBRE'!D910</f>
        <v>AD. DIRECTA</v>
      </c>
      <c r="G910" t="str">
        <f t="shared" si="308"/>
        <v>VIALSUR</v>
      </c>
      <c r="H910">
        <f>'RESUMEN ORDENADO DICIEMBRE'!F910</f>
        <v>2012</v>
      </c>
      <c r="I910" s="53" t="str">
        <f t="shared" si="309"/>
        <v>X</v>
      </c>
      <c r="J910" s="54">
        <f>IF(D910=0,"",VLOOKUP(D910,'2010-2001-1990'!$A$1:$C$105,3,"FALSO"))</f>
        <v>581</v>
      </c>
      <c r="K910" s="54">
        <f>IF(D910=0,"",VLOOKUP(D910,'2010-2001-1990'!$A$1:$C$105,2,"FALSO"))</f>
        <v>629</v>
      </c>
      <c r="L910" s="54">
        <f t="shared" si="310"/>
        <v>1210</v>
      </c>
      <c r="M910" s="54">
        <f>'RESUMEN ORDENADO DICIEMBRE'!I910</f>
        <v>2</v>
      </c>
      <c r="N910" s="54" t="str">
        <f t="shared" si="311"/>
        <v>Construcción de 2 Km de vías mantenidas</v>
      </c>
      <c r="O910"/>
      <c r="R910">
        <f>'RESUMEN ORDENADO DICIEMBRE'!S910</f>
        <v>604.79999999999995</v>
      </c>
      <c r="S910" s="45"/>
      <c r="T910" s="49">
        <f t="shared" si="312"/>
        <v>604.79999999999995</v>
      </c>
      <c r="V910" t="str">
        <f t="shared" si="313"/>
        <v>Ing. Alfonso González</v>
      </c>
      <c r="W910" s="61" t="str">
        <f t="shared" si="314"/>
        <v>Informe, planillas y actas</v>
      </c>
    </row>
    <row r="911" spans="1:23" x14ac:dyDescent="0.2">
      <c r="A911" t="str">
        <f>'RESUMEN ORDENADO DICIEMBRE'!E911</f>
        <v>MEJORAMIENTO</v>
      </c>
      <c r="B911" t="str">
        <f>'RESUMEN ORDENADO DICIEMBRE'!G911</f>
        <v>AMPLIACION Y MANTENIMIENTO DE LA VIA CHINCHAS-ZAMBI-RIO PINDO, ABSCISA 0+000 - 10+000</v>
      </c>
      <c r="C911" t="str">
        <f>'RESUMEN ORDENADO DICIEMBRE'!A911</f>
        <v>ZONA 3</v>
      </c>
      <c r="D911" s="55" t="str">
        <f>'RESUMEN ORDENADO DICIEMBRE'!C911</f>
        <v>ZAMBI</v>
      </c>
      <c r="E911" t="str">
        <f>'RESUMEN ORDENADO DICIEMBRE'!B911</f>
        <v>CATAMAYO</v>
      </c>
      <c r="F911" t="str">
        <f>'RESUMEN ORDENADO DICIEMBRE'!D911</f>
        <v>CONTRATO</v>
      </c>
      <c r="G911" t="str">
        <f t="shared" si="308"/>
        <v>VIALSUR</v>
      </c>
      <c r="H911">
        <f>'RESUMEN ORDENADO DICIEMBRE'!F911</f>
        <v>2012</v>
      </c>
      <c r="I911" s="53" t="str">
        <f t="shared" si="309"/>
        <v/>
      </c>
      <c r="J911" s="54">
        <f>IF(D911=0,"",VLOOKUP(D911,'2010-2001-1990'!$A$1:$C$105,3,"FALSO"))</f>
        <v>284</v>
      </c>
      <c r="K911" s="54">
        <f>IF(D911=0,"",VLOOKUP(D911,'2010-2001-1990'!$A$1:$C$105,2,"FALSO"))</f>
        <v>296</v>
      </c>
      <c r="L911" s="54">
        <f t="shared" si="310"/>
        <v>580</v>
      </c>
      <c r="M911" s="54">
        <f>'RESUMEN ORDENADO DICIEMBRE'!I911</f>
        <v>10</v>
      </c>
      <c r="N911" s="54" t="str">
        <f t="shared" si="311"/>
        <v>Construcción de 10 Km de vías mejoradas</v>
      </c>
      <c r="O911"/>
      <c r="R911">
        <f>'RESUMEN ORDENADO DICIEMBRE'!S911</f>
        <v>294619.19</v>
      </c>
      <c r="S911" s="45"/>
      <c r="T911" s="49">
        <f t="shared" si="312"/>
        <v>294619.19</v>
      </c>
      <c r="V911" t="str">
        <f t="shared" si="313"/>
        <v>Ing. Alfonso González</v>
      </c>
      <c r="W911" s="61" t="str">
        <f t="shared" si="314"/>
        <v>Informe, planillas y actas</v>
      </c>
    </row>
    <row r="912" spans="1:23" x14ac:dyDescent="0.2">
      <c r="A912" t="str">
        <f>'RESUMEN ORDENADO DICIEMBRE'!E912</f>
        <v>MEJORAMIENTO</v>
      </c>
      <c r="B912" t="str">
        <f>'RESUMEN ORDENADO DICIEMBRE'!G912</f>
        <v>VIA, CHINCHAS-ZAMBI-RIO PINDO (CONTRATO NRO. 726-DPS-2011; TRAMO, ABS. 0+000 A 10+000).</v>
      </c>
      <c r="C912" t="str">
        <f>'RESUMEN ORDENADO DICIEMBRE'!A912</f>
        <v>ZONA 3</v>
      </c>
      <c r="D912" s="55" t="str">
        <f>'RESUMEN ORDENADO DICIEMBRE'!C912</f>
        <v>ZAMBI</v>
      </c>
      <c r="E912" t="str">
        <f>'RESUMEN ORDENADO DICIEMBRE'!B912</f>
        <v>CATAMAYO</v>
      </c>
      <c r="F912" t="str">
        <f>'RESUMEN ORDENADO DICIEMBRE'!D912</f>
        <v>CONTRATO</v>
      </c>
      <c r="G912" t="str">
        <f t="shared" si="308"/>
        <v>VIALSUR</v>
      </c>
      <c r="H912">
        <f>'RESUMEN ORDENADO DICIEMBRE'!F912</f>
        <v>2012</v>
      </c>
      <c r="I912" s="53" t="str">
        <f t="shared" si="309"/>
        <v/>
      </c>
      <c r="J912" s="54">
        <f>IF(D912=0,"",VLOOKUP(D912,'2010-2001-1990'!$A$1:$C$105,3,"FALSO"))</f>
        <v>284</v>
      </c>
      <c r="K912" s="54">
        <f>IF(D912=0,"",VLOOKUP(D912,'2010-2001-1990'!$A$1:$C$105,2,"FALSO"))</f>
        <v>296</v>
      </c>
      <c r="L912" s="54">
        <f t="shared" si="310"/>
        <v>580</v>
      </c>
      <c r="M912" s="54">
        <f>'RESUMEN ORDENADO DICIEMBRE'!I912</f>
        <v>5.25</v>
      </c>
      <c r="N912" s="54" t="str">
        <f t="shared" si="311"/>
        <v>Construcción de 5.25 Km de vías mejoradas</v>
      </c>
      <c r="O912"/>
      <c r="R912">
        <f>'RESUMEN ORDENADO DICIEMBRE'!S912</f>
        <v>11151</v>
      </c>
      <c r="S912" s="45">
        <f>SUM(R912:R928)</f>
        <v>106158.1225</v>
      </c>
      <c r="T912" s="49">
        <f t="shared" si="312"/>
        <v>106158.1225</v>
      </c>
      <c r="V912" t="str">
        <f t="shared" si="313"/>
        <v>Ing. Alfonso González</v>
      </c>
      <c r="W912" s="61" t="str">
        <f t="shared" si="314"/>
        <v>Informe, planillas y actas</v>
      </c>
    </row>
    <row r="913" spans="1:19" hidden="1" x14ac:dyDescent="0.2">
      <c r="A913" t="str">
        <f>'RESUMEN ORDENADO DICIEMBRE'!E913</f>
        <v>MEJORAMIENTO</v>
      </c>
      <c r="B913">
        <f>'RESUMEN ORDENADO DICIEMBRE'!G913</f>
        <v>0</v>
      </c>
      <c r="C913" t="str">
        <f>'RESUMEN ORDENADO DICIEMBRE'!A913</f>
        <v>ZONA 3</v>
      </c>
      <c r="D913" s="55" t="str">
        <f>'RESUMEN ORDENADO DICIEMBRE'!C913</f>
        <v>ZAMBI</v>
      </c>
      <c r="E913" t="str">
        <f>'RESUMEN ORDENADO DICIEMBRE'!B913</f>
        <v>CATAMAYO</v>
      </c>
      <c r="F913" t="str">
        <f>'RESUMEN ORDENADO DICIEMBRE'!D913</f>
        <v>CONTRATO</v>
      </c>
      <c r="G913" t="str">
        <f t="shared" si="308"/>
        <v>VIALSUR</v>
      </c>
      <c r="M913" s="54">
        <f>'RESUMEN ORDENADO DICIEMBRE'!I913</f>
        <v>0</v>
      </c>
      <c r="R913">
        <f>'RESUMEN ORDENADO DICIEMBRE'!S913</f>
        <v>5443.2</v>
      </c>
      <c r="S913" s="45"/>
    </row>
    <row r="914" spans="1:19" hidden="1" x14ac:dyDescent="0.2">
      <c r="A914" t="str">
        <f>'RESUMEN ORDENADO DICIEMBRE'!E914</f>
        <v>MEJORAMIENTO</v>
      </c>
      <c r="B914">
        <f>'RESUMEN ORDENADO DICIEMBRE'!G914</f>
        <v>0</v>
      </c>
      <c r="C914" t="str">
        <f>'RESUMEN ORDENADO DICIEMBRE'!A914</f>
        <v>ZONA 3</v>
      </c>
      <c r="D914" s="55" t="str">
        <f>'RESUMEN ORDENADO DICIEMBRE'!C914</f>
        <v>ZAMBI</v>
      </c>
      <c r="E914" t="str">
        <f>'RESUMEN ORDENADO DICIEMBRE'!B914</f>
        <v>CATAMAYO</v>
      </c>
      <c r="F914" t="str">
        <f>'RESUMEN ORDENADO DICIEMBRE'!D914</f>
        <v>CONTRATO</v>
      </c>
      <c r="G914" t="str">
        <f t="shared" si="308"/>
        <v>VIALSUR</v>
      </c>
      <c r="M914" s="54">
        <f>'RESUMEN ORDENADO DICIEMBRE'!I914</f>
        <v>0</v>
      </c>
      <c r="R914">
        <f>'RESUMEN ORDENADO DICIEMBRE'!S914</f>
        <v>1171.8</v>
      </c>
      <c r="S914" s="45"/>
    </row>
    <row r="915" spans="1:19" hidden="1" x14ac:dyDescent="0.2">
      <c r="A915" t="str">
        <f>'RESUMEN ORDENADO DICIEMBRE'!E915</f>
        <v>MEJORAMIENTO</v>
      </c>
      <c r="B915">
        <f>'RESUMEN ORDENADO DICIEMBRE'!G915</f>
        <v>0</v>
      </c>
      <c r="C915" t="str">
        <f>'RESUMEN ORDENADO DICIEMBRE'!A915</f>
        <v>ZONA 3</v>
      </c>
      <c r="D915" s="55" t="str">
        <f>'RESUMEN ORDENADO DICIEMBRE'!C915</f>
        <v>ZAMBI</v>
      </c>
      <c r="E915" t="str">
        <f>'RESUMEN ORDENADO DICIEMBRE'!B915</f>
        <v>CATAMAYO</v>
      </c>
      <c r="F915" t="str">
        <f>'RESUMEN ORDENADO DICIEMBRE'!D915</f>
        <v>CONTRATO</v>
      </c>
      <c r="G915" t="str">
        <f t="shared" si="308"/>
        <v>VIALSUR</v>
      </c>
      <c r="M915" s="54">
        <f>'RESUMEN ORDENADO DICIEMBRE'!I915</f>
        <v>0</v>
      </c>
      <c r="R915">
        <f>'RESUMEN ORDENADO DICIEMBRE'!S915</f>
        <v>1701</v>
      </c>
      <c r="S915" s="45"/>
    </row>
    <row r="916" spans="1:19" hidden="1" x14ac:dyDescent="0.2">
      <c r="A916" t="str">
        <f>'RESUMEN ORDENADO DICIEMBRE'!E916</f>
        <v>MEJORAMIENTO</v>
      </c>
      <c r="B916">
        <f>'RESUMEN ORDENADO DICIEMBRE'!G916</f>
        <v>0</v>
      </c>
      <c r="C916" t="str">
        <f>'RESUMEN ORDENADO DICIEMBRE'!A916</f>
        <v>ZONA 3</v>
      </c>
      <c r="D916" s="55" t="str">
        <f>'RESUMEN ORDENADO DICIEMBRE'!C916</f>
        <v>ZAMBI</v>
      </c>
      <c r="E916" t="str">
        <f>'RESUMEN ORDENADO DICIEMBRE'!B916</f>
        <v>CATAMAYO</v>
      </c>
      <c r="F916" t="str">
        <f>'RESUMEN ORDENADO DICIEMBRE'!D916</f>
        <v>CONTRATO</v>
      </c>
      <c r="G916" t="str">
        <f t="shared" si="308"/>
        <v>VIALSUR</v>
      </c>
      <c r="M916" s="54">
        <f>'RESUMEN ORDENADO DICIEMBRE'!I916</f>
        <v>0</v>
      </c>
      <c r="R916">
        <f>'RESUMEN ORDENADO DICIEMBRE'!S916</f>
        <v>635.04</v>
      </c>
      <c r="S916" s="45"/>
    </row>
    <row r="917" spans="1:19" hidden="1" x14ac:dyDescent="0.2">
      <c r="A917" t="str">
        <f>'RESUMEN ORDENADO DICIEMBRE'!E917</f>
        <v>MEJORAMIENTO</v>
      </c>
      <c r="B917">
        <f>'RESUMEN ORDENADO DICIEMBRE'!G917</f>
        <v>0</v>
      </c>
      <c r="C917" t="str">
        <f>'RESUMEN ORDENADO DICIEMBRE'!A917</f>
        <v>ZONA 3</v>
      </c>
      <c r="D917" s="55" t="str">
        <f>'RESUMEN ORDENADO DICIEMBRE'!C917</f>
        <v>ZAMBI</v>
      </c>
      <c r="E917" t="str">
        <f>'RESUMEN ORDENADO DICIEMBRE'!B917</f>
        <v>CATAMAYO</v>
      </c>
      <c r="F917" t="str">
        <f>'RESUMEN ORDENADO DICIEMBRE'!D917</f>
        <v>CONTRATO</v>
      </c>
      <c r="G917" t="str">
        <f t="shared" si="308"/>
        <v>VIALSUR</v>
      </c>
      <c r="M917" s="54">
        <f>'RESUMEN ORDENADO DICIEMBRE'!I917</f>
        <v>0</v>
      </c>
      <c r="R917">
        <f>'RESUMEN ORDENADO DICIEMBRE'!S917</f>
        <v>5037.4449999999997</v>
      </c>
      <c r="S917" s="45"/>
    </row>
    <row r="918" spans="1:19" hidden="1" x14ac:dyDescent="0.2">
      <c r="A918" t="str">
        <f>'RESUMEN ORDENADO DICIEMBRE'!E918</f>
        <v>MEJORAMIENTO</v>
      </c>
      <c r="B918">
        <f>'RESUMEN ORDENADO DICIEMBRE'!G918</f>
        <v>0</v>
      </c>
      <c r="C918" t="str">
        <f>'RESUMEN ORDENADO DICIEMBRE'!A918</f>
        <v>ZONA 3</v>
      </c>
      <c r="D918" s="55" t="str">
        <f>'RESUMEN ORDENADO DICIEMBRE'!C918</f>
        <v>ZAMBI</v>
      </c>
      <c r="E918" t="str">
        <f>'RESUMEN ORDENADO DICIEMBRE'!B918</f>
        <v>CATAMAYO</v>
      </c>
      <c r="F918" t="str">
        <f>'RESUMEN ORDENADO DICIEMBRE'!D918</f>
        <v>CONTRATO</v>
      </c>
      <c r="G918" t="str">
        <f t="shared" si="308"/>
        <v>VIALSUR</v>
      </c>
      <c r="M918" s="54">
        <f>'RESUMEN ORDENADO DICIEMBRE'!I918</f>
        <v>0</v>
      </c>
      <c r="R918">
        <f>'RESUMEN ORDENADO DICIEMBRE'!S918</f>
        <v>9542.6450000000004</v>
      </c>
      <c r="S918" s="45"/>
    </row>
    <row r="919" spans="1:19" hidden="1" x14ac:dyDescent="0.2">
      <c r="A919" t="str">
        <f>'RESUMEN ORDENADO DICIEMBRE'!E919</f>
        <v>MEJORAMIENTO</v>
      </c>
      <c r="B919">
        <f>'RESUMEN ORDENADO DICIEMBRE'!G919</f>
        <v>0</v>
      </c>
      <c r="C919" t="str">
        <f>'RESUMEN ORDENADO DICIEMBRE'!A919</f>
        <v>ZONA 3</v>
      </c>
      <c r="D919" s="55" t="str">
        <f>'RESUMEN ORDENADO DICIEMBRE'!C919</f>
        <v>ZAMBI</v>
      </c>
      <c r="E919" t="str">
        <f>'RESUMEN ORDENADO DICIEMBRE'!B919</f>
        <v>CATAMAYO</v>
      </c>
      <c r="F919" t="str">
        <f>'RESUMEN ORDENADO DICIEMBRE'!D919</f>
        <v>CONTRATO</v>
      </c>
      <c r="G919" t="str">
        <f t="shared" si="308"/>
        <v>VIALSUR</v>
      </c>
      <c r="M919" s="54">
        <f>'RESUMEN ORDENADO DICIEMBRE'!I919</f>
        <v>0</v>
      </c>
      <c r="R919">
        <f>'RESUMEN ORDENADO DICIEMBRE'!S919</f>
        <v>10710</v>
      </c>
      <c r="S919" s="45"/>
    </row>
    <row r="920" spans="1:19" hidden="1" x14ac:dyDescent="0.2">
      <c r="A920" t="str">
        <f>'RESUMEN ORDENADO DICIEMBRE'!E920</f>
        <v>MEJORAMIENTO</v>
      </c>
      <c r="B920">
        <f>'RESUMEN ORDENADO DICIEMBRE'!G920</f>
        <v>0</v>
      </c>
      <c r="C920" t="str">
        <f>'RESUMEN ORDENADO DICIEMBRE'!A920</f>
        <v>ZONA 3</v>
      </c>
      <c r="D920" s="55" t="str">
        <f>'RESUMEN ORDENADO DICIEMBRE'!C920</f>
        <v>ZAMBI</v>
      </c>
      <c r="E920" t="str">
        <f>'RESUMEN ORDENADO DICIEMBRE'!B920</f>
        <v>CATAMAYO</v>
      </c>
      <c r="F920" t="str">
        <f>'RESUMEN ORDENADO DICIEMBRE'!D920</f>
        <v>CONTRATO</v>
      </c>
      <c r="G920" t="str">
        <f t="shared" si="308"/>
        <v>VIALSUR</v>
      </c>
      <c r="M920" s="54">
        <f>'RESUMEN ORDENADO DICIEMBRE'!I920</f>
        <v>0</v>
      </c>
      <c r="R920">
        <f>'RESUMEN ORDENADO DICIEMBRE'!S920</f>
        <v>25716.149999999998</v>
      </c>
      <c r="S920" s="45"/>
    </row>
    <row r="921" spans="1:19" hidden="1" x14ac:dyDescent="0.2">
      <c r="A921" t="str">
        <f>'RESUMEN ORDENADO DICIEMBRE'!E921</f>
        <v>MEJORAMIENTO</v>
      </c>
      <c r="B921">
        <f>'RESUMEN ORDENADO DICIEMBRE'!G921</f>
        <v>0</v>
      </c>
      <c r="C921" t="str">
        <f>'RESUMEN ORDENADO DICIEMBRE'!A921</f>
        <v>ZONA 3</v>
      </c>
      <c r="D921" s="55" t="str">
        <f>'RESUMEN ORDENADO DICIEMBRE'!C921</f>
        <v>ZAMBI</v>
      </c>
      <c r="E921" t="str">
        <f>'RESUMEN ORDENADO DICIEMBRE'!B921</f>
        <v>CATAMAYO</v>
      </c>
      <c r="F921" t="str">
        <f>'RESUMEN ORDENADO DICIEMBRE'!D921</f>
        <v>CONTRATO</v>
      </c>
      <c r="G921" t="str">
        <f t="shared" si="308"/>
        <v>VIALSUR</v>
      </c>
      <c r="M921" s="54">
        <f>'RESUMEN ORDENADO DICIEMBRE'!I921</f>
        <v>0</v>
      </c>
      <c r="R921">
        <f>'RESUMEN ORDENADO DICIEMBRE'!S921</f>
        <v>11214</v>
      </c>
      <c r="S921" s="45"/>
    </row>
    <row r="922" spans="1:19" hidden="1" x14ac:dyDescent="0.2">
      <c r="A922" t="str">
        <f>'RESUMEN ORDENADO DICIEMBRE'!E922</f>
        <v>MEJORAMIENTO</v>
      </c>
      <c r="B922">
        <f>'RESUMEN ORDENADO DICIEMBRE'!G922</f>
        <v>0</v>
      </c>
      <c r="C922" t="str">
        <f>'RESUMEN ORDENADO DICIEMBRE'!A922</f>
        <v>ZONA 3</v>
      </c>
      <c r="D922" s="55" t="str">
        <f>'RESUMEN ORDENADO DICIEMBRE'!C922</f>
        <v>ZAMBI</v>
      </c>
      <c r="E922" t="str">
        <f>'RESUMEN ORDENADO DICIEMBRE'!B922</f>
        <v>CATAMAYO</v>
      </c>
      <c r="F922" t="str">
        <f>'RESUMEN ORDENADO DICIEMBRE'!D922</f>
        <v>CONTRATO</v>
      </c>
      <c r="G922" t="str">
        <f t="shared" si="308"/>
        <v>VIALSUR</v>
      </c>
      <c r="M922" s="54">
        <f>'RESUMEN ORDENADO DICIEMBRE'!I922</f>
        <v>0</v>
      </c>
      <c r="R922">
        <f>'RESUMEN ORDENADO DICIEMBRE'!S922</f>
        <v>6370.56</v>
      </c>
      <c r="S922" s="45"/>
    </row>
    <row r="923" spans="1:19" hidden="1" x14ac:dyDescent="0.2">
      <c r="A923" t="str">
        <f>'RESUMEN ORDENADO DICIEMBRE'!E923</f>
        <v>MEJORAMIENTO</v>
      </c>
      <c r="B923">
        <f>'RESUMEN ORDENADO DICIEMBRE'!G923</f>
        <v>0</v>
      </c>
      <c r="C923" t="str">
        <f>'RESUMEN ORDENADO DICIEMBRE'!A923</f>
        <v>ZONA 3</v>
      </c>
      <c r="D923" s="55" t="str">
        <f>'RESUMEN ORDENADO DICIEMBRE'!C923</f>
        <v>ZAMBI</v>
      </c>
      <c r="E923" t="str">
        <f>'RESUMEN ORDENADO DICIEMBRE'!B923</f>
        <v>CATAMAYO</v>
      </c>
      <c r="F923" t="str">
        <f>'RESUMEN ORDENADO DICIEMBRE'!D923</f>
        <v>CONTRATO</v>
      </c>
      <c r="G923" t="str">
        <f t="shared" si="308"/>
        <v>VIALSUR</v>
      </c>
      <c r="M923" s="54">
        <f>'RESUMEN ORDENADO DICIEMBRE'!I923</f>
        <v>0</v>
      </c>
      <c r="R923">
        <f>'RESUMEN ORDENADO DICIEMBRE'!S923</f>
        <v>1209.5999999999999</v>
      </c>
      <c r="S923" s="45"/>
    </row>
    <row r="924" spans="1:19" hidden="1" x14ac:dyDescent="0.2">
      <c r="A924" t="str">
        <f>'RESUMEN ORDENADO DICIEMBRE'!E924</f>
        <v>MEJORAMIENTO</v>
      </c>
      <c r="B924">
        <f>'RESUMEN ORDENADO DICIEMBRE'!G924</f>
        <v>0</v>
      </c>
      <c r="C924" t="str">
        <f>'RESUMEN ORDENADO DICIEMBRE'!A924</f>
        <v>ZONA 3</v>
      </c>
      <c r="D924" s="55" t="str">
        <f>'RESUMEN ORDENADO DICIEMBRE'!C924</f>
        <v>ZAMBI</v>
      </c>
      <c r="E924" t="str">
        <f>'RESUMEN ORDENADO DICIEMBRE'!B924</f>
        <v>CATAMAYO</v>
      </c>
      <c r="F924" t="str">
        <f>'RESUMEN ORDENADO DICIEMBRE'!D924</f>
        <v>CONTRATO</v>
      </c>
      <c r="G924" t="str">
        <f t="shared" si="308"/>
        <v>VIALSUR</v>
      </c>
      <c r="M924" s="54">
        <f>'RESUMEN ORDENADO DICIEMBRE'!I924</f>
        <v>0</v>
      </c>
      <c r="R924">
        <f>'RESUMEN ORDENADO DICIEMBRE'!S924</f>
        <v>582.12</v>
      </c>
      <c r="S924" s="45"/>
    </row>
    <row r="925" spans="1:19" hidden="1" x14ac:dyDescent="0.2">
      <c r="A925" t="str">
        <f>'RESUMEN ORDENADO DICIEMBRE'!E925</f>
        <v>MEJORAMIENTO</v>
      </c>
      <c r="B925">
        <f>'RESUMEN ORDENADO DICIEMBRE'!G925</f>
        <v>0</v>
      </c>
      <c r="C925" t="str">
        <f>'RESUMEN ORDENADO DICIEMBRE'!A925</f>
        <v>ZONA 3</v>
      </c>
      <c r="D925" s="55" t="str">
        <f>'RESUMEN ORDENADO DICIEMBRE'!C925</f>
        <v>ZAMBI</v>
      </c>
      <c r="E925" t="str">
        <f>'RESUMEN ORDENADO DICIEMBRE'!B925</f>
        <v>CATAMAYO</v>
      </c>
      <c r="F925" t="str">
        <f>'RESUMEN ORDENADO DICIEMBRE'!D925</f>
        <v>CONTRATO</v>
      </c>
      <c r="G925" t="str">
        <f t="shared" si="308"/>
        <v>VIALSUR</v>
      </c>
      <c r="M925" s="54">
        <f>'RESUMEN ORDENADO DICIEMBRE'!I925</f>
        <v>0</v>
      </c>
      <c r="R925">
        <f>'RESUMEN ORDENADO DICIEMBRE'!S925</f>
        <v>680.4</v>
      </c>
      <c r="S925" s="45"/>
    </row>
    <row r="926" spans="1:19" hidden="1" x14ac:dyDescent="0.2">
      <c r="A926" t="str">
        <f>'RESUMEN ORDENADO DICIEMBRE'!E926</f>
        <v>MEJORAMIENTO</v>
      </c>
      <c r="B926">
        <f>'RESUMEN ORDENADO DICIEMBRE'!G926</f>
        <v>0</v>
      </c>
      <c r="C926" t="str">
        <f>'RESUMEN ORDENADO DICIEMBRE'!A926</f>
        <v>ZONA 3</v>
      </c>
      <c r="D926" s="55" t="str">
        <f>'RESUMEN ORDENADO DICIEMBRE'!C926</f>
        <v>ZAMBI</v>
      </c>
      <c r="E926" t="str">
        <f>'RESUMEN ORDENADO DICIEMBRE'!B926</f>
        <v>CATAMAYO</v>
      </c>
      <c r="F926" t="str">
        <f>'RESUMEN ORDENADO DICIEMBRE'!D926</f>
        <v>CONTRATO</v>
      </c>
      <c r="G926" t="str">
        <f t="shared" si="308"/>
        <v>VIALSUR</v>
      </c>
      <c r="M926" s="54">
        <f>'RESUMEN ORDENADO DICIEMBRE'!I926</f>
        <v>0</v>
      </c>
      <c r="R926">
        <f>'RESUMEN ORDENADO DICIEMBRE'!S926</f>
        <v>4907.49</v>
      </c>
      <c r="S926" s="45"/>
    </row>
    <row r="927" spans="1:19" hidden="1" x14ac:dyDescent="0.2">
      <c r="A927" t="str">
        <f>'RESUMEN ORDENADO DICIEMBRE'!E927</f>
        <v>MEJORAMIENTO</v>
      </c>
      <c r="B927">
        <f>'RESUMEN ORDENADO DICIEMBRE'!G927</f>
        <v>0</v>
      </c>
      <c r="C927" t="str">
        <f>'RESUMEN ORDENADO DICIEMBRE'!A927</f>
        <v>ZONA 3</v>
      </c>
      <c r="D927" s="55" t="str">
        <f>'RESUMEN ORDENADO DICIEMBRE'!C927</f>
        <v>ZAMBI</v>
      </c>
      <c r="E927" t="str">
        <f>'RESUMEN ORDENADO DICIEMBRE'!B927</f>
        <v>CATAMAYO</v>
      </c>
      <c r="F927" t="str">
        <f>'RESUMEN ORDENADO DICIEMBRE'!D927</f>
        <v>CONTRATO</v>
      </c>
      <c r="G927" t="str">
        <f t="shared" si="308"/>
        <v>VIALSUR</v>
      </c>
      <c r="M927" s="54">
        <f>'RESUMEN ORDENADO DICIEMBRE'!I927</f>
        <v>0</v>
      </c>
      <c r="R927">
        <f>'RESUMEN ORDENADO DICIEMBRE'!S927</f>
        <v>1670.6725000000001</v>
      </c>
      <c r="S927" s="45"/>
    </row>
    <row r="928" spans="1:19" hidden="1" x14ac:dyDescent="0.2">
      <c r="A928" t="str">
        <f>'RESUMEN ORDENADO DICIEMBRE'!E928</f>
        <v>MEJORAMIENTO</v>
      </c>
      <c r="B928">
        <f>'RESUMEN ORDENADO DICIEMBRE'!G928</f>
        <v>0</v>
      </c>
      <c r="C928" t="str">
        <f>'RESUMEN ORDENADO DICIEMBRE'!A928</f>
        <v>ZONA 3</v>
      </c>
      <c r="D928" s="55" t="str">
        <f>'RESUMEN ORDENADO DICIEMBRE'!C928</f>
        <v>ZAMBI</v>
      </c>
      <c r="E928" t="str">
        <f>'RESUMEN ORDENADO DICIEMBRE'!B928</f>
        <v>CATAMAYO</v>
      </c>
      <c r="F928" t="str">
        <f>'RESUMEN ORDENADO DICIEMBRE'!D928</f>
        <v>CONTRATO</v>
      </c>
      <c r="G928" t="str">
        <f t="shared" si="308"/>
        <v>VIALSUR</v>
      </c>
      <c r="M928" s="54">
        <f>'RESUMEN ORDENADO DICIEMBRE'!I928</f>
        <v>0</v>
      </c>
      <c r="R928">
        <f>'RESUMEN ORDENADO DICIEMBRE'!S928</f>
        <v>8415</v>
      </c>
      <c r="S928" s="45"/>
    </row>
    <row r="929" spans="1:23" x14ac:dyDescent="0.2">
      <c r="A929" t="str">
        <f>'RESUMEN ORDENADO DICIEMBRE'!E929</f>
        <v>MEJORAMIENTO</v>
      </c>
      <c r="B929" t="str">
        <f>'RESUMEN ORDENADO DICIEMBRE'!G929</f>
        <v>VIA, CHINCHAS-ZAMBI-RIO PINDO (CONTRATO NRO. 726-DPS-2011; TRAMO, ABS. 0+000 A 10+000).</v>
      </c>
      <c r="C929" t="str">
        <f>'RESUMEN ORDENADO DICIEMBRE'!A929</f>
        <v>ZONA 3</v>
      </c>
      <c r="D929" s="55" t="str">
        <f>'RESUMEN ORDENADO DICIEMBRE'!C929</f>
        <v>ZAMBI</v>
      </c>
      <c r="E929" t="str">
        <f>'RESUMEN ORDENADO DICIEMBRE'!B929</f>
        <v>CATAMAYO</v>
      </c>
      <c r="F929" t="str">
        <f>'RESUMEN ORDENADO DICIEMBRE'!D929</f>
        <v>CONTRATO</v>
      </c>
      <c r="G929" t="str">
        <f t="shared" si="308"/>
        <v>VIALSUR</v>
      </c>
      <c r="H929">
        <f>'RESUMEN ORDENADO DICIEMBRE'!F929</f>
        <v>2012</v>
      </c>
      <c r="I929" s="53" t="str">
        <f t="shared" ref="I929:I937" si="315">IF(F929="AD. DIRECTA","X","")</f>
        <v/>
      </c>
      <c r="J929" s="54">
        <f>IF(D929=0,"",VLOOKUP(D929,'2010-2001-1990'!$A$1:$C$105,3,"FALSO"))</f>
        <v>284</v>
      </c>
      <c r="K929" s="54">
        <f>IF(D929=0,"",VLOOKUP(D929,'2010-2001-1990'!$A$1:$C$105,2,"FALSO"))</f>
        <v>296</v>
      </c>
      <c r="L929" s="54">
        <f t="shared" ref="L929:L937" si="316">IF(J929="",IF(K929="","",J929+K929),J929+K929)</f>
        <v>580</v>
      </c>
      <c r="M929" s="54">
        <f>'RESUMEN ORDENADO DICIEMBRE'!I929</f>
        <v>3.2</v>
      </c>
      <c r="N929" s="54" t="str">
        <f t="shared" ref="N929:N937" si="317">IF(M929=0,"Mantenimiento",IF(A929="MANTENIMIENTO","Construcción de "&amp;M929&amp;" Km de vías mantenidas",IF(A929="ALCANTARILLAS","Construcción de "&amp;M929&amp;" alcantarillas",IF(A929="AMBIENTAL","Licenciamiento ambiental de vías en la provincia",IF(A929="ASFALTADO","Construcción de "&amp;M929&amp;" Km de vías asfaltadas",IF(A929="ESTUDIOS","Ejecución de "&amp;M929&amp;" Km de estudio vial",IF(A929="MEJORAMIENTO","Construcción de "&amp;M929&amp;" Km de vías mejoradas",IF(A929="OBRAS DE ARTE","Construcción de "&amp;M929&amp;" Km de obras de arte",IF(A929="PASARELAS","Construcción de "&amp;M929&amp;" m de pasarelas en convenio con Tony el Suizo",IF(A929="PUENTES","Construcción de "&amp;M929&amp;" m de puentes",))))))))))</f>
        <v>Construcción de 3.2 Km de vías mejoradas</v>
      </c>
      <c r="O929"/>
      <c r="R929">
        <f>'RESUMEN ORDENADO DICIEMBRE'!S929</f>
        <v>12758.4</v>
      </c>
      <c r="S929" s="45"/>
      <c r="T929" s="49">
        <f t="shared" ref="T929:T937" si="318">IF(S929="",R929,S929)</f>
        <v>12758.4</v>
      </c>
      <c r="V929" t="str">
        <f t="shared" ref="V929:V937" si="319">IF(A929="ESTUDIOS","Ing. Patricio Barcenas",IF(A929="AMBIENTAL","Ing. Verónica Carrión",IF(C929="ZONA 1","Ing. Javier Ruíz",IF(C929="ZONA 2","Ing. Marco Cevallos",IF(C929="ZONA 3", "Ing. Alfonso González","Ing. Iván Villa")))))</f>
        <v>Ing. Alfonso González</v>
      </c>
      <c r="W929" s="61" t="str">
        <f t="shared" ref="W929:W937" si="320">IF(A929="ESTUDIOS","Informe del estudio o informe del diseño","Informe, planillas y actas")</f>
        <v>Informe, planillas y actas</v>
      </c>
    </row>
    <row r="930" spans="1:23" x14ac:dyDescent="0.2">
      <c r="A930" t="str">
        <f>'RESUMEN ORDENADO DICIEMBRE'!E930</f>
        <v>MANTENIMIENTO</v>
      </c>
      <c r="B930" t="str">
        <f>'RESUMEN ORDENADO DICIEMBRE'!G930</f>
        <v>VIA, GUAYABAL-CHARQUICUÑA. L=10,1 KM</v>
      </c>
      <c r="C930" t="str">
        <f>'RESUMEN ORDENADO DICIEMBRE'!A930</f>
        <v>ZONA 3</v>
      </c>
      <c r="D930" s="55" t="str">
        <f>'RESUMEN ORDENADO DICIEMBRE'!C930</f>
        <v>ZAMBI</v>
      </c>
      <c r="E930" t="str">
        <f>'RESUMEN ORDENADO DICIEMBRE'!B930</f>
        <v>CATAMAYO</v>
      </c>
      <c r="F930" t="str">
        <f>'RESUMEN ORDENADO DICIEMBRE'!D930</f>
        <v>AD. DIRECTA</v>
      </c>
      <c r="G930" t="str">
        <f t="shared" si="308"/>
        <v>VIALSUR</v>
      </c>
      <c r="H930">
        <f>'RESUMEN ORDENADO DICIEMBRE'!F930</f>
        <v>2012</v>
      </c>
      <c r="I930" s="53" t="str">
        <f t="shared" si="315"/>
        <v>X</v>
      </c>
      <c r="J930" s="54">
        <f>IF(D930=0,"",VLOOKUP(D930,'2010-2001-1990'!$A$1:$C$105,3,"FALSO"))</f>
        <v>284</v>
      </c>
      <c r="K930" s="54">
        <f>IF(D930=0,"",VLOOKUP(D930,'2010-2001-1990'!$A$1:$C$105,2,"FALSO"))</f>
        <v>296</v>
      </c>
      <c r="L930" s="54">
        <f t="shared" si="316"/>
        <v>580</v>
      </c>
      <c r="M930" s="54">
        <f>'RESUMEN ORDENADO DICIEMBRE'!I930</f>
        <v>10.1</v>
      </c>
      <c r="N930" s="54" t="str">
        <f t="shared" si="317"/>
        <v>Construcción de 10.1 Km de vías mantenidas</v>
      </c>
      <c r="O930"/>
      <c r="R930">
        <f>'RESUMEN ORDENADO DICIEMBRE'!S930</f>
        <v>378</v>
      </c>
      <c r="S930" s="45"/>
      <c r="T930" s="49">
        <f t="shared" si="318"/>
        <v>378</v>
      </c>
      <c r="V930" t="str">
        <f t="shared" si="319"/>
        <v>Ing. Alfonso González</v>
      </c>
      <c r="W930" s="61" t="str">
        <f t="shared" si="320"/>
        <v>Informe, planillas y actas</v>
      </c>
    </row>
    <row r="931" spans="1:23" x14ac:dyDescent="0.2">
      <c r="A931" t="str">
        <f>'RESUMEN ORDENADO DICIEMBRE'!E931</f>
        <v>ALCANTARILLAS</v>
      </c>
      <c r="B931" t="str">
        <f>'RESUMEN ORDENADO DICIEMBRE'!G931</f>
        <v>CONSTRUCCION DE ALCANTARILLAS EN LAS PARROQUIAS DEL CANTON CHAGUARPAMBA</v>
      </c>
      <c r="C931" t="str">
        <f>'RESUMEN ORDENADO DICIEMBRE'!A931</f>
        <v>ZONA 3</v>
      </c>
      <c r="D931" s="55" t="str">
        <f>'RESUMEN ORDENADO DICIEMBRE'!C931</f>
        <v>AMARILLOS</v>
      </c>
      <c r="E931" t="str">
        <f>'RESUMEN ORDENADO DICIEMBRE'!B931</f>
        <v>CHAGUARPAMBA</v>
      </c>
      <c r="F931" t="str">
        <f>'RESUMEN ORDENADO DICIEMBRE'!D931</f>
        <v>CONTRATO</v>
      </c>
      <c r="G931" t="str">
        <f t="shared" si="308"/>
        <v>VIALSUR</v>
      </c>
      <c r="H931">
        <f>'RESUMEN ORDENADO DICIEMBRE'!F931</f>
        <v>2013</v>
      </c>
      <c r="I931" s="53" t="str">
        <f t="shared" si="315"/>
        <v/>
      </c>
      <c r="J931" s="54">
        <f>IF(D931=0,"",VLOOKUP(D931,'2010-2001-1990'!$A$1:$C$105,3,"FALSO"))</f>
        <v>317</v>
      </c>
      <c r="K931" s="54">
        <f>IF(D931=0,"",VLOOKUP(D931,'2010-2001-1990'!$A$1:$C$105,2,"FALSO"))</f>
        <v>346</v>
      </c>
      <c r="L931" s="54">
        <f t="shared" si="316"/>
        <v>663</v>
      </c>
      <c r="M931" s="54">
        <f>'RESUMEN ORDENADO DICIEMBRE'!I931</f>
        <v>7</v>
      </c>
      <c r="N931" s="54" t="str">
        <f t="shared" si="317"/>
        <v>Construcción de 7 alcantarillas</v>
      </c>
      <c r="O931"/>
      <c r="R931">
        <f>'RESUMEN ORDENADO DICIEMBRE'!S931</f>
        <v>4698.835</v>
      </c>
      <c r="S931" s="45"/>
      <c r="T931" s="49">
        <f t="shared" si="318"/>
        <v>4698.835</v>
      </c>
      <c r="V931" t="str">
        <f t="shared" si="319"/>
        <v>Ing. Alfonso González</v>
      </c>
      <c r="W931" s="61" t="str">
        <f t="shared" si="320"/>
        <v>Informe, planillas y actas</v>
      </c>
    </row>
    <row r="932" spans="1:23" x14ac:dyDescent="0.2">
      <c r="A932" t="str">
        <f>'RESUMEN ORDENADO DICIEMBRE'!E932</f>
        <v>ALCANTARILLAS</v>
      </c>
      <c r="B932" t="str">
        <f>'RESUMEN ORDENADO DICIEMBRE'!G932</f>
        <v>CONSTRUCCION DE ALCANTARILLAS EN LAS PARROQUIAS DEL CANTON CHAGUARPAMBA</v>
      </c>
      <c r="C932" t="str">
        <f>'RESUMEN ORDENADO DICIEMBRE'!A932</f>
        <v>ZONA 3</v>
      </c>
      <c r="D932" s="55" t="str">
        <f>'RESUMEN ORDENADO DICIEMBRE'!C932</f>
        <v>BUENAVISTA</v>
      </c>
      <c r="E932" t="str">
        <f>'RESUMEN ORDENADO DICIEMBRE'!B932</f>
        <v>CHAGUARPAMBA</v>
      </c>
      <c r="F932" t="str">
        <f>'RESUMEN ORDENADO DICIEMBRE'!D932</f>
        <v>CONTRATO</v>
      </c>
      <c r="G932" t="str">
        <f t="shared" si="308"/>
        <v>VIALSUR</v>
      </c>
      <c r="H932">
        <f>'RESUMEN ORDENADO DICIEMBRE'!F932</f>
        <v>2013</v>
      </c>
      <c r="I932" s="53" t="str">
        <f t="shared" si="315"/>
        <v/>
      </c>
      <c r="J932" s="54">
        <f>IF(D932=0,"",VLOOKUP(D932,'2010-2001-1990'!$A$1:$C$105,3,"FALSO"))</f>
        <v>587</v>
      </c>
      <c r="K932" s="54">
        <f>IF(D932=0,"",VLOOKUP(D932,'2010-2001-1990'!$A$1:$C$105,2,"FALSO"))</f>
        <v>627</v>
      </c>
      <c r="L932" s="54">
        <f t="shared" si="316"/>
        <v>1214</v>
      </c>
      <c r="M932" s="54">
        <f>'RESUMEN ORDENADO DICIEMBRE'!I932</f>
        <v>7</v>
      </c>
      <c r="N932" s="54" t="str">
        <f t="shared" si="317"/>
        <v>Construcción de 7 alcantarillas</v>
      </c>
      <c r="O932"/>
      <c r="R932">
        <f>'RESUMEN ORDENADO DICIEMBRE'!S932</f>
        <v>4698.835</v>
      </c>
      <c r="S932" s="45"/>
      <c r="T932" s="49">
        <f t="shared" si="318"/>
        <v>4698.835</v>
      </c>
      <c r="V932" t="str">
        <f t="shared" si="319"/>
        <v>Ing. Alfonso González</v>
      </c>
      <c r="W932" s="61" t="str">
        <f t="shared" si="320"/>
        <v>Informe, planillas y actas</v>
      </c>
    </row>
    <row r="933" spans="1:23" x14ac:dyDescent="0.2">
      <c r="A933" t="str">
        <f>'RESUMEN ORDENADO DICIEMBRE'!E933</f>
        <v>ALCANTARILLAS</v>
      </c>
      <c r="B933" t="str">
        <f>'RESUMEN ORDENADO DICIEMBRE'!G933</f>
        <v>CONSTRUCCION DE ALCANTARILLAS EN LAS PARROQUIAS DEL CANTON CHAGUARPAMBA</v>
      </c>
      <c r="C933" t="str">
        <f>'RESUMEN ORDENADO DICIEMBRE'!A933</f>
        <v>ZONA 3</v>
      </c>
      <c r="D933" s="55" t="str">
        <f>'RESUMEN ORDENADO DICIEMBRE'!C933</f>
        <v>EL ROSARIO</v>
      </c>
      <c r="E933" t="str">
        <f>'RESUMEN ORDENADO DICIEMBRE'!B933</f>
        <v>CHAGUARPAMBA</v>
      </c>
      <c r="F933" t="str">
        <f>'RESUMEN ORDENADO DICIEMBRE'!D933</f>
        <v>CONTRATO</v>
      </c>
      <c r="G933" t="str">
        <f t="shared" si="308"/>
        <v>VIALSUR</v>
      </c>
      <c r="H933">
        <f>'RESUMEN ORDENADO DICIEMBRE'!F933</f>
        <v>2013</v>
      </c>
      <c r="I933" s="53" t="str">
        <f t="shared" si="315"/>
        <v/>
      </c>
      <c r="J933" s="54">
        <f>IF(D933=0,"",VLOOKUP(D933,'2010-2001-1990'!$A$1:$C$105,3,"FALSO"))</f>
        <v>240</v>
      </c>
      <c r="K933" s="54">
        <f>IF(D933=0,"",VLOOKUP(D933,'2010-2001-1990'!$A$1:$C$105,2,"FALSO"))</f>
        <v>255</v>
      </c>
      <c r="L933" s="54">
        <f t="shared" si="316"/>
        <v>495</v>
      </c>
      <c r="M933" s="54">
        <f>'RESUMEN ORDENADO DICIEMBRE'!I933</f>
        <v>7</v>
      </c>
      <c r="N933" s="54" t="str">
        <f t="shared" si="317"/>
        <v>Construcción de 7 alcantarillas</v>
      </c>
      <c r="O933"/>
      <c r="R933">
        <f>'RESUMEN ORDENADO DICIEMBRE'!S933</f>
        <v>4698.835</v>
      </c>
      <c r="S933" s="45"/>
      <c r="T933" s="49">
        <f t="shared" si="318"/>
        <v>4698.835</v>
      </c>
      <c r="V933" t="str">
        <f t="shared" si="319"/>
        <v>Ing. Alfonso González</v>
      </c>
      <c r="W933" s="61" t="str">
        <f t="shared" si="320"/>
        <v>Informe, planillas y actas</v>
      </c>
    </row>
    <row r="934" spans="1:23" x14ac:dyDescent="0.2">
      <c r="A934" t="str">
        <f>'RESUMEN ORDENADO DICIEMBRE'!E934</f>
        <v>ALCANTARILLAS</v>
      </c>
      <c r="B934" t="str">
        <f>'RESUMEN ORDENADO DICIEMBRE'!G934</f>
        <v>CONSTRUCCION DE ALCANTARILLAS EN LAS PARROQUIAS DEL CANTON CHAGUARPAMBA</v>
      </c>
      <c r="C934" t="str">
        <f>'RESUMEN ORDENADO DICIEMBRE'!A934</f>
        <v>ZONA 3</v>
      </c>
      <c r="D934" s="55" t="str">
        <f>'RESUMEN ORDENADO DICIEMBRE'!C934</f>
        <v>SANTA RUFINA</v>
      </c>
      <c r="E934" t="str">
        <f>'RESUMEN ORDENADO DICIEMBRE'!B934</f>
        <v>CHAGUARPAMBA</v>
      </c>
      <c r="F934" t="str">
        <f>'RESUMEN ORDENADO DICIEMBRE'!D934</f>
        <v>CONTRATO</v>
      </c>
      <c r="G934" t="str">
        <f t="shared" si="308"/>
        <v>VIALSUR</v>
      </c>
      <c r="H934">
        <f>'RESUMEN ORDENADO DICIEMBRE'!F934</f>
        <v>2013</v>
      </c>
      <c r="I934" s="53" t="str">
        <f t="shared" si="315"/>
        <v/>
      </c>
      <c r="J934" s="54">
        <f>IF(D934=0,"",VLOOKUP(D934,'2010-2001-1990'!$A$1:$C$105,3,"FALSO"))</f>
        <v>581</v>
      </c>
      <c r="K934" s="54">
        <f>IF(D934=0,"",VLOOKUP(D934,'2010-2001-1990'!$A$1:$C$105,2,"FALSO"))</f>
        <v>629</v>
      </c>
      <c r="L934" s="54">
        <f t="shared" si="316"/>
        <v>1210</v>
      </c>
      <c r="M934" s="54">
        <f>'RESUMEN ORDENADO DICIEMBRE'!I934</f>
        <v>7</v>
      </c>
      <c r="N934" s="54" t="str">
        <f t="shared" si="317"/>
        <v>Construcción de 7 alcantarillas</v>
      </c>
      <c r="O934"/>
      <c r="R934">
        <f>'RESUMEN ORDENADO DICIEMBRE'!S934</f>
        <v>4698.835</v>
      </c>
      <c r="S934" s="45"/>
      <c r="T934" s="49">
        <f t="shared" si="318"/>
        <v>4698.835</v>
      </c>
      <c r="V934" t="str">
        <f t="shared" si="319"/>
        <v>Ing. Alfonso González</v>
      </c>
      <c r="W934" s="61" t="str">
        <f t="shared" si="320"/>
        <v>Informe, planillas y actas</v>
      </c>
    </row>
    <row r="935" spans="1:23" x14ac:dyDescent="0.2">
      <c r="A935" t="str">
        <f>'RESUMEN ORDENADO DICIEMBRE'!E935</f>
        <v>ASFALTADO</v>
      </c>
      <c r="B935" t="str">
        <f>'RESUMEN ORDENADO DICIEMBRE'!G935</f>
        <v>ASFALTADO DE LA VIA INDIUCHO EL TAMBO</v>
      </c>
      <c r="C935" t="str">
        <f>'RESUMEN ORDENADO DICIEMBRE'!A935</f>
        <v>ZONA 3</v>
      </c>
      <c r="D935" s="55" t="str">
        <f>'RESUMEN ORDENADO DICIEMBRE'!C935</f>
        <v>EL TAMBO</v>
      </c>
      <c r="E935" t="str">
        <f>'RESUMEN ORDENADO DICIEMBRE'!B935</f>
        <v>CATAMAYO</v>
      </c>
      <c r="F935" t="str">
        <f>'RESUMEN ORDENADO DICIEMBRE'!D935</f>
        <v>CONTRATO</v>
      </c>
      <c r="G935" t="str">
        <f t="shared" si="308"/>
        <v>VIALSUR</v>
      </c>
      <c r="H935">
        <f>'RESUMEN ORDENADO DICIEMBRE'!F935</f>
        <v>2012</v>
      </c>
      <c r="I935" s="53" t="str">
        <f t="shared" si="315"/>
        <v/>
      </c>
      <c r="J935" s="54">
        <f>IF(D935=0,"",VLOOKUP(D935,'2010-2001-1990'!$A$1:$C$105,3,"FALSO"))</f>
        <v>2255</v>
      </c>
      <c r="K935" s="54">
        <f>IF(D935=0,"",VLOOKUP(D935,'2010-2001-1990'!$A$1:$C$105,2,"FALSO"))</f>
        <v>2375</v>
      </c>
      <c r="L935" s="54">
        <f t="shared" si="316"/>
        <v>4630</v>
      </c>
      <c r="M935" s="54">
        <f>'RESUMEN ORDENADO DICIEMBRE'!I935</f>
        <v>4</v>
      </c>
      <c r="N935" s="54" t="str">
        <f t="shared" si="317"/>
        <v>Construcción de 4 Km de vías asfaltadas</v>
      </c>
      <c r="O935"/>
      <c r="R935">
        <f>'RESUMEN ORDENADO DICIEMBRE'!S935</f>
        <v>1137048.77</v>
      </c>
      <c r="S935" s="45"/>
      <c r="T935" s="49">
        <f t="shared" si="318"/>
        <v>1137048.77</v>
      </c>
      <c r="V935" t="str">
        <f t="shared" si="319"/>
        <v>Ing. Alfonso González</v>
      </c>
      <c r="W935" s="61" t="str">
        <f t="shared" si="320"/>
        <v>Informe, planillas y actas</v>
      </c>
    </row>
    <row r="936" spans="1:23" x14ac:dyDescent="0.2">
      <c r="A936" t="str">
        <f>'RESUMEN ORDENADO DICIEMBRE'!E936</f>
        <v>AMBIENTAL</v>
      </c>
      <c r="B936" t="str">
        <f>'RESUMEN ORDENADO DICIEMBRE'!G936</f>
        <v>ASFALTADO DE LA VIA INDIUCHO EL TAMBO LICENCIAMIENTO AMBIENTAL</v>
      </c>
      <c r="C936" t="str">
        <f>'RESUMEN ORDENADO DICIEMBRE'!A936</f>
        <v>ZONA 3</v>
      </c>
      <c r="D936" s="55" t="str">
        <f>'RESUMEN ORDENADO DICIEMBRE'!C936</f>
        <v>EL TAMBO</v>
      </c>
      <c r="E936" t="str">
        <f>'RESUMEN ORDENADO DICIEMBRE'!B936</f>
        <v>CATAMAYO</v>
      </c>
      <c r="F936" t="str">
        <f>'RESUMEN ORDENADO DICIEMBRE'!D936</f>
        <v>CONTRATO</v>
      </c>
      <c r="G936" t="str">
        <f t="shared" si="308"/>
        <v>VIALSUR</v>
      </c>
      <c r="H936">
        <f>'RESUMEN ORDENADO DICIEMBRE'!F936</f>
        <v>2012</v>
      </c>
      <c r="I936" s="53" t="str">
        <f t="shared" si="315"/>
        <v/>
      </c>
      <c r="J936" s="54">
        <f>IF(D936=0,"",VLOOKUP(D936,'2010-2001-1990'!$A$1:$C$105,3,"FALSO"))</f>
        <v>2255</v>
      </c>
      <c r="K936" s="54">
        <f>IF(D936=0,"",VLOOKUP(D936,'2010-2001-1990'!$A$1:$C$105,2,"FALSO"))</f>
        <v>2375</v>
      </c>
      <c r="L936" s="54">
        <f t="shared" si="316"/>
        <v>4630</v>
      </c>
      <c r="M936" s="54">
        <f>'RESUMEN ORDENADO DICIEMBRE'!I936</f>
        <v>1</v>
      </c>
      <c r="N936" s="54" t="str">
        <f t="shared" si="317"/>
        <v>Licenciamiento ambiental de vías en la provincia</v>
      </c>
      <c r="O936"/>
      <c r="R936">
        <f>'RESUMEN ORDENADO DICIEMBRE'!S936</f>
        <v>16850</v>
      </c>
      <c r="S936" s="45"/>
      <c r="T936" s="49">
        <f t="shared" si="318"/>
        <v>16850</v>
      </c>
      <c r="V936" t="str">
        <f t="shared" si="319"/>
        <v>Ing. Verónica Carrión</v>
      </c>
      <c r="W936" s="61" t="str">
        <f t="shared" si="320"/>
        <v>Informe, planillas y actas</v>
      </c>
    </row>
    <row r="937" spans="1:23" x14ac:dyDescent="0.2">
      <c r="A937" t="str">
        <f>'RESUMEN ORDENADO DICIEMBRE'!E937</f>
        <v>MANTENIMIENTO</v>
      </c>
      <c r="B937" t="str">
        <f>'RESUMEN ORDENADO DICIEMBRE'!G937</f>
        <v>VIA, CHINCHAS-ZAMBI-RIO PINDO (CONTRATO NRO. 550-DPS-2011; TRAMO, ABS. 51+229 A 55+860).</v>
      </c>
      <c r="C937" t="str">
        <f>'RESUMEN ORDENADO DICIEMBRE'!A937</f>
        <v>ZONA 3</v>
      </c>
      <c r="D937" s="55" t="str">
        <f>'RESUMEN ORDENADO DICIEMBRE'!C937</f>
        <v>ZAMBI</v>
      </c>
      <c r="E937" t="str">
        <f>'RESUMEN ORDENADO DICIEMBRE'!B937</f>
        <v>CATAMAYO</v>
      </c>
      <c r="F937" t="str">
        <f>'RESUMEN ORDENADO DICIEMBRE'!D937</f>
        <v>CONTRATO</v>
      </c>
      <c r="G937" t="str">
        <f t="shared" si="308"/>
        <v>VIALSUR</v>
      </c>
      <c r="H937">
        <f>'RESUMEN ORDENADO DICIEMBRE'!F937</f>
        <v>2012</v>
      </c>
      <c r="I937" s="53" t="str">
        <f t="shared" si="315"/>
        <v/>
      </c>
      <c r="J937" s="54">
        <f>IF(D937=0,"",VLOOKUP(D937,'2010-2001-1990'!$A$1:$C$105,3,"FALSO"))</f>
        <v>284</v>
      </c>
      <c r="K937" s="54">
        <f>IF(D937=0,"",VLOOKUP(D937,'2010-2001-1990'!$A$1:$C$105,2,"FALSO"))</f>
        <v>296</v>
      </c>
      <c r="L937" s="54">
        <f t="shared" si="316"/>
        <v>580</v>
      </c>
      <c r="M937" s="54">
        <f>'RESUMEN ORDENADO DICIEMBRE'!I937</f>
        <v>4.63</v>
      </c>
      <c r="N937" s="54" t="str">
        <f t="shared" si="317"/>
        <v>Construcción de 4.63 Km de vías mantenidas</v>
      </c>
      <c r="O937"/>
      <c r="R937">
        <f>'RESUMEN ORDENADO DICIEMBRE'!S937</f>
        <v>1834.4340000000002</v>
      </c>
      <c r="S937" s="45">
        <f>SUM(R937:R944)</f>
        <v>35590.788499999995</v>
      </c>
      <c r="T937" s="49">
        <f t="shared" si="318"/>
        <v>35590.788499999995</v>
      </c>
      <c r="V937" t="str">
        <f t="shared" si="319"/>
        <v>Ing. Alfonso González</v>
      </c>
      <c r="W937" s="61" t="str">
        <f t="shared" si="320"/>
        <v>Informe, planillas y actas</v>
      </c>
    </row>
    <row r="938" spans="1:23" hidden="1" x14ac:dyDescent="0.2">
      <c r="A938" t="str">
        <f>'RESUMEN ORDENADO DICIEMBRE'!E938</f>
        <v>MEJORAMIENTO</v>
      </c>
      <c r="B938">
        <f>'RESUMEN ORDENADO DICIEMBRE'!G938</f>
        <v>0</v>
      </c>
      <c r="C938" t="str">
        <f>'RESUMEN ORDENADO DICIEMBRE'!A938</f>
        <v>ZONA 3</v>
      </c>
      <c r="D938" s="55" t="str">
        <f>'RESUMEN ORDENADO DICIEMBRE'!C938</f>
        <v>ZAMBI</v>
      </c>
      <c r="E938" t="str">
        <f>'RESUMEN ORDENADO DICIEMBRE'!B938</f>
        <v>CATAMAYO</v>
      </c>
      <c r="F938" t="str">
        <f>'RESUMEN ORDENADO DICIEMBRE'!D938</f>
        <v>CONTRATO</v>
      </c>
      <c r="G938" t="str">
        <f t="shared" si="308"/>
        <v>VIALSUR</v>
      </c>
      <c r="M938" s="54">
        <f>'RESUMEN ORDENADO DICIEMBRE'!I938</f>
        <v>0</v>
      </c>
      <c r="R938">
        <f>'RESUMEN ORDENADO DICIEMBRE'!S938</f>
        <v>4032</v>
      </c>
      <c r="S938" s="45"/>
    </row>
    <row r="939" spans="1:23" hidden="1" x14ac:dyDescent="0.2">
      <c r="A939" t="str">
        <f>'RESUMEN ORDENADO DICIEMBRE'!E939</f>
        <v>MEJORAMIENTO</v>
      </c>
      <c r="B939">
        <f>'RESUMEN ORDENADO DICIEMBRE'!G939</f>
        <v>0</v>
      </c>
      <c r="C939" t="str">
        <f>'RESUMEN ORDENADO DICIEMBRE'!A939</f>
        <v>ZONA 3</v>
      </c>
      <c r="D939" s="55" t="str">
        <f>'RESUMEN ORDENADO DICIEMBRE'!C939</f>
        <v>ZAMBI</v>
      </c>
      <c r="E939" t="str">
        <f>'RESUMEN ORDENADO DICIEMBRE'!B939</f>
        <v>CATAMAYO</v>
      </c>
      <c r="F939" t="str">
        <f>'RESUMEN ORDENADO DICIEMBRE'!D939</f>
        <v>CONTRATO</v>
      </c>
      <c r="G939" t="str">
        <f t="shared" si="308"/>
        <v>VIALSUR</v>
      </c>
      <c r="M939" s="54">
        <f>'RESUMEN ORDENADO DICIEMBRE'!I939</f>
        <v>0</v>
      </c>
      <c r="R939">
        <f>'RESUMEN ORDENADO DICIEMBRE'!S939</f>
        <v>9223.2000000000007</v>
      </c>
      <c r="S939" s="45"/>
    </row>
    <row r="940" spans="1:23" hidden="1" x14ac:dyDescent="0.2">
      <c r="A940" t="str">
        <f>'RESUMEN ORDENADO DICIEMBRE'!E940</f>
        <v>MEJORAMIENTO</v>
      </c>
      <c r="B940">
        <f>'RESUMEN ORDENADO DICIEMBRE'!G940</f>
        <v>0</v>
      </c>
      <c r="C940" t="str">
        <f>'RESUMEN ORDENADO DICIEMBRE'!A940</f>
        <v>ZONA 3</v>
      </c>
      <c r="D940" s="55" t="str">
        <f>'RESUMEN ORDENADO DICIEMBRE'!C940</f>
        <v>ZAMBI</v>
      </c>
      <c r="E940" t="str">
        <f>'RESUMEN ORDENADO DICIEMBRE'!B940</f>
        <v>CATAMAYO</v>
      </c>
      <c r="F940" t="str">
        <f>'RESUMEN ORDENADO DICIEMBRE'!D940</f>
        <v>CONTRATO</v>
      </c>
      <c r="G940" t="str">
        <f t="shared" si="308"/>
        <v>VIALSUR</v>
      </c>
      <c r="M940" s="54">
        <f>'RESUMEN ORDENADO DICIEMBRE'!I940</f>
        <v>0</v>
      </c>
      <c r="R940">
        <f>'RESUMEN ORDENADO DICIEMBRE'!S940</f>
        <v>1474.2</v>
      </c>
      <c r="S940" s="45"/>
    </row>
    <row r="941" spans="1:23" hidden="1" x14ac:dyDescent="0.2">
      <c r="A941" t="str">
        <f>'RESUMEN ORDENADO DICIEMBRE'!E941</f>
        <v>MEJORAMIENTO</v>
      </c>
      <c r="B941">
        <f>'RESUMEN ORDENADO DICIEMBRE'!G941</f>
        <v>0</v>
      </c>
      <c r="C941" t="str">
        <f>'RESUMEN ORDENADO DICIEMBRE'!A941</f>
        <v>ZONA 3</v>
      </c>
      <c r="D941" s="55" t="str">
        <f>'RESUMEN ORDENADO DICIEMBRE'!C941</f>
        <v>ZAMBI</v>
      </c>
      <c r="E941" t="str">
        <f>'RESUMEN ORDENADO DICIEMBRE'!B941</f>
        <v>CATAMAYO</v>
      </c>
      <c r="F941" t="str">
        <f>'RESUMEN ORDENADO DICIEMBRE'!D941</f>
        <v>CONTRATO</v>
      </c>
      <c r="G941" t="str">
        <f t="shared" si="308"/>
        <v>VIALSUR</v>
      </c>
      <c r="M941" s="54">
        <f>'RESUMEN ORDENADO DICIEMBRE'!I941</f>
        <v>0</v>
      </c>
      <c r="R941">
        <f>'RESUMEN ORDENADO DICIEMBRE'!S941</f>
        <v>4730.8799999999992</v>
      </c>
      <c r="S941" s="45"/>
    </row>
    <row r="942" spans="1:23" hidden="1" x14ac:dyDescent="0.2">
      <c r="A942" t="str">
        <f>'RESUMEN ORDENADO DICIEMBRE'!E942</f>
        <v>MEJORAMIENTO</v>
      </c>
      <c r="B942">
        <f>'RESUMEN ORDENADO DICIEMBRE'!G942</f>
        <v>0</v>
      </c>
      <c r="C942" t="str">
        <f>'RESUMEN ORDENADO DICIEMBRE'!A942</f>
        <v>ZONA 3</v>
      </c>
      <c r="D942" s="55" t="str">
        <f>'RESUMEN ORDENADO DICIEMBRE'!C942</f>
        <v>ZAMBI</v>
      </c>
      <c r="E942" t="str">
        <f>'RESUMEN ORDENADO DICIEMBRE'!B942</f>
        <v>CATAMAYO</v>
      </c>
      <c r="F942" t="str">
        <f>'RESUMEN ORDENADO DICIEMBRE'!D942</f>
        <v>CONTRATO</v>
      </c>
      <c r="G942" t="str">
        <f t="shared" si="308"/>
        <v>VIALSUR</v>
      </c>
      <c r="M942" s="54">
        <f>'RESUMEN ORDENADO DICIEMBRE'!I942</f>
        <v>0</v>
      </c>
      <c r="R942">
        <f>'RESUMEN ORDENADO DICIEMBRE'!S942</f>
        <v>1562.8024999999998</v>
      </c>
      <c r="S942" s="45"/>
    </row>
    <row r="943" spans="1:23" hidden="1" x14ac:dyDescent="0.2">
      <c r="A943" t="str">
        <f>'RESUMEN ORDENADO DICIEMBRE'!E943</f>
        <v>MEJORAMIENTO</v>
      </c>
      <c r="B943">
        <f>'RESUMEN ORDENADO DICIEMBRE'!G943</f>
        <v>0</v>
      </c>
      <c r="C943" t="str">
        <f>'RESUMEN ORDENADO DICIEMBRE'!A943</f>
        <v>ZONA 3</v>
      </c>
      <c r="D943" s="55" t="str">
        <f>'RESUMEN ORDENADO DICIEMBRE'!C943</f>
        <v>ZAMBI</v>
      </c>
      <c r="E943" t="str">
        <f>'RESUMEN ORDENADO DICIEMBRE'!B943</f>
        <v>CATAMAYO</v>
      </c>
      <c r="F943" t="str">
        <f>'RESUMEN ORDENADO DICIEMBRE'!D943</f>
        <v>CONTRATO</v>
      </c>
      <c r="G943" t="str">
        <f t="shared" si="308"/>
        <v>VIALSUR</v>
      </c>
      <c r="M943" s="54">
        <f>'RESUMEN ORDENADO DICIEMBRE'!I943</f>
        <v>0</v>
      </c>
      <c r="R943">
        <f>'RESUMEN ORDENADO DICIEMBRE'!S943</f>
        <v>5865</v>
      </c>
      <c r="S943" s="45"/>
    </row>
    <row r="944" spans="1:23" hidden="1" x14ac:dyDescent="0.2">
      <c r="A944" t="str">
        <f>'RESUMEN ORDENADO DICIEMBRE'!E944</f>
        <v>MEJORAMIENTO</v>
      </c>
      <c r="B944">
        <f>'RESUMEN ORDENADO DICIEMBRE'!G944</f>
        <v>0</v>
      </c>
      <c r="C944" t="str">
        <f>'RESUMEN ORDENADO DICIEMBRE'!A944</f>
        <v>ZONA 3</v>
      </c>
      <c r="D944" s="55" t="str">
        <f>'RESUMEN ORDENADO DICIEMBRE'!C944</f>
        <v>ZAMBI</v>
      </c>
      <c r="E944" t="str">
        <f>'RESUMEN ORDENADO DICIEMBRE'!B944</f>
        <v>CATAMAYO</v>
      </c>
      <c r="F944" t="str">
        <f>'RESUMEN ORDENADO DICIEMBRE'!D944</f>
        <v>CONTRATO</v>
      </c>
      <c r="G944" t="str">
        <f t="shared" si="308"/>
        <v>VIALSUR</v>
      </c>
      <c r="M944" s="54">
        <f>'RESUMEN ORDENADO DICIEMBRE'!I944</f>
        <v>0</v>
      </c>
      <c r="R944">
        <f>'RESUMEN ORDENADO DICIEMBRE'!S944</f>
        <v>6868.2719999999999</v>
      </c>
      <c r="S944" s="45"/>
    </row>
    <row r="945" spans="1:23" x14ac:dyDescent="0.2">
      <c r="A945" t="str">
        <f>'RESUMEN ORDENADO DICIEMBRE'!E945</f>
        <v>MEJORAMIENTO</v>
      </c>
      <c r="B945" t="str">
        <f>'RESUMEN ORDENADO DICIEMBRE'!G945</f>
        <v>VIA, EL PRADO-RUMIPOTRERO,  L=9,4 KM</v>
      </c>
      <c r="C945" t="str">
        <f>'RESUMEN ORDENADO DICIEMBRE'!A945</f>
        <v>ZONA 3</v>
      </c>
      <c r="D945" s="55" t="str">
        <f>'RESUMEN ORDENADO DICIEMBRE'!C945</f>
        <v>EL ROSARIO</v>
      </c>
      <c r="E945" t="str">
        <f>'RESUMEN ORDENADO DICIEMBRE'!B945</f>
        <v>CHAGUARPAMBA</v>
      </c>
      <c r="F945" t="str">
        <f>'RESUMEN ORDENADO DICIEMBRE'!D945</f>
        <v>AD. DIRECTA</v>
      </c>
      <c r="G945" t="str">
        <f t="shared" si="308"/>
        <v>VIALSUR</v>
      </c>
      <c r="H945">
        <f>'RESUMEN ORDENADO DICIEMBRE'!F945</f>
        <v>2013</v>
      </c>
      <c r="I945" s="53" t="str">
        <f t="shared" ref="I945:I946" si="321">IF(F945="AD. DIRECTA","X","")</f>
        <v>X</v>
      </c>
      <c r="J945" s="54">
        <f>IF(D945=0,"",VLOOKUP(D945,'2010-2001-1990'!$A$1:$C$105,3,"FALSO"))</f>
        <v>240</v>
      </c>
      <c r="K945" s="54">
        <f>IF(D945=0,"",VLOOKUP(D945,'2010-2001-1990'!$A$1:$C$105,2,"FALSO"))</f>
        <v>255</v>
      </c>
      <c r="L945" s="54">
        <f t="shared" ref="L945:L946" si="322">IF(J945="",IF(K945="","",J945+K945),J945+K945)</f>
        <v>495</v>
      </c>
      <c r="M945" s="54">
        <f>'RESUMEN ORDENADO DICIEMBRE'!I945</f>
        <v>9.4</v>
      </c>
      <c r="N945" s="54" t="str">
        <f t="shared" ref="N945:N946" si="323">IF(M945=0,"Mantenimiento",IF(A945="MANTENIMIENTO","Construcción de "&amp;M945&amp;" Km de vías mantenidas",IF(A945="ALCANTARILLAS","Construcción de "&amp;M945&amp;" alcantarillas",IF(A945="AMBIENTAL","Licenciamiento ambiental de vías en la provincia",IF(A945="ASFALTADO","Construcción de "&amp;M945&amp;" Km de vías asfaltadas",IF(A945="ESTUDIOS","Ejecución de "&amp;M945&amp;" Km de estudio vial",IF(A945="MEJORAMIENTO","Construcción de "&amp;M945&amp;" Km de vías mejoradas",IF(A945="OBRAS DE ARTE","Construcción de "&amp;M945&amp;" Km de obras de arte",IF(A945="PASARELAS","Construcción de "&amp;M945&amp;" m de pasarelas en convenio con Tony el Suizo",IF(A945="PUENTES","Construcción de "&amp;M945&amp;" m de puentes",))))))))))</f>
        <v>Construcción de 9.4 Km de vías mejoradas</v>
      </c>
      <c r="O945"/>
      <c r="R945">
        <f>'RESUMEN ORDENADO DICIEMBRE'!S945</f>
        <v>40887</v>
      </c>
      <c r="S945" s="45"/>
      <c r="T945" s="49">
        <f t="shared" ref="T945:T946" si="324">IF(S945="",R945,S945)</f>
        <v>40887</v>
      </c>
      <c r="V945" t="str">
        <f t="shared" ref="V945:V946" si="325">IF(A945="ESTUDIOS","Ing. Patricio Barcenas",IF(A945="AMBIENTAL","Ing. Verónica Carrión",IF(C945="ZONA 1","Ing. Javier Ruíz",IF(C945="ZONA 2","Ing. Marco Cevallos",IF(C945="ZONA 3", "Ing. Alfonso González","Ing. Iván Villa")))))</f>
        <v>Ing. Alfonso González</v>
      </c>
      <c r="W945" s="61" t="str">
        <f t="shared" ref="W945:W946" si="326">IF(A945="ESTUDIOS","Informe del estudio o informe del diseño","Informe, planillas y actas")</f>
        <v>Informe, planillas y actas</v>
      </c>
    </row>
    <row r="946" spans="1:23" x14ac:dyDescent="0.2">
      <c r="A946" t="str">
        <f>'RESUMEN ORDENADO DICIEMBRE'!E946</f>
        <v>MANTENIMIENTO</v>
      </c>
      <c r="B946" t="str">
        <f>'RESUMEN ORDENADO DICIEMBRE'!G946</f>
        <v>VIA, EL TAMBO-LA ERA (sector del canal)</v>
      </c>
      <c r="C946" t="str">
        <f>'RESUMEN ORDENADO DICIEMBRE'!A946</f>
        <v>ZONA 3</v>
      </c>
      <c r="D946" s="55" t="str">
        <f>'RESUMEN ORDENADO DICIEMBRE'!C946</f>
        <v>EL TAMBO</v>
      </c>
      <c r="E946" t="str">
        <f>'RESUMEN ORDENADO DICIEMBRE'!B946</f>
        <v>CATAMAYO</v>
      </c>
      <c r="F946" t="str">
        <f>'RESUMEN ORDENADO DICIEMBRE'!D946</f>
        <v>AD. DIRECTA</v>
      </c>
      <c r="G946" t="str">
        <f t="shared" si="308"/>
        <v>VIALSUR</v>
      </c>
      <c r="H946">
        <f>'RESUMEN ORDENADO DICIEMBRE'!F946</f>
        <v>2013</v>
      </c>
      <c r="I946" s="53" t="str">
        <f t="shared" si="321"/>
        <v>X</v>
      </c>
      <c r="J946" s="54">
        <f>IF(D946=0,"",VLOOKUP(D946,'2010-2001-1990'!$A$1:$C$105,3,"FALSO"))</f>
        <v>2255</v>
      </c>
      <c r="K946" s="54">
        <f>IF(D946=0,"",VLOOKUP(D946,'2010-2001-1990'!$A$1:$C$105,2,"FALSO"))</f>
        <v>2375</v>
      </c>
      <c r="L946" s="54">
        <f t="shared" si="322"/>
        <v>4630</v>
      </c>
      <c r="M946" s="54">
        <f>'RESUMEN ORDENADO DICIEMBRE'!I946</f>
        <v>2</v>
      </c>
      <c r="N946" s="54" t="str">
        <f t="shared" si="323"/>
        <v>Construcción de 2 Km de vías mantenidas</v>
      </c>
      <c r="O946"/>
      <c r="R946">
        <f>'RESUMEN ORDENADO DICIEMBRE'!S946</f>
        <v>4750.2</v>
      </c>
      <c r="S946" s="45">
        <f>SUM(R946:R947)</f>
        <v>7592.4519999999993</v>
      </c>
      <c r="T946" s="49">
        <f t="shared" si="324"/>
        <v>7592.4519999999993</v>
      </c>
      <c r="V946" t="str">
        <f t="shared" si="325"/>
        <v>Ing. Alfonso González</v>
      </c>
      <c r="W946" s="61" t="str">
        <f t="shared" si="326"/>
        <v>Informe, planillas y actas</v>
      </c>
    </row>
    <row r="947" spans="1:23" hidden="1" x14ac:dyDescent="0.2">
      <c r="A947" t="str">
        <f>'RESUMEN ORDENADO DICIEMBRE'!E947</f>
        <v>MANTENIMIENTO</v>
      </c>
      <c r="B947">
        <f>'RESUMEN ORDENADO DICIEMBRE'!G947</f>
        <v>0</v>
      </c>
      <c r="C947" t="str">
        <f>'RESUMEN ORDENADO DICIEMBRE'!A947</f>
        <v>ZONA 3</v>
      </c>
      <c r="D947" s="55" t="str">
        <f>'RESUMEN ORDENADO DICIEMBRE'!C947</f>
        <v>EL TAMBO</v>
      </c>
      <c r="E947" t="str">
        <f>'RESUMEN ORDENADO DICIEMBRE'!B947</f>
        <v>CATAMAYO</v>
      </c>
      <c r="F947" t="str">
        <f>'RESUMEN ORDENADO DICIEMBRE'!D947</f>
        <v>AD. DIRECTA</v>
      </c>
      <c r="G947" t="str">
        <f t="shared" si="308"/>
        <v>VIALSUR</v>
      </c>
      <c r="M947" s="54">
        <f>'RESUMEN ORDENADO DICIEMBRE'!I947</f>
        <v>0</v>
      </c>
      <c r="R947">
        <f>'RESUMEN ORDENADO DICIEMBRE'!S947</f>
        <v>2842.252</v>
      </c>
      <c r="S947" s="45"/>
    </row>
    <row r="948" spans="1:23" x14ac:dyDescent="0.2">
      <c r="A948" t="str">
        <f>'RESUMEN ORDENADO DICIEMBRE'!E948</f>
        <v>MANTENIMIENTO</v>
      </c>
      <c r="B948" t="str">
        <f>'RESUMEN ORDENADO DICIEMBRE'!G948</f>
        <v>VIA, CANGONAMA-GUARA GUARA. L=2,1 km</v>
      </c>
      <c r="C948" t="str">
        <f>'RESUMEN ORDENADO DICIEMBRE'!A948</f>
        <v>ZONA 3</v>
      </c>
      <c r="D948" s="55" t="str">
        <f>'RESUMEN ORDENADO DICIEMBRE'!C948</f>
        <v>CANGONAMA</v>
      </c>
      <c r="E948" t="str">
        <f>'RESUMEN ORDENADO DICIEMBRE'!B948</f>
        <v>PALTAS</v>
      </c>
      <c r="F948" t="str">
        <f>'RESUMEN ORDENADO DICIEMBRE'!D948</f>
        <v>AD. DIRECTA</v>
      </c>
      <c r="G948" t="str">
        <f t="shared" si="308"/>
        <v>VIALSUR</v>
      </c>
      <c r="H948">
        <f>'RESUMEN ORDENADO DICIEMBRE'!F948</f>
        <v>2013</v>
      </c>
      <c r="I948" s="53" t="str">
        <f>IF(F948="AD. DIRECTA","X","")</f>
        <v>X</v>
      </c>
      <c r="J948" s="54">
        <f>IF(D948=0,"",VLOOKUP(D948,'2010-2001-1990'!$A$1:$C$105,3,"FALSO"))</f>
        <v>635</v>
      </c>
      <c r="K948" s="54">
        <f>IF(D948=0,"",VLOOKUP(D948,'2010-2001-1990'!$A$1:$C$105,2,"FALSO"))</f>
        <v>636</v>
      </c>
      <c r="L948" s="54">
        <f>IF(J948="",IF(K948="","",J948+K948),J948+K948)</f>
        <v>1271</v>
      </c>
      <c r="M948" s="54">
        <f>'RESUMEN ORDENADO DICIEMBRE'!I948</f>
        <v>2.1</v>
      </c>
      <c r="N948" s="54" t="str">
        <f>IF(M948=0,"Mantenimiento",IF(A948="MANTENIMIENTO","Construcción de "&amp;M948&amp;" Km de vías mantenidas",IF(A948="ALCANTARILLAS","Construcción de "&amp;M948&amp;" alcantarillas",IF(A948="AMBIENTAL","Licenciamiento ambiental de vías en la provincia",IF(A948="ASFALTADO","Construcción de "&amp;M948&amp;" Km de vías asfaltadas",IF(A948="ESTUDIOS","Ejecución de "&amp;M948&amp;" Km de estudio vial",IF(A948="MEJORAMIENTO","Construcción de "&amp;M948&amp;" Km de vías mejoradas",IF(A948="OBRAS DE ARTE","Construcción de "&amp;M948&amp;" Km de obras de arte",IF(A948="PASARELAS","Construcción de "&amp;M948&amp;" m de pasarelas en convenio con Tony el Suizo",IF(A948="PUENTES","Construcción de "&amp;M948&amp;" m de puentes",))))))))))</f>
        <v>Construcción de 2.1 Km de vías mantenidas</v>
      </c>
      <c r="O948"/>
      <c r="R948">
        <f>'RESUMEN ORDENADO DICIEMBRE'!S948</f>
        <v>1045</v>
      </c>
      <c r="S948" s="45">
        <f>SUM(R948:R949)</f>
        <v>1151.05</v>
      </c>
      <c r="T948" s="49">
        <f>IF(S948="",R948,S948)</f>
        <v>1151.05</v>
      </c>
      <c r="V948" t="str">
        <f>IF(A948="ESTUDIOS","Ing. Patricio Barcenas",IF(A948="AMBIENTAL","Ing. Verónica Carrión",IF(C948="ZONA 1","Ing. Javier Ruíz",IF(C948="ZONA 2","Ing. Marco Cevallos",IF(C948="ZONA 3", "Ing. Alfonso González","Ing. Iván Villa")))))</f>
        <v>Ing. Alfonso González</v>
      </c>
      <c r="W948" s="61" t="str">
        <f>IF(A948="ESTUDIOS","Informe del estudio o informe del diseño","Informe, planillas y actas")</f>
        <v>Informe, planillas y actas</v>
      </c>
    </row>
    <row r="949" spans="1:23" hidden="1" x14ac:dyDescent="0.2">
      <c r="A949" t="str">
        <f>'RESUMEN ORDENADO DICIEMBRE'!E949</f>
        <v>MANTENIMIENTO</v>
      </c>
      <c r="B949">
        <f>'RESUMEN ORDENADO DICIEMBRE'!G949</f>
        <v>0</v>
      </c>
      <c r="C949" t="str">
        <f>'RESUMEN ORDENADO DICIEMBRE'!A949</f>
        <v>ZONA 3</v>
      </c>
      <c r="D949" s="55" t="str">
        <f>'RESUMEN ORDENADO DICIEMBRE'!C949</f>
        <v>CANGONAMA</v>
      </c>
      <c r="E949" t="str">
        <f>'RESUMEN ORDENADO DICIEMBRE'!B949</f>
        <v>PALTAS</v>
      </c>
      <c r="F949" t="str">
        <f>'RESUMEN ORDENADO DICIEMBRE'!D949</f>
        <v>AD. DIRECTA</v>
      </c>
      <c r="G949" t="str">
        <f t="shared" si="308"/>
        <v>VIALSUR</v>
      </c>
      <c r="M949" s="54">
        <f>'RESUMEN ORDENADO DICIEMBRE'!I949</f>
        <v>0</v>
      </c>
      <c r="R949">
        <f>'RESUMEN ORDENADO DICIEMBRE'!S949</f>
        <v>106.05</v>
      </c>
      <c r="S949" s="45"/>
    </row>
    <row r="950" spans="1:23" x14ac:dyDescent="0.2">
      <c r="A950" t="str">
        <f>'RESUMEN ORDENADO DICIEMBRE'!E950</f>
        <v>MANTENIMIENTO</v>
      </c>
      <c r="B950" t="str">
        <f>'RESUMEN ORDENADO DICIEMBRE'!G950</f>
        <v>VIA, YURO YURO-LAS HUACAS-EL PRADO. L=7,6 KM</v>
      </c>
      <c r="C950" t="str">
        <f>'RESUMEN ORDENADO DICIEMBRE'!A950</f>
        <v>ZONA 3</v>
      </c>
      <c r="D950" s="55" t="str">
        <f>'RESUMEN ORDENADO DICIEMBRE'!C950</f>
        <v>EL ROSARIO</v>
      </c>
      <c r="E950" t="str">
        <f>'RESUMEN ORDENADO DICIEMBRE'!B950</f>
        <v>CHAGUARPAMBA</v>
      </c>
      <c r="F950" t="str">
        <f>'RESUMEN ORDENADO DICIEMBRE'!D950</f>
        <v>AD. DIRECTA</v>
      </c>
      <c r="G950" t="str">
        <f t="shared" si="308"/>
        <v>VIALSUR</v>
      </c>
      <c r="H950">
        <f>'RESUMEN ORDENADO DICIEMBRE'!F950</f>
        <v>2012</v>
      </c>
      <c r="I950" s="53" t="str">
        <f t="shared" ref="I950:I958" si="327">IF(F950="AD. DIRECTA","X","")</f>
        <v>X</v>
      </c>
      <c r="J950" s="54">
        <f>IF(D950=0,"",VLOOKUP(D950,'2010-2001-1990'!$A$1:$C$105,3,"FALSO"))</f>
        <v>240</v>
      </c>
      <c r="K950" s="54">
        <f>IF(D950=0,"",VLOOKUP(D950,'2010-2001-1990'!$A$1:$C$105,2,"FALSO"))</f>
        <v>255</v>
      </c>
      <c r="L950" s="54">
        <f t="shared" ref="L950:L958" si="328">IF(J950="",IF(K950="","",J950+K950),J950+K950)</f>
        <v>495</v>
      </c>
      <c r="M950" s="54">
        <f>'RESUMEN ORDENADO DICIEMBRE'!I950</f>
        <v>7.6</v>
      </c>
      <c r="N950" s="54" t="str">
        <f t="shared" ref="N950:N958" si="329">IF(M950=0,"Mantenimiento",IF(A950="MANTENIMIENTO","Construcción de "&amp;M950&amp;" Km de vías mantenidas",IF(A950="ALCANTARILLAS","Construcción de "&amp;M950&amp;" alcantarillas",IF(A950="AMBIENTAL","Licenciamiento ambiental de vías en la provincia",IF(A950="ASFALTADO","Construcción de "&amp;M950&amp;" Km de vías asfaltadas",IF(A950="ESTUDIOS","Ejecución de "&amp;M950&amp;" Km de estudio vial",IF(A950="MEJORAMIENTO","Construcción de "&amp;M950&amp;" Km de vías mejoradas",IF(A950="OBRAS DE ARTE","Construcción de "&amp;M950&amp;" Km de obras de arte",IF(A950="PASARELAS","Construcción de "&amp;M950&amp;" m de pasarelas en convenio con Tony el Suizo",IF(A950="PUENTES","Construcción de "&amp;M950&amp;" m de puentes",))))))))))</f>
        <v>Construcción de 7.6 Km de vías mantenidas</v>
      </c>
      <c r="O950"/>
      <c r="R950">
        <f>'RESUMEN ORDENADO DICIEMBRE'!S950</f>
        <v>4862</v>
      </c>
      <c r="S950" s="45"/>
      <c r="T950" s="49">
        <f t="shared" ref="T950:T958" si="330">IF(S950="",R950,S950)</f>
        <v>4862</v>
      </c>
      <c r="V950" t="str">
        <f t="shared" ref="V950:V958" si="331">IF(A950="ESTUDIOS","Ing. Patricio Barcenas",IF(A950="AMBIENTAL","Ing. Verónica Carrión",IF(C950="ZONA 1","Ing. Javier Ruíz",IF(C950="ZONA 2","Ing. Marco Cevallos",IF(C950="ZONA 3", "Ing. Alfonso González","Ing. Iván Villa")))))</f>
        <v>Ing. Alfonso González</v>
      </c>
      <c r="W950" s="61" t="str">
        <f t="shared" ref="W950:W958" si="332">IF(A950="ESTUDIOS","Informe del estudio o informe del diseño","Informe, planillas y actas")</f>
        <v>Informe, planillas y actas</v>
      </c>
    </row>
    <row r="951" spans="1:23" x14ac:dyDescent="0.2">
      <c r="A951" t="str">
        <f>'RESUMEN ORDENADO DICIEMBRE'!E951</f>
        <v>ESTUDIOS</v>
      </c>
      <c r="B951" t="str">
        <f>'RESUMEN ORDENADO DICIEMBRE'!G951</f>
        <v>DISEÑO ESTRUCTURAL DE ALCANTARILLA DE CAJON SOBRE QDA. LINUMA, CANTON PALTAS</v>
      </c>
      <c r="C951" t="str">
        <f>'RESUMEN ORDENADO DICIEMBRE'!A951</f>
        <v>ZONA 3</v>
      </c>
      <c r="D951" s="55" t="str">
        <f>'RESUMEN ORDENADO DICIEMBRE'!C951</f>
        <v>GUACHANAMA</v>
      </c>
      <c r="E951" t="str">
        <f>'RESUMEN ORDENADO DICIEMBRE'!B951</f>
        <v>PALTAS</v>
      </c>
      <c r="F951" t="str">
        <f>'RESUMEN ORDENADO DICIEMBRE'!D951</f>
        <v>ESTUDIOS</v>
      </c>
      <c r="G951" t="str">
        <f t="shared" si="308"/>
        <v>VIALSUR</v>
      </c>
      <c r="H951">
        <f>'RESUMEN ORDENADO DICIEMBRE'!F951</f>
        <v>2013</v>
      </c>
      <c r="I951" s="53" t="str">
        <f t="shared" si="327"/>
        <v/>
      </c>
      <c r="J951" s="54">
        <f>IF(D951=0,"",VLOOKUP(D951,'2010-2001-1990'!$A$1:$C$105,3,"FALSO"))</f>
        <v>1219</v>
      </c>
      <c r="K951" s="54">
        <f>IF(D951=0,"",VLOOKUP(D951,'2010-2001-1990'!$A$1:$C$105,2,"FALSO"))</f>
        <v>1383</v>
      </c>
      <c r="L951" s="54">
        <f t="shared" si="328"/>
        <v>2602</v>
      </c>
      <c r="M951" s="54">
        <f>'RESUMEN ORDENADO DICIEMBRE'!I951</f>
        <v>1</v>
      </c>
      <c r="N951" s="54" t="s">
        <v>965</v>
      </c>
      <c r="O951"/>
      <c r="R951">
        <f>'RESUMEN ORDENADO DICIEMBRE'!S951</f>
        <v>1500</v>
      </c>
      <c r="S951" s="45"/>
      <c r="T951" s="49">
        <f t="shared" si="330"/>
        <v>1500</v>
      </c>
      <c r="V951" t="str">
        <f t="shared" si="331"/>
        <v>Ing. Patricio Barcenas</v>
      </c>
      <c r="W951" s="61" t="str">
        <f t="shared" si="332"/>
        <v>Informe del estudio o informe del diseño</v>
      </c>
    </row>
    <row r="952" spans="1:23" x14ac:dyDescent="0.2">
      <c r="A952" t="str">
        <f>'RESUMEN ORDENADO DICIEMBRE'!E952</f>
        <v>ESTUDIOS</v>
      </c>
      <c r="B952" t="str">
        <f>'RESUMEN ORDENADO DICIEMBRE'!G952</f>
        <v>DISEÑO ESTRUCTURAL PUENTE SOBRE RIO GUAYABAL EN SECTOR CHAQUIRCUÑA, CANTON CATAMAYO</v>
      </c>
      <c r="C952" t="str">
        <f>'RESUMEN ORDENADO DICIEMBRE'!A952</f>
        <v>ZONA 3</v>
      </c>
      <c r="D952" s="55" t="str">
        <f>'RESUMEN ORDENADO DICIEMBRE'!C952</f>
        <v>CATAMAYO</v>
      </c>
      <c r="E952" t="str">
        <f>'RESUMEN ORDENADO DICIEMBRE'!B952</f>
        <v>CATAMAYO</v>
      </c>
      <c r="F952" t="str">
        <f>'RESUMEN ORDENADO DICIEMBRE'!D952</f>
        <v>ESTUDIOS</v>
      </c>
      <c r="G952" t="str">
        <f t="shared" si="308"/>
        <v>VIALSUR</v>
      </c>
      <c r="H952">
        <f>'RESUMEN ORDENADO DICIEMBRE'!F952</f>
        <v>2013</v>
      </c>
      <c r="I952" s="53" t="str">
        <f t="shared" si="327"/>
        <v/>
      </c>
      <c r="J952" s="54">
        <f>IF(D952=0,"",VLOOKUP(D952,'2010-2001-1990'!$A$1:$C$105,3,"FALSO"))</f>
        <v>11878</v>
      </c>
      <c r="K952" s="54">
        <f>IF(D952=0,"",VLOOKUP(D952,'2010-2001-1990'!$A$1:$C$105,2,"FALSO"))</f>
        <v>11577</v>
      </c>
      <c r="L952" s="54">
        <f t="shared" si="328"/>
        <v>23455</v>
      </c>
      <c r="M952" s="54">
        <f>'RESUMEN ORDENADO DICIEMBRE'!I952</f>
        <v>31.05</v>
      </c>
      <c r="N952" s="54" t="s">
        <v>964</v>
      </c>
      <c r="O952"/>
      <c r="R952">
        <f>'RESUMEN ORDENADO DICIEMBRE'!S952</f>
        <v>8000</v>
      </c>
      <c r="S952" s="45"/>
      <c r="T952" s="49">
        <f t="shared" si="330"/>
        <v>8000</v>
      </c>
      <c r="V952" t="str">
        <f t="shared" si="331"/>
        <v>Ing. Patricio Barcenas</v>
      </c>
      <c r="W952" s="61" t="str">
        <f t="shared" si="332"/>
        <v>Informe del estudio o informe del diseño</v>
      </c>
    </row>
    <row r="953" spans="1:23" x14ac:dyDescent="0.2">
      <c r="A953" t="str">
        <f>'RESUMEN ORDENADO DICIEMBRE'!E953</f>
        <v>ESTUDIOS</v>
      </c>
      <c r="B953" t="str">
        <f>'RESUMEN ORDENADO DICIEMBRE'!G953</f>
        <v>DISEÑO ESTRUCTURAL PUENTE EN PARROQUIA SANTIAGO</v>
      </c>
      <c r="C953" t="str">
        <f>'RESUMEN ORDENADO DICIEMBRE'!A953</f>
        <v>ZONA 4</v>
      </c>
      <c r="D953" s="55" t="str">
        <f>'RESUMEN ORDENADO DICIEMBRE'!C953</f>
        <v>SANTIAGO</v>
      </c>
      <c r="E953" t="str">
        <f>'RESUMEN ORDENADO DICIEMBRE'!B953</f>
        <v>LOJA</v>
      </c>
      <c r="F953" t="str">
        <f>'RESUMEN ORDENADO DICIEMBRE'!D953</f>
        <v>ESTUDIOS</v>
      </c>
      <c r="G953" t="str">
        <f t="shared" si="308"/>
        <v>VIALSUR</v>
      </c>
      <c r="H953">
        <f>'RESUMEN ORDENADO DICIEMBRE'!F953</f>
        <v>2013</v>
      </c>
      <c r="I953" s="53" t="str">
        <f t="shared" si="327"/>
        <v/>
      </c>
      <c r="J953" s="54">
        <f>IF(D953=0,"",VLOOKUP(D953,'2010-2001-1990'!$A$1:$C$105,3,"FALSO"))</f>
        <v>707</v>
      </c>
      <c r="K953" s="54">
        <f>IF(D953=0,"",VLOOKUP(D953,'2010-2001-1990'!$A$1:$C$105,2,"FALSO"))</f>
        <v>666</v>
      </c>
      <c r="L953" s="54">
        <f t="shared" si="328"/>
        <v>1373</v>
      </c>
      <c r="M953" s="54">
        <f>'RESUMEN ORDENADO DICIEMBRE'!I953</f>
        <v>10</v>
      </c>
      <c r="N953" s="54" t="s">
        <v>963</v>
      </c>
      <c r="O953"/>
      <c r="R953">
        <f>'RESUMEN ORDENADO DICIEMBRE'!S953</f>
        <v>600</v>
      </c>
      <c r="S953" s="45"/>
      <c r="T953" s="49">
        <f t="shared" si="330"/>
        <v>600</v>
      </c>
      <c r="V953" t="str">
        <f t="shared" si="331"/>
        <v>Ing. Patricio Barcenas</v>
      </c>
      <c r="W953" s="61" t="str">
        <f t="shared" si="332"/>
        <v>Informe del estudio o informe del diseño</v>
      </c>
    </row>
    <row r="954" spans="1:23" x14ac:dyDescent="0.2">
      <c r="A954" t="str">
        <f>'RESUMEN ORDENADO DICIEMBRE'!E954</f>
        <v>ESTUDIOS</v>
      </c>
      <c r="B954" t="str">
        <f>'RESUMEN ORDENADO DICIEMBRE'!G954</f>
        <v>DISEÑO ESTRIBUS PARA PUENTE BAYLEY SOBRE QUEBRADA AMALUZA EN PARROQUIA CIANO</v>
      </c>
      <c r="C954" t="str">
        <f>'RESUMEN ORDENADO DICIEMBRE'!A954</f>
        <v>ZONA 2</v>
      </c>
      <c r="D954" s="55" t="str">
        <f>'RESUMEN ORDENADO DICIEMBRE'!C954</f>
        <v>CIANO</v>
      </c>
      <c r="E954" t="str">
        <f>'RESUMEN ORDENADO DICIEMBRE'!B954</f>
        <v>PUYANGO</v>
      </c>
      <c r="F954" t="str">
        <f>'RESUMEN ORDENADO DICIEMBRE'!D954</f>
        <v>ESTUDIOS</v>
      </c>
      <c r="G954" t="str">
        <f t="shared" si="308"/>
        <v>VIALSUR</v>
      </c>
      <c r="H954">
        <f>'RESUMEN ORDENADO DICIEMBRE'!F954</f>
        <v>2013</v>
      </c>
      <c r="I954" s="53" t="str">
        <f t="shared" si="327"/>
        <v/>
      </c>
      <c r="J954" s="54">
        <f>IF(D954=0,"",VLOOKUP(D954,'2010-2001-1990'!$A$1:$C$105,3,"FALSO"))</f>
        <v>705</v>
      </c>
      <c r="K954" s="54">
        <f>IF(D954=0,"",VLOOKUP(D954,'2010-2001-1990'!$A$1:$C$105,2,"FALSO"))</f>
        <v>721</v>
      </c>
      <c r="L954" s="54">
        <f t="shared" si="328"/>
        <v>1426</v>
      </c>
      <c r="M954" s="54">
        <f>'RESUMEN ORDENADO DICIEMBRE'!I954</f>
        <v>2</v>
      </c>
      <c r="N954" s="54" t="s">
        <v>962</v>
      </c>
      <c r="O954"/>
      <c r="R954">
        <f>'RESUMEN ORDENADO DICIEMBRE'!S954</f>
        <v>2000</v>
      </c>
      <c r="S954" s="45"/>
      <c r="T954" s="49">
        <f t="shared" si="330"/>
        <v>2000</v>
      </c>
      <c r="V954" t="str">
        <f t="shared" si="331"/>
        <v>Ing. Patricio Barcenas</v>
      </c>
      <c r="W954" s="61" t="str">
        <f t="shared" si="332"/>
        <v>Informe del estudio o informe del diseño</v>
      </c>
    </row>
    <row r="955" spans="1:23" x14ac:dyDescent="0.2">
      <c r="A955" t="str">
        <f>'RESUMEN ORDENADO DICIEMBRE'!E955</f>
        <v>ESTUDIOS</v>
      </c>
      <c r="B955" t="str">
        <f>'RESUMEN ORDENADO DICIEMBRE'!G955</f>
        <v>DISEÑO DE BADENES PARA LA VIA PALETILLAS MANGAURCO</v>
      </c>
      <c r="C955" t="str">
        <f>'RESUMEN ORDENADO DICIEMBRE'!A955</f>
        <v>ZONA 2</v>
      </c>
      <c r="D955" s="55" t="str">
        <f>'RESUMEN ORDENADO DICIEMBRE'!C955</f>
        <v>PALETILLAS-BOLASPAMBA-MANGAURCO</v>
      </c>
      <c r="E955" t="str">
        <f>'RESUMEN ORDENADO DICIEMBRE'!B955</f>
        <v>ZAPOTILLO</v>
      </c>
      <c r="F955" t="str">
        <f>'RESUMEN ORDENADO DICIEMBRE'!D955</f>
        <v>ESTUDIOS</v>
      </c>
      <c r="G955" t="str">
        <f t="shared" si="308"/>
        <v>VIALSUR</v>
      </c>
      <c r="H955">
        <f>'RESUMEN ORDENADO DICIEMBRE'!F955</f>
        <v>2013</v>
      </c>
      <c r="I955" s="53" t="str">
        <f t="shared" si="327"/>
        <v/>
      </c>
      <c r="J955" s="54">
        <f>IF(D955=0,"",VLOOKUP(D955,'2010-2001-1990'!$A$1:$C$105,3,"FALSO"))</f>
        <v>2278</v>
      </c>
      <c r="K955" s="54">
        <f>IF(D955=0,"",VLOOKUP(D955,'2010-2001-1990'!$A$1:$C$105,2,"FALSO"))</f>
        <v>2611</v>
      </c>
      <c r="L955" s="54">
        <f t="shared" si="328"/>
        <v>4889</v>
      </c>
      <c r="M955" s="54">
        <f>'RESUMEN ORDENADO DICIEMBRE'!I955</f>
        <v>8</v>
      </c>
      <c r="N955" s="54" t="s">
        <v>961</v>
      </c>
      <c r="O955"/>
      <c r="R955">
        <f>'RESUMEN ORDENADO DICIEMBRE'!S955</f>
        <v>16000</v>
      </c>
      <c r="S955" s="45"/>
      <c r="T955" s="49">
        <f t="shared" si="330"/>
        <v>16000</v>
      </c>
      <c r="V955" t="str">
        <f t="shared" si="331"/>
        <v>Ing. Patricio Barcenas</v>
      </c>
      <c r="W955" s="61" t="str">
        <f t="shared" si="332"/>
        <v>Informe del estudio o informe del diseño</v>
      </c>
    </row>
    <row r="956" spans="1:23" x14ac:dyDescent="0.2">
      <c r="A956" t="str">
        <f>'RESUMEN ORDENADO DICIEMBRE'!E956</f>
        <v>ESTUDIOS</v>
      </c>
      <c r="B956" t="str">
        <f>'RESUMEN ORDENADO DICIEMBRE'!G956</f>
        <v>DISEÑO GEOMETRICO DE LA VIA DOBLADO-SANTA TERESITA</v>
      </c>
      <c r="C956" t="str">
        <f>'RESUMEN ORDENADO DICIEMBRE'!A956</f>
        <v>ZONA 3</v>
      </c>
      <c r="D956" s="55" t="str">
        <f>'RESUMEN ORDENADO DICIEMBRE'!C956</f>
        <v>SANTA RUFINA</v>
      </c>
      <c r="E956" t="str">
        <f>'RESUMEN ORDENADO DICIEMBRE'!B956</f>
        <v>CHAGUARPAMBA</v>
      </c>
      <c r="F956" t="str">
        <f>'RESUMEN ORDENADO DICIEMBRE'!D956</f>
        <v>ESTUDIOS</v>
      </c>
      <c r="G956" t="str">
        <f t="shared" si="308"/>
        <v>VIALSUR</v>
      </c>
      <c r="H956">
        <f>'RESUMEN ORDENADO DICIEMBRE'!F956</f>
        <v>2013</v>
      </c>
      <c r="I956" s="53" t="str">
        <f t="shared" si="327"/>
        <v/>
      </c>
      <c r="J956" s="54">
        <f>IF(D956=0,"",VLOOKUP(D956,'2010-2001-1990'!$A$1:$C$105,3,"FALSO"))</f>
        <v>581</v>
      </c>
      <c r="K956" s="54">
        <f>IF(D956=0,"",VLOOKUP(D956,'2010-2001-1990'!$A$1:$C$105,2,"FALSO"))</f>
        <v>629</v>
      </c>
      <c r="L956" s="54">
        <f t="shared" si="328"/>
        <v>1210</v>
      </c>
      <c r="M956" s="54">
        <f>'RESUMEN ORDENADO DICIEMBRE'!I956</f>
        <v>1.7</v>
      </c>
      <c r="N956" s="54" t="str">
        <f t="shared" si="329"/>
        <v>Ejecución de 1.7 Km de estudio vial</v>
      </c>
      <c r="O956"/>
      <c r="R956">
        <f>'RESUMEN ORDENADO DICIEMBRE'!S956</f>
        <v>4250</v>
      </c>
      <c r="S956" s="45"/>
      <c r="T956" s="49">
        <f t="shared" si="330"/>
        <v>4250</v>
      </c>
      <c r="V956" t="str">
        <f t="shared" si="331"/>
        <v>Ing. Patricio Barcenas</v>
      </c>
      <c r="W956" s="61" t="str">
        <f t="shared" si="332"/>
        <v>Informe del estudio o informe del diseño</v>
      </c>
    </row>
    <row r="957" spans="1:23" x14ac:dyDescent="0.2">
      <c r="A957" t="str">
        <f>'RESUMEN ORDENADO DICIEMBRE'!E957</f>
        <v>ESTUDIOS</v>
      </c>
      <c r="B957" t="str">
        <f>'RESUMEN ORDENADO DICIEMBRE'!G957</f>
        <v>DISEÑO GEOMETRICO DE LA VIA TAMBO NARANJO DULCE (17.20 KM)</v>
      </c>
      <c r="C957" t="str">
        <f>'RESUMEN ORDENADO DICIEMBRE'!A957</f>
        <v>ZONA 3</v>
      </c>
      <c r="D957" s="55" t="str">
        <f>'RESUMEN ORDENADO DICIEMBRE'!C957</f>
        <v>EL TAMBO</v>
      </c>
      <c r="E957" t="str">
        <f>'RESUMEN ORDENADO DICIEMBRE'!B957</f>
        <v>CATAMAYO</v>
      </c>
      <c r="F957" t="str">
        <f>'RESUMEN ORDENADO DICIEMBRE'!D957</f>
        <v>ESTUDIOS</v>
      </c>
      <c r="G957" t="str">
        <f t="shared" si="308"/>
        <v>VIALSUR</v>
      </c>
      <c r="H957">
        <f>'RESUMEN ORDENADO DICIEMBRE'!F957</f>
        <v>2013</v>
      </c>
      <c r="I957" s="53" t="str">
        <f t="shared" si="327"/>
        <v/>
      </c>
      <c r="J957" s="54">
        <f>IF(D957=0,"",VLOOKUP(D957,'2010-2001-1990'!$A$1:$C$105,3,"FALSO"))</f>
        <v>2255</v>
      </c>
      <c r="K957" s="54">
        <f>IF(D957=0,"",VLOOKUP(D957,'2010-2001-1990'!$A$1:$C$105,2,"FALSO"))</f>
        <v>2375</v>
      </c>
      <c r="L957" s="54">
        <f t="shared" si="328"/>
        <v>4630</v>
      </c>
      <c r="M957" s="54">
        <f>'RESUMEN ORDENADO DICIEMBRE'!I957</f>
        <v>17.2</v>
      </c>
      <c r="N957" s="54" t="str">
        <f t="shared" si="329"/>
        <v>Ejecución de 17.2 Km de estudio vial</v>
      </c>
      <c r="O957"/>
      <c r="R957">
        <f>'RESUMEN ORDENADO DICIEMBRE'!S957</f>
        <v>17200</v>
      </c>
      <c r="S957" s="45"/>
      <c r="T957" s="49">
        <f t="shared" si="330"/>
        <v>17200</v>
      </c>
      <c r="V957" t="str">
        <f t="shared" si="331"/>
        <v>Ing. Patricio Barcenas</v>
      </c>
      <c r="W957" s="61" t="str">
        <f t="shared" si="332"/>
        <v>Informe del estudio o informe del diseño</v>
      </c>
    </row>
    <row r="958" spans="1:23" x14ac:dyDescent="0.2">
      <c r="A958" t="str">
        <f>'RESUMEN ORDENADO DICIEMBRE'!E958</f>
        <v>ESTUDIOS</v>
      </c>
      <c r="B958" t="str">
        <f>'RESUMEN ORDENADO DICIEMBRE'!G958</f>
        <v>DISEÑO GEOMETRICO DE LA VIA CENSO PURUSHUMA (3+400 KM)</v>
      </c>
      <c r="C958" t="str">
        <f>'RESUMEN ORDENADO DICIEMBRE'!A958</f>
        <v>ZONA 4</v>
      </c>
      <c r="D958" s="55" t="str">
        <f>'RESUMEN ORDENADO DICIEMBRE'!C958</f>
        <v>SAN LUCAS</v>
      </c>
      <c r="E958" t="str">
        <f>'RESUMEN ORDENADO DICIEMBRE'!B958</f>
        <v>LOJA</v>
      </c>
      <c r="F958" t="str">
        <f>'RESUMEN ORDENADO DICIEMBRE'!D958</f>
        <v>ESTUDIOS</v>
      </c>
      <c r="G958" t="str">
        <f t="shared" si="308"/>
        <v>VIALSUR</v>
      </c>
      <c r="H958">
        <f>'RESUMEN ORDENADO DICIEMBRE'!F958</f>
        <v>2013</v>
      </c>
      <c r="I958" s="53" t="str">
        <f t="shared" si="327"/>
        <v/>
      </c>
      <c r="J958" s="54">
        <f>IF(D958=0,"",VLOOKUP(D958,'2010-2001-1990'!$A$1:$C$105,3,"FALSO"))</f>
        <v>2463</v>
      </c>
      <c r="K958" s="54">
        <f>IF(D958=0,"",VLOOKUP(D958,'2010-2001-1990'!$A$1:$C$105,2,"FALSO"))</f>
        <v>2210</v>
      </c>
      <c r="L958" s="54">
        <f t="shared" si="328"/>
        <v>4673</v>
      </c>
      <c r="M958" s="54">
        <f>'RESUMEN ORDENADO DICIEMBRE'!I958</f>
        <v>3.4</v>
      </c>
      <c r="N958" s="54" t="str">
        <f t="shared" si="329"/>
        <v>Ejecución de 3.4 Km de estudio vial</v>
      </c>
      <c r="O958"/>
      <c r="R958">
        <f>'RESUMEN ORDENADO DICIEMBRE'!S958</f>
        <v>6000</v>
      </c>
      <c r="S958" s="45"/>
      <c r="T958" s="49">
        <f t="shared" si="330"/>
        <v>6000</v>
      </c>
      <c r="V958" t="str">
        <f t="shared" si="331"/>
        <v>Ing. Patricio Barcenas</v>
      </c>
      <c r="W958" s="61" t="str">
        <f t="shared" si="332"/>
        <v>Informe del estudio o informe del diseño</v>
      </c>
    </row>
    <row r="959" spans="1:23" ht="15" x14ac:dyDescent="0.25">
      <c r="M959" s="54"/>
      <c r="S959" s="68"/>
      <c r="T959" s="50">
        <f>SUBTOTAL(9,T12:T958)</f>
        <v>22627581.451900005</v>
      </c>
    </row>
    <row r="960" spans="1:23" x14ac:dyDescent="0.2">
      <c r="M960" s="54"/>
      <c r="S960" s="68"/>
    </row>
    <row r="961" spans="13:19" x14ac:dyDescent="0.2">
      <c r="M961" s="54"/>
      <c r="S961" s="68"/>
    </row>
    <row r="962" spans="13:19" x14ac:dyDescent="0.2">
      <c r="M962" s="54"/>
      <c r="S962" s="68"/>
    </row>
    <row r="963" spans="13:19" x14ac:dyDescent="0.2">
      <c r="M963" s="54"/>
      <c r="S963" s="68"/>
    </row>
    <row r="964" spans="13:19" x14ac:dyDescent="0.2">
      <c r="S964" s="68"/>
    </row>
    <row r="965" spans="13:19" x14ac:dyDescent="0.2">
      <c r="S965" s="68"/>
    </row>
    <row r="966" spans="13:19" x14ac:dyDescent="0.2">
      <c r="S966" s="68"/>
    </row>
    <row r="967" spans="13:19" x14ac:dyDescent="0.2">
      <c r="S967" s="68"/>
    </row>
    <row r="968" spans="13:19" x14ac:dyDescent="0.2">
      <c r="S968" s="68"/>
    </row>
    <row r="969" spans="13:19" x14ac:dyDescent="0.2">
      <c r="S969" s="68"/>
    </row>
    <row r="970" spans="13:19" x14ac:dyDescent="0.2">
      <c r="S970" s="68"/>
    </row>
    <row r="971" spans="13:19" x14ac:dyDescent="0.2">
      <c r="S971" s="68"/>
    </row>
    <row r="972" spans="13:19" x14ac:dyDescent="0.2">
      <c r="S972" s="68"/>
    </row>
    <row r="973" spans="13:19" x14ac:dyDescent="0.2">
      <c r="S973" s="68"/>
    </row>
    <row r="974" spans="13:19" x14ac:dyDescent="0.2">
      <c r="S974" s="68"/>
    </row>
    <row r="975" spans="13:19" x14ac:dyDescent="0.2">
      <c r="S975" s="68"/>
    </row>
    <row r="976" spans="13:19" x14ac:dyDescent="0.2">
      <c r="S976" s="68"/>
    </row>
    <row r="977" spans="19:19" x14ac:dyDescent="0.2">
      <c r="S977" s="68"/>
    </row>
  </sheetData>
  <autoFilter ref="A11:Z958">
    <filterColumn colId="1">
      <filters>
        <filter val="ALCANTARILLAS DE LA VIA  SAN PEDRO DE VILCABAMBA-SACAPO DE ALTAMIRA"/>
        <filter val="ALCANTARILLAS DE LA VIA AMALUZA-BELLAVISTA"/>
        <filter val="ALCANTARILLAS DE LA VÍA CARIAMANGA - SAN GUILLÍN"/>
        <filter val="ALCANTARILLAS DE LA VÍA CELICA - CRUZPAMBA"/>
        <filter val="ALCANTARILLAS DE LA VÍA CHAQUINAL-MATALANGA-MAQUIR-PALMITA-MAQUINUMA"/>
        <filter val="ALCANTARILLAS DE LA VÍA CHINCHAS -ZAMBI-RIO PINDO"/>
        <filter val="ALCANTARILLAS DE LA VÍA CHUQUIRIBAMBA-GUALEL-EL CISNE"/>
        <filter val="ALCANTARILLAS DE LA VÍA CRUZPAMBA - YEE DEL MUERTO"/>
        <filter val="ALCANTARILLAS DE LA VÍA EL CISNE - PUENTE DE AMBOCAS"/>
        <filter val="ALCANTARILLAS DE LA VÍA EL SAUCE-EL GUABO-CHAQUINO-BOLASPAMBA-MANGAHURCO"/>
        <filter val="ALCANTARILLAS DE LA VIA EL TAMBO - LAS ARADAS - CHAPAMARCA- VILLONACO"/>
        <filter val="ALCANTARILLAS DE LA VÍA GUACHANAMÁ-SANTA GERTRÚDIZ-LAURO GUERRERO"/>
        <filter val="ALCANTARILLAS DE LA VÍA LOJA - SOLAMAR - SAN LUCAS"/>
        <filter val="ALCANTARILLAS DE LA VÍA MÁTER - CELEN - SELVA ALEGRE - MANÚ"/>
        <filter val="ALCANTARILLAS DE LA VÍA MOYOCOCHA - QUINARA"/>
        <filter val="ALCANTARILLAS DE LA VIA PUENTE MASANAMACA YANGANA"/>
        <filter val="ALCANTARILLAS DE LA VÍA SELVA ALEGRE - LLUZHAPA-SEUCER-MOSTAZAPAMBA-SUMAYPAMBA"/>
        <filter val="ALCANTARILLAS DE LA VÍA SUNAMANGA-SACAPALCA-CHANGAIMINA"/>
        <filter val="ALCANTARILLAS DE LA VÍA TACAMOROS - LA VICTORIA - LA BOCANA - EL LIMON; TRAMO EL LIMÓN - LA BOCANA -TABACAL ( CANTÓN MACARÁ)"/>
        <filter val="ALCANTARILLAS DE LA VIA UTUANA-TACAMOROS"/>
        <filter val="ALCANTARILLAS DE LA VÍA VILLONACU - TAQUIL - CHUQUIRIBAMBA"/>
        <filter val="ALCANTARILLAS DE LA VÍA Y DE GUASIMO - ARENAL - CIANO - Y DE VICENTINO; TRAMO CIANO- Y DE VICENTINO (CANTÓN PUYANGO)"/>
        <filter val="ALCANTARILLAS DE LA VÍA YEE DEL ROSARIO-YURO YURO - CORDILLERA DE RAMOS - YAGUACHI"/>
        <filter val="ALCANTARILLAS DE LA VIAS CHIVATO LA TINGUE; LA TINGUE CARRIZAL; LA TINGUE ZAPALLAL; LA TINGUE LOBONGO- SANTA CRUZ DEL HUATO - EL PORVENIR; PANAMERICANA - TAMBARA;TAMBARA - COLA; YEE DE OLMEDO - LA GUALLANA - HUACANUMA-"/>
        <filter val="ALCANTARILLAS EN LA AMPLIACIÓN Y MANTENIMIENTO DE LA VIA LLANO GRANDE - SANTA BÁRBARA"/>
        <filter val="ALCANTARILLAS EN LA VIA YEE FUNDOCHAMBA-FUNDOCHAMBA-SAN ANTONIO LAS ARADAS-YEE VALDIVIA"/>
        <filter val="AMPLIACIÓN DE CURVAS, CORRECIÓN PROYECTO VERTICAL Y RAZANTEO CON TRACTOR VIA PEÑAS NEGRAS POTRERILLOS (L=7KM)"/>
        <filter val="AMPLIACION Y MANTENIMIENTO DE LA VIA CHINCHAS-ZAMBI-RIO PINDO, ABSCISA 0+000 - 10+000"/>
        <filter val="AMPLIACIÓN Y MANTENIMIENTO DE LA VIA LLANO GRANDE - SANTA BÁRBARA"/>
        <filter val="ASFALTADO DE LA VIA CARIAMANGA EL LUCERO RIO PINDO"/>
        <filter val="ASFALTADO DE LA VIA INDIUCHO EL TAMBO"/>
        <filter val="ASFALTADO DE LA VIA INDIUCHO EL TAMBO LICENCIAMIENTO AMBIENTAL"/>
        <filter val="ASFALTADO DE LA VIA MALACATO CEIBOPAMBA TANQUE DE COLA LICENCIAMIENTO AMBIENTAL"/>
        <filter val="ASFALTADO DE LA VIA MALACATOS CEIBOPAMBA TANQUE DE COLA"/>
        <filter val="ASFALTADO DE LA VIA SARAGURO TENTA PLAZO 6 MESES A PARTIR DEL 3 DE JUNIO"/>
        <filter val="ASFALTADO DE LA VIA SARAGURO TENTA PLAZO 6 MESES A PARTIR DEL 3 DE JUNIO LICENCIAMIENTO AMBIENTAL"/>
        <filter val="ASFALTADO DE LA VIA VILCABAMBA LINDEROS MOYOCOCHA"/>
        <filter val="ASFALTADO DE VIA  CHIRIGUALA-  CHANGAIMINA A NIVEL DE DTSB"/>
        <filter val="BACHEO CON MEZCLA ASFALTICA, VILLONACO-YEE DE LA GUANGORA"/>
        <filter val="BACHEO VÍA MACARA-SAUCILLO Y YE DE CELICA-PINDAL"/>
        <filter val="BARRIO TOMAS"/>
        <filter val="CALLE BARRIO PARRA, SAN CAYETANO BAJO; PODOCARPUS"/>
        <filter val="CANGOCHARA - COLLINGORA"/>
        <filter val="CENTRO CÍVICO"/>
        <filter val="COLLINGORA - TUNDURAMA"/>
        <filter val="COLOCACIÓN DE MATERIAL DE MEJORAMIENTO EN LA VÍA NAMBACOLA - FONDO VERDE (L = 0,5KM)"/>
        <filter val="COLOCACIÓN DE MATERIAL DE MEJORAMIENTO VIA ILIACA -CUCULA (L = 2km)"/>
        <filter val="CONST. PUENTE CASATORU DE COMUNIDAD DE SAN ISIDRO, P. URDANETA"/>
        <filter val="CONST. PUENTE METÁLICO SOBRE RÍO CATAMAYO, SECTOR SAN VICENTE, P. CATACOCHA, C. PALTAS."/>
        <filter val="CONST. PUENTES METÁLICOS VEHICULARES MODULARES SOBRE LA QUEBRADA SANTA ANA, PARROQUIAS , EL ARENAL"/>
        <filter val="CONST. PUENTES METÁLICOS VEHICULARES MODULARES SOBRE LA QUEBRADA, GUASIMO,  EL ARENAL"/>
        <filter val="CONSTRUCCI+ON DE UNA ALCANTARILLA EN LA ABSCISA 8+900 DE LA VIA TACAMOROS - MATA - MOSUCO"/>
        <filter val="CONSTRUCCIO DE UNA ALCANTARILLA EN LA ABSCISA 2+500 DE LA VIA NUEVA FATIMA - PIEDRAS BLANCAS"/>
        <filter val="CONSTRUCCION DE ALCANTARILLA PARROQUIA A TINGUE CONT 461-DPS-2012"/>
        <filter val="CONSTRUCCION DE ALCANTARILLAS EN LA PARROQUIA EL TAMBO  VIA LA MERCED BAJA  CONTRATO NRO 450 DPS-2012"/>
        <filter val="CONSTRUCCION DE ALCANTARILLAS EN LA PARROQUIA GUAIQUICHUMA VIA CHINCHAS ZAMBI GUAYQUICHUMA RIO PINDO CONTRATO NRO 450 DPS-2012"/>
        <filter val="CONSTRUCCION DE ALCANTARILLAS EN LA PARROQUIA SAN PEDRO DE LA BENDITA VIA SAN PEDRO DE LA BENDITA EL CISNE ( ANTIGUA) CONTRATO NRO 450 DPS-2012"/>
        <filter val="CONSTRUCCION DE ALCANTARILLAS EN LA PARROQUIA ZAMBI VIA CHINCHAS LA ARADA ZAMBI CONTRATO NRO 450 DPS-2012"/>
        <filter val="CONSTRUCCION DE ALCANTARILLAS EN LA PARROQUIA ZAMBI VIA CHINCHAS LA CHORA ZAMBI CONTRATO NRO 450 DPS-2012"/>
        <filter val="CONSTRUCCION DE ALCANTARILLAS EN LAS PARROQUIAS DEL CANTON CHAGUARPAMBA"/>
        <filter val="CONSTRUCCION DE ALCANTARILLAS EN LAS PARROQUIAS DEL CANTON PALTAS"/>
        <filter val="CONSTRUCCIÓN DE MULTIPLACA QUEBRADA AMINDURO"/>
        <filter val="CONSTRUCCIÓN DE OBRAS DE ARTE EN LA VÍA CHIRIHUALA-CHANGAIMINA"/>
        <filter val="CONSTRUCCIÓN DE UN PUENTE METÁLICO MODULAR DE BALSONES-NARANJAL-GUARARAS, CANTÓN PUYANGO."/>
        <filter val="CONSTRUCCION DE UNA ALCANTARILLA EN LA ABSCISA 0+600, VIA SANGUILLIN - CALVAS"/>
        <filter val="CONSTRUCCION DE UNA ALCANTARILLA EN LA ABSCISA 5+000, VIA VIA UTUANA -PUEBLO NUEVO-EL ARTON"/>
        <filter val="CONSTRUCCION DE UNA ALCANTARILLA VIA COLAISACA - EL ATILLO, 6+000"/>
        <filter val="CONSTRUCCION DE UNA ALCANTARILLA VIA TIERRAS COLORADAS - ESC. TIERRAS COLORADAS, 0+400"/>
        <filter val="CONSTRUCCION PUENTE PIÑAS LAMACA L= 20 M. CONT. 58-DPS-2013,ING. FABRICIO ESTRELLA"/>
        <filter val="CONVENIO 961 - VIALSUR EP - 2012, ENTRE J.P.UTUANA Y VIALSUR EP, PARA CONSTRUIR 3 ALCANTARILLAS Y 1 RECOLOCACION EN BARRIO LINDEROS Y VIAS DE LA PARROQUIA._x000a_INICIA: INICIA 17 ENERO 2013, CON PLAZO DE 45 DIAS, DEBE TERMINAR 2 MARZO 2013_x000a_"/>
        <filter val="CONVENIO DE MANTENIMIENTO DE LA VIA SOZORANGA - NUEVA FATIMA, CANTON SOZORANGA._x000a_INICIA 6 MAYO 2013"/>
        <filter val="CONVENIO DE MANTENIMIENTO VIAL CON LA JUNTA PARROQUIAL DE COLAISACA, CANTON CALVAS._x000a_INICIA 14 FEB 2013."/>
        <filter val="CONVENIO PARA EL ESTUDIO GEOMETRICO DE LA VIA BELLAVISTA SAN JOSE 5.94 KM"/>
        <filter val="CONVENIO PARA EL ESTUDIO GEOMETRICO DE LA VIA EL ARENAL VALLENUEVO ( 5 KM)"/>
        <filter val="CORRECIÓN DE GRADIENTE VERTICAL Y APERTURA DE VARIANTE EN LA VÍA TRIGALES SASACO (L=0,5KM)"/>
        <filter val="DESALOJO DE DERRUMBOS A MÁQUINA, KM 24+000 VÍA LOJA-CATAMAYO"/>
        <filter val="DISEÑO DE BADENES PARA LA VIA PALETILLAS MANGAURCO"/>
        <filter val="DISEÑO ESTRIBUS PARA PUENTE BAYLEY SOBRE QUEBRADA AMALUZA EN PARROQUIA CIANO"/>
        <filter val="DISEÑO ESTRUCTURAL DE ALCANTARILLA DE CAJON SOBRE QDA. LINUMA, CANTON PALTAS"/>
        <filter val="DISEÑO ESTRUCTURAL PUENTE EN PARROQUIA SANTIAGO"/>
        <filter val="DISEÑO ESTRUCTURAL PUENTE SOBRE RIO GUAYABAL EN SECTOR CHAQUIRCUÑA, CANTON CATAMAYO"/>
        <filter val="DISEÑO GEOMETRICO DE LA VIA CENSO PURUSHUMA (3+400 KM)"/>
        <filter val="DISEÑO GEOMETRICO DE LA VIA DOBLADO-SANTA TERESITA"/>
        <filter val="DISEÑO GEOMETRICO DE LA VIA TAMBO NARANJO DULCE (17.20 KM)"/>
        <filter val="ESTUDIOS AUDITADOS DE PRODUCCIÓN DE ÁREAS DE LIBRE APROVECHAMIENTO ( Ing. Kelvin Mora)"/>
        <filter val="ESTUDIOS DE LA VIA CELICA CRUZPAMBA L= 10.762 KM"/>
        <filter val="EXCAVACIÓN SINCLASIFICAR CON RETROEXCAVADORA POLIGONO DE TIRO CABALLERIA"/>
        <filter val="FISCALIZACION PUENTE Q. GRANDE GARZA REAL L= 60 M. CONT. 010-DPS-2013,ING. JAIME CALDERON OJEDA"/>
        <filter val="LA HOYADA EL LIMON MANGAURQUILLO LA LEONERA"/>
        <filter val="LASTRADO DE LA VIA BELLAVISTA - LLAMACANCHI L= 6KM CON MATERIAL DE MEJORAMIENTO"/>
        <filter val="LICENCIAMIENTO AMBIENTAL AREA LIBRE APROBECHAMIENTO PALTAHUAYCO"/>
        <filter val="LICENCIAMIENTO AMBIENTAL de la vias Sozoranga Nueva fatima"/>
        <filter val="LICENCIAMIENTO AMBIENTAL DEL PROYECTO TANQUES ESTACIONARIOS DE COMBUSTIBLES Y MECANICA DE REPARACION DE MAQUINARIA PESADA Y VEHICULOS LIVIANOS DE LA EMPRESA PUBLICA DE VIALIDAD DEL SUR"/>
        <filter val="LIMPIEZA DE DERRUMBES BARRIO GUAYURINUMA (L=2,4KM)"/>
        <filter val="LIMPIEZA DE DERRUMBES VIA JIBIRUCHE - LAS LIMAS L=11KM"/>
        <filter val="LIMPIEZA DE DERRUMBES VÍA YANGANA - COMUNIDADES"/>
        <filter val="LIMPIEZA DE DERRUMBES, S. LUCAS-VINUYACU; VINUYACO-CENSO; S. LUCAS-LANCAPAC, CAÑI, RAMOS, GULA, TENDALOMA, PICHIG. NARANJO -EL BUNQUE"/>
        <filter val="LIMPIEZA DE DERRUMBES, SAUCES NORTE-MASACA-SOLAMAR-JIMBILLA-LA CHONTA-TAMBO BLANCO-SHUCOS"/>
        <filter val="LIMPIEZA DE DERRUMBES: VIRGENPAMBA-HUACAPAMBA, POLÍG. DE TIRO"/>
        <filter val="MANTENIMEINTO DE LA VIA SAUCES NORTE - JIMBILLA - LA CHONTA"/>
        <filter val="MANTENIMIEMTO RUTINARIO VAL EN LOS CANTONES LOJA Y SARAGURO"/>
        <filter val="MANTENIMIENTO DE CALLES Y VIAS DE LOS BARRIOS PERIFERICOS DE LA CIUDAD DE LOJA"/>
        <filter val="MANTENIMIENTO DE LA SUMAYPAMABA - PUENTE DE GUSCACHACA"/>
        <filter val="MANTENIMIENTO DE LA VIA  SANTA ANA MOLLE"/>
        <filter val="MANTENIMIENTO DE LA VIA  Y VIA PRINCIPAL - TIERRAS COLORADAS"/>
        <filter val="MANTENIMIENTO DE LA VIA &quot; CARIAMANGA - YAMBACA -SANGUILLIN&quot;, PARROQUIA SANGUILLIN, CANTON CALVAS"/>
        <filter val="MANTENIMIENTO DE LA VIA CHULLAFAIQUE - SAN JOAQUIN - CAMAYOS - SANGUILLIN, CANTON CALVAS"/>
        <filter val="MANTENIMIENTO DE LA VIA GUELEDEL-ALVERJAS LOMA (SARAGURO)"/>
        <filter val="MANTENIMIENTO DE LA VIA MANU-UDUSHE-LAS COCHAS"/>
        <filter val="MANTENIMIENTO DE LA VÍA MATER-CELÉN-SELVA ALEGRE"/>
        <filter val="MANTENIMIENTO DE LA VIA MELVA USAIME - SANGUILLIN"/>
        <filter val="MANTENIMIENTO DE LA VIA SANGUILLIN - LA CRUZ - QUESERA, CANTON CALVAS"/>
        <filter val="MANTENIMIENTO DE LA VIA SUMAYPAMABA - PARROQUIA YULU"/>
        <filter val="MANTENIMIENTO DE LA VIA TENTA - LA PAPAYA - VIVERO - COCHAPAMBA"/>
        <filter val="MANTENIMIENTO DE LA VIA TENTA - LLACO - PANAMERICANA"/>
        <filter val="MANTENIMIENTO DE LA VIA VILCABAMBA - MOLLEPAMBA"/>
        <filter val="MANTENIMIENTO DE LA VIA VIRGENPAMBA-GUACOPAMBA"/>
        <filter val="MANTENIMIENTO DE LA VIA YAMBURARA ALTO - YAMBURARA BAJO"/>
        <filter val="MANTENIMIENTO DE LA VIA YE DE LA POZA - YE DE LLANITOS, CANTON CALVAS"/>
        <filter val="MANTENIMIENTO DE LAS VÍAS DE LA PARROQUIA SAN ANTONIO DE CUMBE"/>
        <filter val="MANTENIMIENTO DE LAS VIAS URDANETA - SAN ISIDRO, CAÑARO-COCHALOMA-ROSA GRANDE, VILLA CARREÑO-PAREDONES-BAHIR-BABAER"/>
        <filter val="MANTENIMIENTO DE VIAS EN LA PARROQUIA CAZADEROS SECTOR LA LEONERA CON TRACTOR"/>
        <filter val="MANTENIMIENTO DE VIAS EN LA PARROQUIA CIANO CON TRACTOR"/>
        <filter val="MANTENIMIENTO DE VIAS EN LA PARROQUIA EL LIMO CON TRACTOR"/>
        <filter val="MANTENIMIENTO DE VIAS EN LA PARROQUIA MERCADILLO CERRO VERDE ALTO DE LA CRUZ MERCADILLO SAN JOSE CHITOQUECON TRACTOR"/>
        <filter val="MANTENIMIENTO VÍA SAUCES NORTE-SOLAMAR-SAN LUCAS; PARROQ. SANTIAGO; JIMBILLA"/>
        <filter val="MEJORAMIENTO DE LA SUBRASANTE CON SUELO SELECCIONADO, CALLE BARRIO PARRA, SAN CAYETANO BAJO; PODOCARPUS"/>
        <filter val="MEJORAMIENTO DE LA VIA PANAMERICANA-CASANGA, LONGITUD = 3,20 KM"/>
        <filter val="PARROQUIA SANTIAGO - VIAS INTERNAS"/>
        <filter val="PLATAFORMA DEL CANAL SANAMBAY (L=10 KM)"/>
        <filter val="PUENTE QUEBRADA AMALUZA, PARROQUIA CIANO ( PUYANGO)"/>
        <filter val="RASANTEO AL BARRIO EL LANCE L=1.5KM"/>
        <filter val="RASANTEO DE LA VIA BARRIO CENTRO CIVICO - CANAL- PUENTE PARADOR TURISTICO, CANTON CALVAS_x000a_INICIA 6 MAYO 2013"/>
        <filter val="RASANTEO DE LA VIA RIO PINDO - AMALUZA L=5KM"/>
        <filter val="RASANTEO DE VÍA CON MOTONIVELADORA, PUENTE QUINARA-SAHUAICO"/>
        <filter val="RASANTEO DE VÍA CON TRACTOR, CIRCO SOCIAL"/>
        <filter val="RASANTEO DE VÍA CON TRACTOR, LA ELVIRA-YANGANA-MASANAMACA"/>
        <filter val="RASANTEO DE VÍA CON TRACTOR, LINDEROS-TUMIANUMA"/>
        <filter val="RASANTEO DE VÍA CON TRACTOR, QUINARA-LA PALMIRA Y OTROS"/>
        <filter val="RASANTEO DE VÍA CON TRACTOR, SOLAMAR-JIMBILLA-LA CHONTA-TAMBO BLANCO-SHUCOS"/>
        <filter val="RECONFORMACIÓN ACCESO AL BARRIO EL NARANJO ( L= 0,6KM)"/>
        <filter val="RECONFORMACIÓN DE LA VÍA CHINGUILAMACA - CHIQUIL - SAN MIGUEL"/>
        <filter val="RECONFORMACIÓN DE LA VIA FUNDOCHAMBA - EL SAUCE"/>
        <filter val="RECONFORMACIÓN DE LA VIA FUNDOCHAMBA - QUEBRADA QUIROZ"/>
        <filter val="RECONFORMACIÓN DE LA VÍA NAMBACOLA - PEÑAS NEGRAS"/>
        <filter val="RECONFORMACIÓN DE LA VÍA PURUNUMA - CHINGUILAMACA ( L = 18.8 Km, AVANCE CON CORTE A NOVIEMBRE)"/>
        <filter val="RECONFORMACIÓN DE LA VIA SAN ANTONIO DE LAS ARADAS - QUEBRADA QUIROZ"/>
        <filter val="RECONFORMACIÓN DE LA VIA Y DE FUNDOCHAMBA - FUNDOCHAMBA"/>
        <filter val="Reconformación de las vias en los Barriios  Tumianuma"/>
        <filter val="RECONFORMACIÒN DE RAZANTE (INC. SOLO MOTONIVELADORA), BARRIO PARRA, PODOCARPUS"/>
        <filter val="RECONFORMACIÓN DE VIA YAMBURARA"/>
        <filter val="Reconformación de vías en los Barrios  El Limon y Limon Tumianuma"/>
        <filter val="RECONFORMACIÓN DE VÍAS VILCABAMBA"/>
        <filter val="RECONFORMACIÓN TRAMO CENTRO PARROQUIAL EL INGENIO (L = 0,2km)"/>
        <filter val="RECONFORMACIÓN TRAMOS CRITICOS Y REZANTEO DE LA VÍA NAMBACOLA - GERINOMA"/>
        <filter val="RECONFORMACIÓN TRAMOS CRITICOS Y REZANTEO VIA A TEJERIA (L = 1,5km)"/>
        <filter val="RECONFORMACIÓN TRAMOS CRITICOS Y REZANTEO VIA AHUACA Y SUS RAMALES (L = 11km)"/>
        <filter val="RECONFORMACIÓN TRAMOS CRITICOS Y REZANTEO VIA EL TINGO - STA. TERESITA - AHUACA (L = 13km)"/>
        <filter val="RECONFORMACIÓN TRAMOS CRITICOS Y REZANTEO VIAS DEL INGENIO Y SUS RAMALES (L = 8,3 km)"/>
        <filter val="RECONFORMACIÓN VIA BARRIO SURUNUMA - VIA ACCESO A NAMBACOLA  (L = 0,5km)"/>
        <filter val="RECONFORMACIÓN VIA NAMBACOLA - BARRIO 24 JUNIO  (L = 0,5km)"/>
        <filter val="RECONFORMACIÓN Y REZANTEO VIA GERINOMA BAJO - ESCUELA CALERA  (L = 1,0km)"/>
        <filter val="RECONFORMACIÓN Y REZANTEO VIA PIEDRA - YUNGA ALTO - YUNGA BAJO (L = 1,5km)"/>
        <filter val="RELLENO PARA PUENTE COLLINGORA"/>
        <filter val="REZANTEO VIA A LAS LAJAS"/>
        <filter val="REZANTEO VIA STA MARTA - LOMA REDONDA"/>
        <filter val="ROSA A MANO EN LA VIA RIO PINDO AMALUZA"/>
        <filter val="SITIO CARRIZAL"/>
        <filter val="SITIO CHAQUINO"/>
        <filter val="SITIO EL SAUCE"/>
        <filter val="SITIO ESTRELLA VEGA"/>
        <filter val="SITIO FAICAL"/>
        <filter val="SITIO LA PALMIRA"/>
        <filter val="SITIO LA RAMADA"/>
        <filter val="SITIO LLANITOS"/>
        <filter val="SITIO MALVAS"/>
        <filter val="SITIO OJOS DE AGUA"/>
        <filter val="SITIO PATUCO"/>
        <filter val="SITIO PIÑAS - LA HAMACA"/>
        <filter val="SITIO SAN FRANCISCO"/>
        <filter val="TERMINACIÓN DE LA CONSTRUCCIÓN DEL PUENTE SOBRE EL RÍO MASANAMACA, DE LA PARROQUIA QUINARA, DEL CANTON Y PROVINCIA DE LOJA"/>
        <filter val="TRANSPORTE DE MATERIAL DE MEJORAMIENTO AL POLÍGONO TIRO CABALLERÍA, PODOCARPUS"/>
        <filter val="TRANSPORTE DE MATERIAL PETREO, DESDE LA ESTACION DE PEAJE A LOS PATIOS DE BODEGA DEL GPL"/>
        <filter val="TUBURO"/>
        <filter val="VIA  SAN PEDRO DE VILCABAMBA-SACAPO DE ALTAMIRA"/>
        <filter val="VIA A STO. DOMINGO (L=3,2 KM) Y VIA A SAN FRANCISC0 (L=5,2 KM). PARROQUIA, LAURO GUERRERO"/>
        <filter val="VÍA ALAMOR- VICENTINO-PIÑAS-LA MACA ( PUYANGO)"/>
        <filter val="VIA AMALUZA - JIMBURA (L=16KM)"/>
        <filter val="VIA AMALUZA-BELLAVISTA"/>
        <filter val="VÍA CARIAMANGA - SAN GUILLÍN"/>
        <filter val="VIA CARIAMANGA EL LUCERO RIO PINDO LICENCIAMIENTO AMBIENTAL"/>
        <filter val="VÍA CELICA - CRUZPAMBA"/>
        <filter val="VIA CENTRO PARROQUIAL CHANGAIMINA - BARRIO PILLINUMA (L=10KM)"/>
        <filter val="VÍA CHAQUINAL-MATALANGA-MAQUIR-PALMITA-MAQUINUMA"/>
        <filter val="VÍA CHINCHAS -ZAMBI-RIO PINDO"/>
        <filter val="VIA CHULLA FAIQUE - SAN JOAQUIN - SAN GUILLIN (L=15KM)"/>
        <filter val="VÍA CHUQUIRIBAMBA-GUALEL-EL CISNE"/>
        <filter val="VÍA CRUZPAMBA - YEE DEL MUERTO"/>
        <filter val="VÍA EL CISNE - PUENTE DE AMBOCAS"/>
        <filter val="VIA EL PORTETE - ESCUELA CHILE-LA QUESERA-VISANCIO (L=20KM)"/>
        <filter val="VIA EL ROSARIO CORDILLERA DE RAMOS"/>
        <filter val="VÍA EL SAUCE-EL GUABO-CHAQUINO-BOLASPAMBA-MANGAHURCO"/>
        <filter val="VIA EL TAMBO - LAS ARADAS - CHAPAMARCA- VILLONACO"/>
        <filter val="VIA FUNDOCHAMBA - LA QUEBRADA QUIROZ (L=4.3KM)"/>
        <filter val="VÍA GUACHANAMÁ-SANTA GERTRÚDIZ-LAURO GUERRERO"/>
        <filter val="VÍA GUAYACAN - PALTAPAMBA"/>
        <filter val="VIA HUERTAS CAMPICHE CHARAN CARDOPAMBA PIEDRA TABLA"/>
        <filter val="VÍA LA HOYADA - EL LIMO"/>
        <filter val="VIA LANZACA - EL JORUPE - PUERTO BOLIVAR (L=10KM)"/>
        <filter val="VÍA LOJA - SOLAMAR - SAN LUCAS"/>
        <filter val="VIA LOJA SOLAMAR SAN LUCAS"/>
        <filter val="VÍA MÁTER - CELEN - SELVA ALEGRE - MANÚ"/>
        <filter val="VÍA MERCADILLO - CHITOQUE"/>
        <filter val="VÍA MOYOCOCHA - QUINARA"/>
        <filter val="VÍA PANAMERICANA-CANGURACA-NARANJITO (CANTÓN MACARA)"/>
        <filter val="VÍA PORTACHUELO - NUMBIARANGA"/>
        <filter val="VIA PRINCIPAL - CANGOCHARA"/>
        <filter val="VIA PUEBLO NUEVO - SANTA RUFINA L = 3.5 KM."/>
        <filter val="VIA PUENTE MASANAMACA YANGANA"/>
        <filter val="VIA SANTA TERESITA POTRERILLOS"/>
        <filter val="VÍA SELVA ALEGRE - LLUZHAPA-SEUCER-MOSTAZAPAMBA-SUMAYPAMBA"/>
        <filter val="VÍA SUNAMANGA-SACAPALCA-CHANGAIMINA"/>
        <filter val="VÍA TACAMOROS - LA VICTORIA"/>
        <filter val="VÍA TACAMOROS - LA VICTORIA - LA BOCANA - EL LIMON; TRAMO EL LIMÓN - LA BOCANA -TABACAL"/>
        <filter val="VÍA TACAMOROS - LA VICTORIA - LA BOCANA - EL LIMON; TRAMO EL LIMÓN - LA BOCANA -TABACAL ( CANTÓN MACARÁ) MTOP"/>
        <filter val="VIA TAQUIL CHANTACO"/>
        <filter val="VIA UTUANA-TACAMOROS"/>
        <filter val="VÍA VILLONACU - TAQUIL - CHUQUIRIBAMBA"/>
        <filter val="VÍA Y DE GUASIMO - ARENAL - CIANO - Y DE VICENTINO; TRAMO CIANO- Y DE VICENTINO (CANTÓN PUYANGO)"/>
        <filter val="VÍA Y DE GUASIMO - ARENAL - CIANO - Y DE VICENTINO; TRAMO Y DE GUASIMO - CIANO (CANTÓN PUYANGO)"/>
        <filter val="VIA Y DEL CARMELO - EL TABLON-NARANJILLO-LOZUMBE-JOCURE-TIERRA BLANCA-ELFUNDO (L=20KM)"/>
        <filter val="VIA YAMBACA - SAN GUILLIN (L=22KM)"/>
        <filter val="VIA YANGANA COMUNIDADES"/>
        <filter val="VIA YEE DE POTRERILLOS- POTRERILLOS"/>
        <filter val="VÍA YEE DEL ROSARIO-YURO YURO - CORDILLERA DE RAMOS - YAGUACHI"/>
        <filter val="VIA YEE FUNDOCHAMBA-FUNDOCHAMBA-SAN ANTONIO LAS ARADAS-YEE VALDIVIA"/>
        <filter val="VIA, &quot;Y&quot; A BUENAVISTA-PAN DE AZUCAR (L=1,3 KM.)"/>
        <filter val="VIA, &quot;Y&quot; DEL GUINEO-AMANCAY-SANTA RUFINA. (REHABILITACIÓN DE LA ALCANTARILLA ABS. 0+800."/>
        <filter val="VIA, &quot;Y&quot; DEL GUINEO-SANTA RUFINA, L=6,5 KM."/>
        <filter val="VIA, 4 CAMINOS-MIZHQUILANA (L=3,7 KM)"/>
        <filter val="VIA, ACCESO AL BARRIO &quot;EL PORVENIR&quot;. L=1,1 KM."/>
        <filter val="VIA, AMANCAY-SANTA RUFINA-MOSQUEROS (L=8,9 KM.)"/>
        <filter val="VIA, AMARILLOS (LIM. MIZHQUILLANA)-BUENAVISTA-SAN JOSE. PARROQUIAS, AMARILLOS Y BUENAVISTA."/>
        <filter val="VIA, CANGONAMA-GUARA GUARA. L=2,1 km"/>
        <filter val="VIA, CHINCHAS-LA ARADA."/>
        <filter val="VIA, CHINCHAS-LA CHORA-LA LIBERTAD."/>
        <filter val="VIA, CHINCHAS-ZAMBI-RIO PINDO (CONTRATO NRO. 550-DPS-2011; TRAMO, ABS. 51+229 A 55+860)."/>
        <filter val="VIA, CHINCHAS-ZAMBI-RIO PINDO (CONTRATO NRO. 726-DPS-2011 Y MANTENIMIENTO HASTA LA ABS. 27+000 VIA, CHINCHAS-ZAMBI-RIO PINDO (CONTRATO NRO. 726-DPS-2011 Y MANTENIMIENTO HASTA LA ABS. 27+000"/>
        <filter val="VIA, CHINCHAS-ZAMBI-RIO PINDO (CONTRATO NRO. 726-DPS-2011; TRAMO, ABS. 0+000 A 10+000)."/>
        <filter val="VIA, DE ACCESO AL BARRIO JUANES, EL TAMBO"/>
        <filter val="VIA, EL GUINEO-LA PALMA-EL PLACER.   L=11,1 km"/>
        <filter val="VIA, EL PRADO-RUMI (L=9,4 KM.) Y CHIGUANGO-CHIGUANGO ALTO (L=3,2 KM.) PARROQUIA GUAYQUICHUMA"/>
        <filter val="VIA, EL PRADO-RUMIPOTRERO,  L=9,4 KM"/>
        <filter val="VIA, EL ROSARIO-CORDILLERA DE RAMOS"/>
        <filter val="VIA, EL ROSARIO-CORDILLERA DE RAMOS. CONTRATO. CDME-RE-MTOPL-001-2012."/>
        <filter val="VIA, EL TAMBO-CHAPAMARCA-LAS ARADAS-VILLONACO CONTRATO. CDME-RE-MTOPL-001-2012. (INICIO, EL VILLONACO)"/>
        <filter val="VIA, EL TAMBO-LA ERA (sector del canal)"/>
        <filter val="VIA, EL TAMBO-LA ERA-SOBRINOSPAMBA-EL HUAYCO- SAN FRANCISCO."/>
        <filter val="VIA, GUACHANAMA-EL LIMON. L=21,1 km."/>
        <filter val="VIA, GUACHANAMA-EL SAUCE. L=3,2 KM."/>
        <filter val="VIA, GUAYABAL-CHARQUICUÑA. L=10,1 KM"/>
        <filter val="VIA, HACIENDA VIEJA-OMBOMBA(L=1,3 KM.)"/>
        <filter val="VIA, HCDA. NUEVA-LAMEDEROS-EL GUABO. L=5,8 KM"/>
        <filter val="VIA, INDIUCHO-EL TAMBO"/>
        <filter val="VIA, LA TINGUE-CARRIZAL. L=3,1 KM. (MTOPL)"/>
        <filter val="VIA, LA TINGUE-ZAPALLAL. L=4,85 KM. (MTOPL)"/>
        <filter val="VIA, ORIANGA-EL TRIUNFO-NARANJILLO-NARANJITO-TUNIMA-NARANJILLO. L=59,3 KM."/>
        <filter val="VIA, ORIANGA-LAS JUNTAS (L=17,7 KM.)"/>
        <filter val="VIA, PANAMERICANA-CASANGA. CONTRATO NRO. 727-DJ-2011"/>
        <filter val="VIA, PLAYAS-YAMANA-CARMELO-CANGONAMA. L=16,1 km"/>
        <filter val="VIA, SANTA GERTRUDIZ-GUACHANAMA. L=19,6 KM."/>
        <filter val="VIA, SANTA GERTRUDIZ-LAURO GUERRERO-CARMELO. L=20,2 KM"/>
        <filter val="VIA, SANTA LUCIA-JUMARIN, L=2,0 KM."/>
        <filter val="VIA, TAMABARA-COLA. L=6,22 KM. (MTOPL)"/>
        <filter val="VIA, YURO YURO-LAS HUACAS (L=4,5 KM.)"/>
        <filter val="VIA, YURO YURO-LAS HUACAS-EL PRADO. L=7,6 KM"/>
        <filter val="VIAS CHIVATO LA TINGUE; LA TINGUE CARRIZAL; LA TINGUE ZAPALLAL; LA TINGUE LOBONGO- SANTA CRUZ DEL HUATO - EL PORVENIR; PANAMERICANA - TAMBARA;TAMBARA - COLA; YEE DE OLMEDO - LA GUALLANA - HUACANUMA-"/>
        <filter val="VIAS CHIVATO LA TINGUE; LA TINGUE CARRIZAL; LA TINGUE ZAPALLAL; LA TINGUE LOBONGO- SANTA CRUZ DEL HUATO - EL PORVENIR; PANAMERICANA - TAMBARA;TAMBARA - COLA; YEE DE OLMEDO - LA GUALLANA - HUACANUMA- MTOP"/>
        <filter val="VIAS DE LA PARROQUIA 27 DE ABRIL"/>
        <filter val="VIAS DE LA PARROQUIA EL CISNE"/>
        <filter val="VIAS DE LA PARROQUIA MALACATOS"/>
        <filter val="VIAS DE LA PARROQUIA QUINARA"/>
        <filter val="VÍAS DE LA PARROQUIA SABANILLA (CANTÓN CELICA) TRAMO VIA PANAMERICANA HIGERON"/>
        <filter val="VIAS DE LA PARROQUIA SAN PEDRO DE LA BENDITA"/>
        <filter val="VIAS DE LA PARROQUIA SAN PEDRO DE VILCABAMBA"/>
        <filter val="VÍAS DE LARAMA- CEMENTERIO ( CANTON MACARA)"/>
        <filter val="VÍAS DE PARROQUIA 12  DE DICIEMBRE (CANTÓN PINDAL)"/>
        <filter val="VÍAS DE PARROQUIA BOLASPAMBA (CANTÓN ZAPOTILLO)"/>
        <filter val="VÍAS DE PARROQUIA CAZADEROS (CANTÓN ZAPOTILLO)"/>
        <filter val="VÍAS DE PARROQUIA MILAGROS (CANTÓN PINDAL)"/>
        <filter val="VÍAS DE PARROQUIA PALETILLAS (CANTÓN ZAPOTILLO)"/>
        <filter val="VÍAS DE PARROQUIA POZUL (CANTÓN CELICA)"/>
        <filter val="VÍAS DE PARROQUIA SABIANGO-GUASIMO (MACARA)"/>
        <filter val="VÍAS DE PARROQUIA TNTE. MAXIMILIANO RODRIGUEZ (CANTÓN CELICA)"/>
        <filter val="VÍAS DE SABIANGO-ACHIMA, L= 8 KM (CANTÓN MACARA)"/>
        <filter val="VIAS, ORIANGA-EL TRIUNFO (HASTA FALLA GEOLÓGICA) Y ORIANGA-LA VICTORIA; VENADOS; EL COCO; GUAYACAN"/>
        <filter val="Y DE CONDOHUASI - CONDORHUASI"/>
        <filter val="Y DE TUNDURAMA - EL SANGO"/>
      </filters>
    </filterColumn>
  </autoFilter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6"/>
  <sheetViews>
    <sheetView tabSelected="1" topLeftCell="B1" zoomScale="85" zoomScaleNormal="85" workbookViewId="0">
      <selection activeCell="AA1" sqref="AA1:AB1048576"/>
    </sheetView>
  </sheetViews>
  <sheetFormatPr baseColWidth="10" defaultRowHeight="14.25" x14ac:dyDescent="0.2"/>
  <cols>
    <col min="20" max="20" width="11.375" bestFit="1" customWidth="1"/>
  </cols>
  <sheetData>
    <row r="1" spans="1:28" s="222" customFormat="1" ht="15" x14ac:dyDescent="0.25">
      <c r="A1" s="222" t="s">
        <v>16</v>
      </c>
      <c r="B1" s="222" t="s">
        <v>666</v>
      </c>
      <c r="C1" s="222" t="s">
        <v>667</v>
      </c>
      <c r="D1" s="222" t="s">
        <v>14</v>
      </c>
      <c r="E1" s="222" t="s">
        <v>668</v>
      </c>
      <c r="F1" s="222" t="s">
        <v>15</v>
      </c>
      <c r="G1" s="222" t="s">
        <v>670</v>
      </c>
      <c r="H1" s="222" t="s">
        <v>17</v>
      </c>
      <c r="I1" s="222" t="s">
        <v>671</v>
      </c>
      <c r="J1" s="222" t="s">
        <v>689</v>
      </c>
      <c r="K1" s="222" t="s">
        <v>690</v>
      </c>
      <c r="L1" s="222" t="s">
        <v>692</v>
      </c>
      <c r="M1" s="222" t="s">
        <v>694</v>
      </c>
      <c r="N1" s="222" t="s">
        <v>693</v>
      </c>
      <c r="O1" s="222" t="s">
        <v>695</v>
      </c>
      <c r="P1" s="222" t="s">
        <v>696</v>
      </c>
      <c r="Q1" s="222" t="s">
        <v>697</v>
      </c>
      <c r="T1" s="222" t="s">
        <v>698</v>
      </c>
      <c r="U1" s="222" t="s">
        <v>699</v>
      </c>
      <c r="V1" s="222" t="s">
        <v>700</v>
      </c>
      <c r="W1" s="222" t="s">
        <v>701</v>
      </c>
    </row>
    <row r="2" spans="1:28" x14ac:dyDescent="0.2">
      <c r="A2" t="s">
        <v>34</v>
      </c>
      <c r="B2" t="s">
        <v>35</v>
      </c>
      <c r="C2" t="s">
        <v>30</v>
      </c>
      <c r="D2" t="s">
        <v>32</v>
      </c>
      <c r="E2" t="s">
        <v>31</v>
      </c>
      <c r="F2" t="s">
        <v>33</v>
      </c>
      <c r="G2" t="s">
        <v>976</v>
      </c>
      <c r="H2">
        <v>2013</v>
      </c>
      <c r="I2" t="s">
        <v>977</v>
      </c>
      <c r="J2">
        <v>913</v>
      </c>
      <c r="K2">
        <v>941</v>
      </c>
      <c r="L2">
        <v>1854</v>
      </c>
      <c r="M2">
        <v>100</v>
      </c>
      <c r="N2" t="s">
        <v>729</v>
      </c>
      <c r="O2">
        <v>180</v>
      </c>
      <c r="P2" s="290">
        <v>41306</v>
      </c>
      <c r="Q2" s="290">
        <v>41486</v>
      </c>
      <c r="R2">
        <v>49014</v>
      </c>
      <c r="T2">
        <v>49014</v>
      </c>
      <c r="V2" t="s">
        <v>730</v>
      </c>
      <c r="W2" t="s">
        <v>702</v>
      </c>
      <c r="Y2" s="54">
        <v>100</v>
      </c>
      <c r="AB2" s="55"/>
    </row>
    <row r="3" spans="1:28" x14ac:dyDescent="0.2">
      <c r="A3" t="s">
        <v>39</v>
      </c>
      <c r="B3" t="s">
        <v>40</v>
      </c>
      <c r="C3" t="s">
        <v>30</v>
      </c>
      <c r="D3" t="s">
        <v>130</v>
      </c>
      <c r="E3" t="s">
        <v>31</v>
      </c>
      <c r="F3" t="s">
        <v>38</v>
      </c>
      <c r="G3" t="s">
        <v>976</v>
      </c>
      <c r="H3">
        <v>2013</v>
      </c>
      <c r="I3" t="s">
        <v>213</v>
      </c>
      <c r="J3">
        <v>988</v>
      </c>
      <c r="K3">
        <v>1037</v>
      </c>
      <c r="L3">
        <v>2025</v>
      </c>
      <c r="M3">
        <v>24</v>
      </c>
      <c r="N3" t="s">
        <v>731</v>
      </c>
      <c r="O3">
        <v>553</v>
      </c>
      <c r="P3" s="290">
        <v>41299</v>
      </c>
      <c r="Q3" s="290">
        <v>41486</v>
      </c>
      <c r="R3">
        <v>3943929.42</v>
      </c>
      <c r="S3">
        <v>5508257.9100000001</v>
      </c>
      <c r="T3">
        <v>5508257.9100000001</v>
      </c>
      <c r="V3" t="s">
        <v>730</v>
      </c>
      <c r="W3" t="s">
        <v>702</v>
      </c>
      <c r="Y3" s="54">
        <v>24</v>
      </c>
      <c r="AB3" s="55"/>
    </row>
    <row r="4" spans="1:28" x14ac:dyDescent="0.2">
      <c r="A4" t="s">
        <v>45</v>
      </c>
      <c r="B4" t="s">
        <v>46</v>
      </c>
      <c r="C4" t="s">
        <v>30</v>
      </c>
      <c r="D4" t="s">
        <v>130</v>
      </c>
      <c r="E4" t="s">
        <v>31</v>
      </c>
      <c r="F4" t="s">
        <v>38</v>
      </c>
      <c r="G4" t="s">
        <v>976</v>
      </c>
      <c r="H4">
        <v>2013</v>
      </c>
      <c r="I4" t="s">
        <v>213</v>
      </c>
      <c r="J4">
        <v>988</v>
      </c>
      <c r="K4">
        <v>1037</v>
      </c>
      <c r="L4">
        <v>2025</v>
      </c>
      <c r="M4">
        <v>27.8</v>
      </c>
      <c r="N4" t="s">
        <v>732</v>
      </c>
      <c r="P4" s="290"/>
      <c r="Q4" s="290"/>
      <c r="R4">
        <v>22100</v>
      </c>
      <c r="S4">
        <v>52100</v>
      </c>
      <c r="T4">
        <v>52100</v>
      </c>
      <c r="V4" t="s">
        <v>733</v>
      </c>
      <c r="W4" t="s">
        <v>702</v>
      </c>
      <c r="Y4" s="54">
        <v>27.8</v>
      </c>
      <c r="AB4" s="55"/>
    </row>
    <row r="5" spans="1:28" x14ac:dyDescent="0.2">
      <c r="A5" t="s">
        <v>52</v>
      </c>
      <c r="B5" t="s">
        <v>53</v>
      </c>
      <c r="C5" t="s">
        <v>30</v>
      </c>
      <c r="D5" t="s">
        <v>50</v>
      </c>
      <c r="E5" t="s">
        <v>31</v>
      </c>
      <c r="F5" t="s">
        <v>51</v>
      </c>
      <c r="G5" t="s">
        <v>51</v>
      </c>
      <c r="H5">
        <v>2013</v>
      </c>
      <c r="I5" t="s">
        <v>213</v>
      </c>
      <c r="J5">
        <v>802</v>
      </c>
      <c r="K5">
        <v>866</v>
      </c>
      <c r="L5">
        <v>1668</v>
      </c>
      <c r="M5">
        <v>20</v>
      </c>
      <c r="N5" t="s">
        <v>734</v>
      </c>
      <c r="O5">
        <v>303</v>
      </c>
      <c r="P5" s="290">
        <v>41275</v>
      </c>
      <c r="Q5" s="290">
        <v>41578</v>
      </c>
      <c r="R5">
        <v>0</v>
      </c>
      <c r="S5">
        <v>113194.10490000001</v>
      </c>
      <c r="T5">
        <v>113194.10490000001</v>
      </c>
      <c r="V5" t="s">
        <v>730</v>
      </c>
      <c r="W5" t="s">
        <v>702</v>
      </c>
      <c r="Y5" s="54">
        <v>20</v>
      </c>
      <c r="AB5" s="55"/>
    </row>
    <row r="6" spans="1:28" x14ac:dyDescent="0.2">
      <c r="A6" t="s">
        <v>66</v>
      </c>
      <c r="B6" t="s">
        <v>703</v>
      </c>
      <c r="C6" t="s">
        <v>30</v>
      </c>
      <c r="D6" t="s">
        <v>50</v>
      </c>
      <c r="E6" t="s">
        <v>31</v>
      </c>
      <c r="F6" t="s">
        <v>51</v>
      </c>
      <c r="G6" t="s">
        <v>51</v>
      </c>
      <c r="H6">
        <v>2013</v>
      </c>
      <c r="I6" t="s">
        <v>213</v>
      </c>
      <c r="J6">
        <v>802</v>
      </c>
      <c r="K6">
        <v>866</v>
      </c>
      <c r="L6">
        <v>1668</v>
      </c>
      <c r="M6">
        <v>0</v>
      </c>
      <c r="N6" t="s">
        <v>735</v>
      </c>
      <c r="O6">
        <v>303</v>
      </c>
      <c r="P6" s="290">
        <v>41275</v>
      </c>
      <c r="Q6" s="290">
        <v>41578</v>
      </c>
      <c r="R6">
        <v>0</v>
      </c>
      <c r="S6">
        <v>0</v>
      </c>
      <c r="T6">
        <v>0</v>
      </c>
      <c r="V6" t="s">
        <v>730</v>
      </c>
      <c r="W6" t="s">
        <v>702</v>
      </c>
      <c r="Y6" s="54">
        <v>0</v>
      </c>
      <c r="AB6" s="55"/>
    </row>
    <row r="7" spans="1:28" x14ac:dyDescent="0.2">
      <c r="A7" t="s">
        <v>34</v>
      </c>
      <c r="B7" t="s">
        <v>53</v>
      </c>
      <c r="C7" t="s">
        <v>30</v>
      </c>
      <c r="D7" t="s">
        <v>50</v>
      </c>
      <c r="E7" t="s">
        <v>31</v>
      </c>
      <c r="F7" t="s">
        <v>33</v>
      </c>
      <c r="G7" t="s">
        <v>976</v>
      </c>
      <c r="H7">
        <v>2011</v>
      </c>
      <c r="I7" t="s">
        <v>977</v>
      </c>
      <c r="J7">
        <v>802</v>
      </c>
      <c r="K7">
        <v>866</v>
      </c>
      <c r="L7">
        <v>1668</v>
      </c>
      <c r="M7">
        <v>20</v>
      </c>
      <c r="N7" t="s">
        <v>736</v>
      </c>
      <c r="P7" s="290"/>
      <c r="Q7" s="290"/>
      <c r="R7">
        <v>1584</v>
      </c>
      <c r="T7">
        <v>1584</v>
      </c>
      <c r="V7" t="s">
        <v>730</v>
      </c>
      <c r="W7" t="s">
        <v>702</v>
      </c>
      <c r="Y7" s="54">
        <v>20</v>
      </c>
      <c r="AB7" s="55"/>
    </row>
    <row r="8" spans="1:28" x14ac:dyDescent="0.2">
      <c r="A8" t="s">
        <v>34</v>
      </c>
      <c r="B8" t="s">
        <v>72</v>
      </c>
      <c r="C8" t="s">
        <v>30</v>
      </c>
      <c r="D8" t="s">
        <v>50</v>
      </c>
      <c r="E8" t="s">
        <v>31</v>
      </c>
      <c r="F8" t="s">
        <v>33</v>
      </c>
      <c r="G8" t="s">
        <v>976</v>
      </c>
      <c r="H8">
        <v>2013</v>
      </c>
      <c r="I8" t="s">
        <v>977</v>
      </c>
      <c r="J8">
        <v>802</v>
      </c>
      <c r="K8">
        <v>866</v>
      </c>
      <c r="L8">
        <v>1668</v>
      </c>
      <c r="M8">
        <v>22</v>
      </c>
      <c r="N8" t="s">
        <v>737</v>
      </c>
      <c r="O8">
        <v>15</v>
      </c>
      <c r="P8" s="290">
        <v>41456</v>
      </c>
      <c r="Q8" s="290">
        <v>41471</v>
      </c>
      <c r="R8">
        <v>15400</v>
      </c>
      <c r="T8">
        <v>15400</v>
      </c>
      <c r="V8" t="s">
        <v>730</v>
      </c>
      <c r="W8" t="s">
        <v>702</v>
      </c>
      <c r="Y8" s="54">
        <v>22</v>
      </c>
    </row>
    <row r="9" spans="1:28" x14ac:dyDescent="0.2">
      <c r="A9" t="s">
        <v>34</v>
      </c>
      <c r="B9" t="s">
        <v>74</v>
      </c>
      <c r="C9" t="s">
        <v>30</v>
      </c>
      <c r="D9" t="s">
        <v>50</v>
      </c>
      <c r="E9" t="s">
        <v>31</v>
      </c>
      <c r="F9" t="s">
        <v>33</v>
      </c>
      <c r="G9" t="s">
        <v>976</v>
      </c>
      <c r="H9">
        <v>2013</v>
      </c>
      <c r="I9" t="s">
        <v>977</v>
      </c>
      <c r="J9">
        <v>802</v>
      </c>
      <c r="K9">
        <v>866</v>
      </c>
      <c r="L9">
        <v>1668</v>
      </c>
      <c r="M9">
        <v>22</v>
      </c>
      <c r="N9" t="s">
        <v>737</v>
      </c>
      <c r="O9">
        <v>60</v>
      </c>
      <c r="P9" s="290">
        <v>41456</v>
      </c>
      <c r="Q9" s="290">
        <v>41516</v>
      </c>
      <c r="R9">
        <v>8709.1200000000008</v>
      </c>
      <c r="S9">
        <v>247011.30000000002</v>
      </c>
      <c r="T9">
        <v>247011.30000000002</v>
      </c>
      <c r="V9" t="s">
        <v>730</v>
      </c>
      <c r="W9" t="s">
        <v>702</v>
      </c>
      <c r="Y9" s="54">
        <v>22</v>
      </c>
    </row>
    <row r="10" spans="1:28" x14ac:dyDescent="0.2">
      <c r="A10" t="s">
        <v>34</v>
      </c>
      <c r="B10" t="s">
        <v>914</v>
      </c>
      <c r="C10" t="s">
        <v>30</v>
      </c>
      <c r="D10" t="s">
        <v>50</v>
      </c>
      <c r="E10" t="s">
        <v>31</v>
      </c>
      <c r="F10" t="s">
        <v>33</v>
      </c>
      <c r="G10" t="s">
        <v>976</v>
      </c>
      <c r="H10">
        <v>2013</v>
      </c>
      <c r="I10" t="s">
        <v>977</v>
      </c>
      <c r="J10">
        <v>802</v>
      </c>
      <c r="K10">
        <v>866</v>
      </c>
      <c r="L10">
        <v>1668</v>
      </c>
      <c r="M10">
        <v>3.7</v>
      </c>
      <c r="N10" t="s">
        <v>835</v>
      </c>
      <c r="P10" s="290"/>
      <c r="Q10" s="290"/>
      <c r="R10">
        <v>846.72</v>
      </c>
      <c r="S10">
        <v>24753.119999999999</v>
      </c>
      <c r="T10">
        <v>24753.119999999999</v>
      </c>
      <c r="V10" t="s">
        <v>730</v>
      </c>
      <c r="W10" t="s">
        <v>702</v>
      </c>
      <c r="Y10" s="54">
        <v>3.7</v>
      </c>
    </row>
    <row r="11" spans="1:28" x14ac:dyDescent="0.2">
      <c r="A11" t="s">
        <v>34</v>
      </c>
      <c r="B11" t="s">
        <v>80</v>
      </c>
      <c r="C11" t="s">
        <v>30</v>
      </c>
      <c r="D11" t="s">
        <v>50</v>
      </c>
      <c r="E11" t="s">
        <v>31</v>
      </c>
      <c r="F11" t="s">
        <v>33</v>
      </c>
      <c r="G11" t="s">
        <v>976</v>
      </c>
      <c r="H11">
        <v>2013</v>
      </c>
      <c r="I11" t="s">
        <v>977</v>
      </c>
      <c r="J11">
        <v>802</v>
      </c>
      <c r="K11">
        <v>866</v>
      </c>
      <c r="L11">
        <v>1668</v>
      </c>
      <c r="M11">
        <v>15</v>
      </c>
      <c r="N11" t="s">
        <v>738</v>
      </c>
      <c r="O11">
        <v>15</v>
      </c>
      <c r="P11" s="290">
        <v>41471</v>
      </c>
      <c r="Q11" s="290">
        <v>41486</v>
      </c>
      <c r="R11">
        <v>7500</v>
      </c>
      <c r="T11">
        <v>7500</v>
      </c>
      <c r="V11" t="s">
        <v>730</v>
      </c>
      <c r="W11" t="s">
        <v>702</v>
      </c>
      <c r="Y11" s="54">
        <v>15</v>
      </c>
    </row>
    <row r="12" spans="1:28" x14ac:dyDescent="0.2">
      <c r="A12" t="s">
        <v>66</v>
      </c>
      <c r="B12" t="s">
        <v>82</v>
      </c>
      <c r="C12" t="s">
        <v>30</v>
      </c>
      <c r="D12" t="s">
        <v>81</v>
      </c>
      <c r="E12" t="s">
        <v>31</v>
      </c>
      <c r="F12" t="s">
        <v>33</v>
      </c>
      <c r="G12" t="s">
        <v>976</v>
      </c>
      <c r="H12">
        <v>2012</v>
      </c>
      <c r="I12" t="s">
        <v>977</v>
      </c>
      <c r="J12">
        <v>633</v>
      </c>
      <c r="K12">
        <v>704</v>
      </c>
      <c r="L12">
        <v>1337</v>
      </c>
      <c r="M12">
        <v>7</v>
      </c>
      <c r="N12" t="s">
        <v>739</v>
      </c>
      <c r="O12">
        <v>303</v>
      </c>
      <c r="P12" s="290">
        <v>41275</v>
      </c>
      <c r="Q12" s="290">
        <v>41578</v>
      </c>
      <c r="R12">
        <v>1319.4</v>
      </c>
      <c r="S12">
        <v>9487.6440000000002</v>
      </c>
      <c r="T12">
        <v>9487.6440000000002</v>
      </c>
      <c r="V12" t="s">
        <v>730</v>
      </c>
      <c r="W12" t="s">
        <v>702</v>
      </c>
      <c r="Y12" s="54">
        <v>7</v>
      </c>
    </row>
    <row r="13" spans="1:28" x14ac:dyDescent="0.2">
      <c r="A13" t="s">
        <v>34</v>
      </c>
      <c r="B13" t="s">
        <v>89</v>
      </c>
      <c r="C13" t="s">
        <v>30</v>
      </c>
      <c r="D13" t="s">
        <v>130</v>
      </c>
      <c r="E13" t="s">
        <v>88</v>
      </c>
      <c r="F13" t="s">
        <v>33</v>
      </c>
      <c r="G13" t="s">
        <v>976</v>
      </c>
      <c r="H13">
        <v>2013</v>
      </c>
      <c r="I13" t="s">
        <v>977</v>
      </c>
      <c r="J13">
        <v>988</v>
      </c>
      <c r="K13">
        <v>1037</v>
      </c>
      <c r="L13">
        <v>2025</v>
      </c>
      <c r="M13">
        <v>5</v>
      </c>
      <c r="N13" t="s">
        <v>740</v>
      </c>
      <c r="O13">
        <v>3</v>
      </c>
      <c r="P13" s="290">
        <v>41395</v>
      </c>
      <c r="Q13" s="290">
        <v>41398</v>
      </c>
      <c r="R13">
        <v>2475</v>
      </c>
      <c r="T13">
        <v>2475</v>
      </c>
      <c r="V13" t="s">
        <v>730</v>
      </c>
      <c r="W13" t="s">
        <v>702</v>
      </c>
      <c r="Y13" s="54">
        <v>5</v>
      </c>
    </row>
    <row r="14" spans="1:28" x14ac:dyDescent="0.2">
      <c r="A14" t="s">
        <v>34</v>
      </c>
      <c r="B14" t="s">
        <v>92</v>
      </c>
      <c r="C14" t="s">
        <v>30</v>
      </c>
      <c r="D14" t="s">
        <v>91</v>
      </c>
      <c r="E14" t="s">
        <v>88</v>
      </c>
      <c r="F14" t="s">
        <v>33</v>
      </c>
      <c r="G14" t="s">
        <v>976</v>
      </c>
      <c r="H14">
        <v>2013</v>
      </c>
      <c r="I14" t="s">
        <v>977</v>
      </c>
      <c r="J14">
        <v>10899</v>
      </c>
      <c r="K14">
        <v>10402</v>
      </c>
      <c r="L14">
        <v>21301</v>
      </c>
      <c r="M14">
        <v>15</v>
      </c>
      <c r="N14" t="s">
        <v>738</v>
      </c>
      <c r="O14">
        <v>15</v>
      </c>
      <c r="P14" s="290">
        <v>41471</v>
      </c>
      <c r="Q14" s="290">
        <v>41486</v>
      </c>
      <c r="R14">
        <v>7500</v>
      </c>
      <c r="T14">
        <v>7500</v>
      </c>
      <c r="V14" t="s">
        <v>730</v>
      </c>
      <c r="W14" t="s">
        <v>702</v>
      </c>
      <c r="Y14" s="54">
        <v>15</v>
      </c>
    </row>
    <row r="15" spans="1:28" x14ac:dyDescent="0.2">
      <c r="A15" t="s">
        <v>34</v>
      </c>
      <c r="B15" t="s">
        <v>94</v>
      </c>
      <c r="C15" t="s">
        <v>30</v>
      </c>
      <c r="D15" t="s">
        <v>91</v>
      </c>
      <c r="E15" t="s">
        <v>88</v>
      </c>
      <c r="F15" t="s">
        <v>33</v>
      </c>
      <c r="G15" t="s">
        <v>976</v>
      </c>
      <c r="H15">
        <v>2013</v>
      </c>
      <c r="I15" t="s">
        <v>977</v>
      </c>
      <c r="J15">
        <v>10899</v>
      </c>
      <c r="K15">
        <v>10402</v>
      </c>
      <c r="L15">
        <v>21301</v>
      </c>
      <c r="M15">
        <v>3.87</v>
      </c>
      <c r="N15" t="s">
        <v>741</v>
      </c>
      <c r="O15">
        <v>4</v>
      </c>
      <c r="P15" s="290">
        <v>41529</v>
      </c>
      <c r="Q15" s="290">
        <v>41523</v>
      </c>
      <c r="R15">
        <v>1935</v>
      </c>
      <c r="T15">
        <v>1935</v>
      </c>
      <c r="V15" t="s">
        <v>730</v>
      </c>
      <c r="W15" t="s">
        <v>702</v>
      </c>
      <c r="Y15" s="54">
        <v>3.87</v>
      </c>
    </row>
    <row r="16" spans="1:28" x14ac:dyDescent="0.2">
      <c r="A16" t="s">
        <v>34</v>
      </c>
      <c r="B16" t="s">
        <v>95</v>
      </c>
      <c r="C16" t="s">
        <v>30</v>
      </c>
      <c r="D16" t="s">
        <v>91</v>
      </c>
      <c r="E16" t="s">
        <v>88</v>
      </c>
      <c r="F16" t="s">
        <v>33</v>
      </c>
      <c r="G16" t="s">
        <v>976</v>
      </c>
      <c r="H16">
        <v>2013</v>
      </c>
      <c r="I16" t="s">
        <v>977</v>
      </c>
      <c r="J16">
        <v>10899</v>
      </c>
      <c r="K16">
        <v>10402</v>
      </c>
      <c r="L16">
        <v>21301</v>
      </c>
      <c r="M16">
        <v>0</v>
      </c>
      <c r="N16" t="s">
        <v>735</v>
      </c>
      <c r="O16">
        <v>4</v>
      </c>
      <c r="P16" s="290">
        <v>41524</v>
      </c>
      <c r="Q16" s="290">
        <v>41528</v>
      </c>
      <c r="R16">
        <v>13860</v>
      </c>
      <c r="T16">
        <v>13860</v>
      </c>
      <c r="V16" t="s">
        <v>730</v>
      </c>
      <c r="W16" t="s">
        <v>702</v>
      </c>
      <c r="Y16" s="54">
        <v>0</v>
      </c>
    </row>
    <row r="17" spans="1:25" x14ac:dyDescent="0.2">
      <c r="A17" t="s">
        <v>34</v>
      </c>
      <c r="B17" t="s">
        <v>97</v>
      </c>
      <c r="C17" t="s">
        <v>30</v>
      </c>
      <c r="D17" t="s">
        <v>91</v>
      </c>
      <c r="E17" t="s">
        <v>88</v>
      </c>
      <c r="F17" t="s">
        <v>33</v>
      </c>
      <c r="G17" t="s">
        <v>976</v>
      </c>
      <c r="H17">
        <v>2013</v>
      </c>
      <c r="I17" t="s">
        <v>977</v>
      </c>
      <c r="J17">
        <v>10899</v>
      </c>
      <c r="K17">
        <v>10402</v>
      </c>
      <c r="L17">
        <v>21301</v>
      </c>
      <c r="M17">
        <v>16.100000000000001</v>
      </c>
      <c r="N17" t="s">
        <v>742</v>
      </c>
      <c r="O17">
        <v>14</v>
      </c>
      <c r="P17" s="290">
        <v>41579</v>
      </c>
      <c r="Q17" s="290">
        <v>41593</v>
      </c>
      <c r="R17">
        <v>1532.16</v>
      </c>
      <c r="S17">
        <v>29789.760000000002</v>
      </c>
      <c r="T17">
        <v>29789.760000000002</v>
      </c>
      <c r="V17" t="s">
        <v>730</v>
      </c>
      <c r="W17" t="s">
        <v>702</v>
      </c>
      <c r="Y17" s="54">
        <v>16.100000000000001</v>
      </c>
    </row>
    <row r="18" spans="1:25" x14ac:dyDescent="0.2">
      <c r="A18" t="s">
        <v>34</v>
      </c>
      <c r="B18" t="s">
        <v>98</v>
      </c>
      <c r="C18" t="s">
        <v>30</v>
      </c>
      <c r="D18" t="s">
        <v>91</v>
      </c>
      <c r="E18" t="s">
        <v>88</v>
      </c>
      <c r="F18" t="s">
        <v>33</v>
      </c>
      <c r="G18" t="s">
        <v>976</v>
      </c>
      <c r="H18">
        <v>2013</v>
      </c>
      <c r="I18" t="s">
        <v>977</v>
      </c>
      <c r="J18">
        <v>10899</v>
      </c>
      <c r="K18">
        <v>10402</v>
      </c>
      <c r="L18">
        <v>21301</v>
      </c>
      <c r="M18">
        <v>0</v>
      </c>
      <c r="N18" t="s">
        <v>735</v>
      </c>
      <c r="O18">
        <v>7</v>
      </c>
      <c r="P18" s="290">
        <v>41579</v>
      </c>
      <c r="Q18" s="290">
        <v>41586</v>
      </c>
      <c r="R18">
        <v>2872.8</v>
      </c>
      <c r="T18">
        <v>2872.8</v>
      </c>
      <c r="V18" t="s">
        <v>730</v>
      </c>
      <c r="W18" t="s">
        <v>702</v>
      </c>
      <c r="Y18" s="54">
        <v>0</v>
      </c>
    </row>
    <row r="19" spans="1:25" x14ac:dyDescent="0.2">
      <c r="A19" t="s">
        <v>52</v>
      </c>
      <c r="B19" t="s">
        <v>102</v>
      </c>
      <c r="C19" t="s">
        <v>30</v>
      </c>
      <c r="D19" t="s">
        <v>100</v>
      </c>
      <c r="E19" t="s">
        <v>99</v>
      </c>
      <c r="F19" t="s">
        <v>101</v>
      </c>
      <c r="G19" t="s">
        <v>976</v>
      </c>
      <c r="H19">
        <v>2013</v>
      </c>
      <c r="I19" t="s">
        <v>213</v>
      </c>
      <c r="J19">
        <v>1002</v>
      </c>
      <c r="K19">
        <v>1084</v>
      </c>
      <c r="L19">
        <v>2086</v>
      </c>
      <c r="M19">
        <v>14.4</v>
      </c>
      <c r="N19" t="s">
        <v>743</v>
      </c>
      <c r="O19">
        <v>63</v>
      </c>
      <c r="P19" s="290">
        <v>41395</v>
      </c>
      <c r="Q19" s="290">
        <v>41458</v>
      </c>
      <c r="R19">
        <v>17388</v>
      </c>
      <c r="S19">
        <v>178632</v>
      </c>
      <c r="T19">
        <v>178632</v>
      </c>
      <c r="V19" t="s">
        <v>730</v>
      </c>
      <c r="W19" t="s">
        <v>702</v>
      </c>
      <c r="Y19" s="54">
        <v>14.4</v>
      </c>
    </row>
    <row r="20" spans="1:25" x14ac:dyDescent="0.2">
      <c r="A20" t="s">
        <v>52</v>
      </c>
      <c r="B20" t="s">
        <v>106</v>
      </c>
      <c r="C20" t="s">
        <v>30</v>
      </c>
      <c r="D20" t="s">
        <v>105</v>
      </c>
      <c r="E20" t="s">
        <v>99</v>
      </c>
      <c r="F20" t="s">
        <v>33</v>
      </c>
      <c r="G20" t="s">
        <v>976</v>
      </c>
      <c r="H20">
        <v>2013</v>
      </c>
      <c r="I20" t="s">
        <v>977</v>
      </c>
      <c r="J20">
        <v>1116</v>
      </c>
      <c r="K20">
        <v>1219</v>
      </c>
      <c r="L20">
        <v>2335</v>
      </c>
      <c r="M20">
        <v>6</v>
      </c>
      <c r="N20" t="s">
        <v>744</v>
      </c>
      <c r="O20">
        <v>45</v>
      </c>
      <c r="P20" s="290">
        <v>41428</v>
      </c>
      <c r="Q20" s="290">
        <v>41473</v>
      </c>
      <c r="R20">
        <v>1890</v>
      </c>
      <c r="S20">
        <v>75582</v>
      </c>
      <c r="T20">
        <v>75582</v>
      </c>
      <c r="V20" t="s">
        <v>730</v>
      </c>
      <c r="W20" t="s">
        <v>702</v>
      </c>
      <c r="Y20" s="54">
        <v>6</v>
      </c>
    </row>
    <row r="21" spans="1:25" x14ac:dyDescent="0.2">
      <c r="A21" t="s">
        <v>34</v>
      </c>
      <c r="B21" t="s">
        <v>107</v>
      </c>
      <c r="C21" t="s">
        <v>30</v>
      </c>
      <c r="D21" t="s">
        <v>105</v>
      </c>
      <c r="E21" t="s">
        <v>99</v>
      </c>
      <c r="F21" t="s">
        <v>33</v>
      </c>
      <c r="G21" t="s">
        <v>976</v>
      </c>
      <c r="H21">
        <v>2011</v>
      </c>
      <c r="I21" t="s">
        <v>977</v>
      </c>
      <c r="J21">
        <v>1116</v>
      </c>
      <c r="K21">
        <v>1219</v>
      </c>
      <c r="L21">
        <v>2335</v>
      </c>
      <c r="M21">
        <v>11</v>
      </c>
      <c r="N21" t="s">
        <v>745</v>
      </c>
      <c r="P21" s="290"/>
      <c r="Q21" s="290"/>
      <c r="R21">
        <v>1260</v>
      </c>
      <c r="T21">
        <v>1260</v>
      </c>
      <c r="V21" t="s">
        <v>730</v>
      </c>
      <c r="W21" t="s">
        <v>702</v>
      </c>
      <c r="Y21" s="54">
        <v>11</v>
      </c>
    </row>
    <row r="22" spans="1:25" x14ac:dyDescent="0.2">
      <c r="A22" t="s">
        <v>34</v>
      </c>
      <c r="B22" t="s">
        <v>109</v>
      </c>
      <c r="C22" t="s">
        <v>30</v>
      </c>
      <c r="D22" t="s">
        <v>105</v>
      </c>
      <c r="E22" t="s">
        <v>99</v>
      </c>
      <c r="F22" t="s">
        <v>33</v>
      </c>
      <c r="G22" t="s">
        <v>976</v>
      </c>
      <c r="H22">
        <v>2011</v>
      </c>
      <c r="I22" t="s">
        <v>977</v>
      </c>
      <c r="J22">
        <v>1116</v>
      </c>
      <c r="K22">
        <v>1219</v>
      </c>
      <c r="L22">
        <v>2335</v>
      </c>
      <c r="M22">
        <v>1.5</v>
      </c>
      <c r="N22" t="s">
        <v>746</v>
      </c>
      <c r="P22" s="290"/>
      <c r="Q22" s="290"/>
      <c r="R22">
        <v>600</v>
      </c>
      <c r="T22">
        <v>600</v>
      </c>
      <c r="V22" t="s">
        <v>730</v>
      </c>
      <c r="W22" t="s">
        <v>702</v>
      </c>
      <c r="Y22" s="54">
        <v>1.5</v>
      </c>
    </row>
    <row r="23" spans="1:25" x14ac:dyDescent="0.2">
      <c r="A23" t="s">
        <v>34</v>
      </c>
      <c r="B23" t="s">
        <v>111</v>
      </c>
      <c r="C23" t="s">
        <v>30</v>
      </c>
      <c r="D23" t="s">
        <v>110</v>
      </c>
      <c r="E23" t="s">
        <v>99</v>
      </c>
      <c r="F23" t="s">
        <v>33</v>
      </c>
      <c r="G23" t="s">
        <v>976</v>
      </c>
      <c r="H23">
        <v>2013</v>
      </c>
      <c r="I23" t="s">
        <v>977</v>
      </c>
      <c r="J23">
        <v>875</v>
      </c>
      <c r="K23">
        <v>881</v>
      </c>
      <c r="L23">
        <v>1756</v>
      </c>
      <c r="M23">
        <v>13</v>
      </c>
      <c r="N23" t="s">
        <v>747</v>
      </c>
      <c r="O23">
        <v>25</v>
      </c>
      <c r="P23" s="290">
        <v>41501</v>
      </c>
      <c r="Q23" s="290">
        <v>41526</v>
      </c>
      <c r="R23">
        <v>4233.6000000000004</v>
      </c>
      <c r="S23">
        <v>50937.599999999999</v>
      </c>
      <c r="T23">
        <v>50937.599999999999</v>
      </c>
      <c r="V23" t="s">
        <v>730</v>
      </c>
      <c r="W23" t="s">
        <v>702</v>
      </c>
      <c r="Y23" s="54">
        <v>13</v>
      </c>
    </row>
    <row r="24" spans="1:25" x14ac:dyDescent="0.2">
      <c r="A24" t="s">
        <v>34</v>
      </c>
      <c r="B24" t="s">
        <v>112</v>
      </c>
      <c r="C24" t="s">
        <v>30</v>
      </c>
      <c r="D24" t="s">
        <v>110</v>
      </c>
      <c r="E24" t="s">
        <v>99</v>
      </c>
      <c r="F24" t="s">
        <v>33</v>
      </c>
      <c r="G24" t="s">
        <v>976</v>
      </c>
      <c r="H24">
        <v>2013</v>
      </c>
      <c r="I24" t="s">
        <v>977</v>
      </c>
      <c r="J24">
        <v>875</v>
      </c>
      <c r="K24">
        <v>881</v>
      </c>
      <c r="L24">
        <v>1756</v>
      </c>
      <c r="M24">
        <v>4.0999999999999996</v>
      </c>
      <c r="N24" t="s">
        <v>748</v>
      </c>
      <c r="O24">
        <v>2</v>
      </c>
      <c r="P24" s="290">
        <v>41474</v>
      </c>
      <c r="Q24" s="290">
        <v>41476</v>
      </c>
      <c r="R24">
        <v>2460</v>
      </c>
      <c r="T24">
        <v>2460</v>
      </c>
      <c r="V24" t="s">
        <v>730</v>
      </c>
      <c r="W24" t="s">
        <v>702</v>
      </c>
      <c r="Y24" s="54">
        <v>4.0999999999999996</v>
      </c>
    </row>
    <row r="25" spans="1:25" x14ac:dyDescent="0.2">
      <c r="A25" t="s">
        <v>34</v>
      </c>
      <c r="B25" t="s">
        <v>113</v>
      </c>
      <c r="C25" t="s">
        <v>30</v>
      </c>
      <c r="D25" t="s">
        <v>110</v>
      </c>
      <c r="E25" t="s">
        <v>99</v>
      </c>
      <c r="F25" t="s">
        <v>33</v>
      </c>
      <c r="G25" t="s">
        <v>976</v>
      </c>
      <c r="H25">
        <v>2013</v>
      </c>
      <c r="I25" t="s">
        <v>977</v>
      </c>
      <c r="J25">
        <v>875</v>
      </c>
      <c r="K25">
        <v>881</v>
      </c>
      <c r="L25">
        <v>1756</v>
      </c>
      <c r="M25">
        <v>2</v>
      </c>
      <c r="N25" t="s">
        <v>749</v>
      </c>
      <c r="O25">
        <v>2</v>
      </c>
      <c r="P25" s="290">
        <v>41477</v>
      </c>
      <c r="Q25" s="290">
        <v>41479</v>
      </c>
      <c r="R25">
        <v>600</v>
      </c>
      <c r="T25">
        <v>600</v>
      </c>
      <c r="V25" t="s">
        <v>730</v>
      </c>
      <c r="W25" t="s">
        <v>702</v>
      </c>
      <c r="Y25" s="54">
        <v>2</v>
      </c>
    </row>
    <row r="26" spans="1:25" x14ac:dyDescent="0.2">
      <c r="A26" t="s">
        <v>34</v>
      </c>
      <c r="B26" t="s">
        <v>114</v>
      </c>
      <c r="C26" t="s">
        <v>30</v>
      </c>
      <c r="D26" t="s">
        <v>110</v>
      </c>
      <c r="E26" t="s">
        <v>99</v>
      </c>
      <c r="F26" t="s">
        <v>33</v>
      </c>
      <c r="G26" t="s">
        <v>976</v>
      </c>
      <c r="H26">
        <v>2013</v>
      </c>
      <c r="I26" t="s">
        <v>977</v>
      </c>
      <c r="J26">
        <v>875</v>
      </c>
      <c r="K26">
        <v>881</v>
      </c>
      <c r="L26">
        <v>1756</v>
      </c>
      <c r="M26">
        <v>2.2000000000000002</v>
      </c>
      <c r="N26" t="s">
        <v>750</v>
      </c>
      <c r="O26">
        <v>2</v>
      </c>
      <c r="P26" s="290">
        <v>41479</v>
      </c>
      <c r="Q26" s="290">
        <v>41481</v>
      </c>
      <c r="R26">
        <v>1320</v>
      </c>
      <c r="T26">
        <v>1320</v>
      </c>
      <c r="V26" t="s">
        <v>730</v>
      </c>
      <c r="W26" t="s">
        <v>702</v>
      </c>
      <c r="Y26" s="54">
        <v>2.2000000000000002</v>
      </c>
    </row>
    <row r="27" spans="1:25" x14ac:dyDescent="0.2">
      <c r="A27" t="s">
        <v>34</v>
      </c>
      <c r="B27" t="s">
        <v>115</v>
      </c>
      <c r="C27" t="s">
        <v>30</v>
      </c>
      <c r="D27" t="s">
        <v>110</v>
      </c>
      <c r="E27" t="s">
        <v>99</v>
      </c>
      <c r="F27" t="s">
        <v>33</v>
      </c>
      <c r="G27" t="s">
        <v>976</v>
      </c>
      <c r="H27">
        <v>2013</v>
      </c>
      <c r="I27" t="s">
        <v>977</v>
      </c>
      <c r="J27">
        <v>875</v>
      </c>
      <c r="K27">
        <v>881</v>
      </c>
      <c r="L27">
        <v>1756</v>
      </c>
      <c r="M27">
        <v>8</v>
      </c>
      <c r="N27" t="s">
        <v>751</v>
      </c>
      <c r="O27">
        <v>5</v>
      </c>
      <c r="P27" s="290">
        <v>41481</v>
      </c>
      <c r="Q27" s="290">
        <v>41486</v>
      </c>
      <c r="R27">
        <v>4800</v>
      </c>
      <c r="T27">
        <v>4800</v>
      </c>
      <c r="V27" t="s">
        <v>730</v>
      </c>
      <c r="W27" t="s">
        <v>702</v>
      </c>
      <c r="Y27" s="54">
        <v>8</v>
      </c>
    </row>
    <row r="28" spans="1:25" x14ac:dyDescent="0.2">
      <c r="A28" t="s">
        <v>34</v>
      </c>
      <c r="B28" t="s">
        <v>116</v>
      </c>
      <c r="C28" t="s">
        <v>30</v>
      </c>
      <c r="D28" t="s">
        <v>110</v>
      </c>
      <c r="E28" t="s">
        <v>99</v>
      </c>
      <c r="F28" t="s">
        <v>33</v>
      </c>
      <c r="G28" t="s">
        <v>976</v>
      </c>
      <c r="H28">
        <v>2013</v>
      </c>
      <c r="I28" t="s">
        <v>977</v>
      </c>
      <c r="J28">
        <v>875</v>
      </c>
      <c r="K28">
        <v>881</v>
      </c>
      <c r="L28">
        <v>1756</v>
      </c>
      <c r="M28">
        <v>3.5</v>
      </c>
      <c r="N28" t="s">
        <v>752</v>
      </c>
      <c r="O28">
        <v>3</v>
      </c>
      <c r="P28" s="290">
        <v>41487</v>
      </c>
      <c r="Q28" s="290">
        <v>41490</v>
      </c>
      <c r="R28">
        <v>2100</v>
      </c>
      <c r="T28">
        <v>2100</v>
      </c>
      <c r="V28" t="s">
        <v>730</v>
      </c>
      <c r="W28" t="s">
        <v>702</v>
      </c>
      <c r="Y28" s="54">
        <v>3.5</v>
      </c>
    </row>
    <row r="29" spans="1:25" x14ac:dyDescent="0.2">
      <c r="A29" t="s">
        <v>117</v>
      </c>
      <c r="B29" t="s">
        <v>118</v>
      </c>
      <c r="C29" t="s">
        <v>30</v>
      </c>
      <c r="D29" t="s">
        <v>110</v>
      </c>
      <c r="E29" t="s">
        <v>99</v>
      </c>
      <c r="F29" t="s">
        <v>33</v>
      </c>
      <c r="G29" t="s">
        <v>976</v>
      </c>
      <c r="H29">
        <v>2013</v>
      </c>
      <c r="I29" t="s">
        <v>977</v>
      </c>
      <c r="J29">
        <v>875</v>
      </c>
      <c r="K29">
        <v>881</v>
      </c>
      <c r="L29">
        <v>1756</v>
      </c>
      <c r="M29">
        <v>16</v>
      </c>
      <c r="N29" t="s">
        <v>753</v>
      </c>
      <c r="O29">
        <v>3</v>
      </c>
      <c r="P29" s="290">
        <v>41491</v>
      </c>
      <c r="Q29" s="290">
        <v>41494</v>
      </c>
      <c r="R29">
        <v>388.08</v>
      </c>
      <c r="S29">
        <v>1968.12</v>
      </c>
      <c r="T29">
        <v>1968.12</v>
      </c>
      <c r="V29" t="s">
        <v>730</v>
      </c>
      <c r="W29" t="s">
        <v>702</v>
      </c>
      <c r="Y29" s="54">
        <v>16</v>
      </c>
    </row>
    <row r="30" spans="1:25" x14ac:dyDescent="0.2">
      <c r="A30" t="s">
        <v>122</v>
      </c>
      <c r="B30" t="s">
        <v>120</v>
      </c>
      <c r="C30" t="s">
        <v>30</v>
      </c>
      <c r="D30" t="s">
        <v>119</v>
      </c>
      <c r="E30" t="s">
        <v>119</v>
      </c>
      <c r="F30" t="s">
        <v>121</v>
      </c>
      <c r="G30" t="s">
        <v>976</v>
      </c>
      <c r="H30">
        <v>2012</v>
      </c>
      <c r="I30" t="s">
        <v>213</v>
      </c>
      <c r="J30">
        <v>1335</v>
      </c>
      <c r="K30">
        <v>1386</v>
      </c>
      <c r="L30">
        <v>2721</v>
      </c>
      <c r="M30">
        <v>47.7</v>
      </c>
      <c r="N30" t="s">
        <v>754</v>
      </c>
      <c r="P30" s="290"/>
      <c r="Q30" s="290" t="s">
        <v>979</v>
      </c>
      <c r="R30">
        <v>57240</v>
      </c>
      <c r="T30">
        <v>57240</v>
      </c>
      <c r="V30" t="s">
        <v>730</v>
      </c>
      <c r="W30" t="s">
        <v>702</v>
      </c>
      <c r="Y30" s="54">
        <v>47.7</v>
      </c>
    </row>
    <row r="31" spans="1:25" x14ac:dyDescent="0.2">
      <c r="A31" t="s">
        <v>122</v>
      </c>
      <c r="B31" t="s">
        <v>126</v>
      </c>
      <c r="C31" t="s">
        <v>30</v>
      </c>
      <c r="D31" t="s">
        <v>125</v>
      </c>
      <c r="E31" t="s">
        <v>124</v>
      </c>
      <c r="F31" t="s">
        <v>121</v>
      </c>
      <c r="G31" t="s">
        <v>976</v>
      </c>
      <c r="H31">
        <v>2012</v>
      </c>
      <c r="I31" t="s">
        <v>213</v>
      </c>
      <c r="J31">
        <v>1446</v>
      </c>
      <c r="K31">
        <v>1355</v>
      </c>
      <c r="L31">
        <v>2801</v>
      </c>
      <c r="M31">
        <v>36</v>
      </c>
      <c r="N31" t="s">
        <v>755</v>
      </c>
      <c r="P31" s="290">
        <v>41440</v>
      </c>
      <c r="Q31" s="290" t="s">
        <v>980</v>
      </c>
      <c r="R31">
        <v>43200</v>
      </c>
      <c r="T31">
        <v>43200</v>
      </c>
      <c r="V31" t="s">
        <v>730</v>
      </c>
      <c r="W31" t="s">
        <v>702</v>
      </c>
      <c r="Y31" s="54">
        <v>36</v>
      </c>
    </row>
    <row r="32" spans="1:25" x14ac:dyDescent="0.2">
      <c r="A32" t="s">
        <v>122</v>
      </c>
      <c r="B32" t="s">
        <v>128</v>
      </c>
      <c r="C32" t="s">
        <v>30</v>
      </c>
      <c r="D32" t="s">
        <v>125</v>
      </c>
      <c r="E32" t="s">
        <v>124</v>
      </c>
      <c r="F32" t="s">
        <v>121</v>
      </c>
      <c r="G32" t="s">
        <v>976</v>
      </c>
      <c r="H32">
        <v>2012</v>
      </c>
      <c r="I32" t="s">
        <v>213</v>
      </c>
      <c r="J32">
        <v>1446</v>
      </c>
      <c r="K32">
        <v>1355</v>
      </c>
      <c r="L32">
        <v>2801</v>
      </c>
      <c r="M32">
        <v>18</v>
      </c>
      <c r="N32" t="s">
        <v>756</v>
      </c>
      <c r="P32" s="290" t="s">
        <v>981</v>
      </c>
      <c r="Q32" s="290"/>
      <c r="R32">
        <v>21600</v>
      </c>
      <c r="T32">
        <v>21600</v>
      </c>
      <c r="V32" t="s">
        <v>730</v>
      </c>
      <c r="W32" t="s">
        <v>702</v>
      </c>
      <c r="Y32" s="54">
        <v>18</v>
      </c>
    </row>
    <row r="33" spans="1:25" x14ac:dyDescent="0.2">
      <c r="A33" t="s">
        <v>122</v>
      </c>
      <c r="B33" t="s">
        <v>131</v>
      </c>
      <c r="C33" t="s">
        <v>30</v>
      </c>
      <c r="D33" t="s">
        <v>130</v>
      </c>
      <c r="E33" t="s">
        <v>31</v>
      </c>
      <c r="F33" t="s">
        <v>121</v>
      </c>
      <c r="G33" t="s">
        <v>976</v>
      </c>
      <c r="H33">
        <v>2012</v>
      </c>
      <c r="I33" t="s">
        <v>213</v>
      </c>
      <c r="J33">
        <v>988</v>
      </c>
      <c r="K33">
        <v>1037</v>
      </c>
      <c r="L33">
        <v>2025</v>
      </c>
      <c r="M33">
        <v>59</v>
      </c>
      <c r="N33" t="s">
        <v>757</v>
      </c>
      <c r="P33" s="290">
        <v>41440</v>
      </c>
      <c r="Q33" s="290" t="s">
        <v>980</v>
      </c>
      <c r="R33">
        <v>70800</v>
      </c>
      <c r="T33">
        <v>70800</v>
      </c>
      <c r="V33" t="s">
        <v>730</v>
      </c>
      <c r="W33" t="s">
        <v>702</v>
      </c>
      <c r="Y33" s="54">
        <v>59</v>
      </c>
    </row>
    <row r="34" spans="1:25" x14ac:dyDescent="0.2">
      <c r="A34" t="s">
        <v>122</v>
      </c>
      <c r="B34" t="s">
        <v>135</v>
      </c>
      <c r="C34" t="s">
        <v>132</v>
      </c>
      <c r="D34" t="s">
        <v>134</v>
      </c>
      <c r="E34" t="s">
        <v>133</v>
      </c>
      <c r="F34" t="s">
        <v>121</v>
      </c>
      <c r="G34" t="s">
        <v>976</v>
      </c>
      <c r="H34">
        <v>2012</v>
      </c>
      <c r="I34" t="s">
        <v>213</v>
      </c>
      <c r="J34">
        <v>620</v>
      </c>
      <c r="K34">
        <v>646</v>
      </c>
      <c r="L34">
        <v>1266</v>
      </c>
      <c r="M34">
        <v>29.9</v>
      </c>
      <c r="N34" t="s">
        <v>758</v>
      </c>
      <c r="P34" s="290"/>
      <c r="Q34" s="290" t="s">
        <v>979</v>
      </c>
      <c r="R34">
        <v>35880</v>
      </c>
      <c r="T34">
        <v>35880</v>
      </c>
      <c r="V34" t="s">
        <v>759</v>
      </c>
      <c r="W34" t="s">
        <v>702</v>
      </c>
      <c r="Y34" s="54">
        <v>29.9</v>
      </c>
    </row>
    <row r="35" spans="1:25" x14ac:dyDescent="0.2">
      <c r="A35" t="s">
        <v>122</v>
      </c>
      <c r="B35" t="s">
        <v>136</v>
      </c>
      <c r="C35" t="s">
        <v>132</v>
      </c>
      <c r="D35" t="s">
        <v>134</v>
      </c>
      <c r="E35" t="s">
        <v>133</v>
      </c>
      <c r="F35" t="s">
        <v>121</v>
      </c>
      <c r="G35" t="s">
        <v>976</v>
      </c>
      <c r="H35">
        <v>2012</v>
      </c>
      <c r="I35" t="s">
        <v>213</v>
      </c>
      <c r="J35">
        <v>620</v>
      </c>
      <c r="K35">
        <v>646</v>
      </c>
      <c r="L35">
        <v>1266</v>
      </c>
      <c r="M35">
        <v>45.1</v>
      </c>
      <c r="N35" t="s">
        <v>760</v>
      </c>
      <c r="P35" s="290"/>
      <c r="Q35" s="290" t="s">
        <v>979</v>
      </c>
      <c r="R35">
        <v>54120</v>
      </c>
      <c r="T35">
        <v>54120</v>
      </c>
      <c r="V35" t="s">
        <v>759</v>
      </c>
      <c r="W35" t="s">
        <v>702</v>
      </c>
      <c r="Y35" s="54">
        <v>45.1</v>
      </c>
    </row>
    <row r="36" spans="1:25" x14ac:dyDescent="0.2">
      <c r="A36" t="s">
        <v>122</v>
      </c>
      <c r="B36" t="s">
        <v>139</v>
      </c>
      <c r="C36" t="s">
        <v>132</v>
      </c>
      <c r="D36" t="s">
        <v>138</v>
      </c>
      <c r="E36" t="s">
        <v>137</v>
      </c>
      <c r="F36" t="s">
        <v>121</v>
      </c>
      <c r="G36" t="s">
        <v>976</v>
      </c>
      <c r="H36">
        <v>2012</v>
      </c>
      <c r="I36" t="s">
        <v>213</v>
      </c>
      <c r="J36">
        <v>518</v>
      </c>
      <c r="K36">
        <v>576</v>
      </c>
      <c r="L36">
        <v>1094</v>
      </c>
      <c r="M36">
        <v>43</v>
      </c>
      <c r="N36" t="s">
        <v>761</v>
      </c>
      <c r="P36" s="290"/>
      <c r="Q36" s="290" t="s">
        <v>979</v>
      </c>
      <c r="R36">
        <v>51600</v>
      </c>
      <c r="T36">
        <v>51600</v>
      </c>
      <c r="V36" t="s">
        <v>759</v>
      </c>
      <c r="W36" t="s">
        <v>702</v>
      </c>
      <c r="Y36" s="54">
        <v>43</v>
      </c>
    </row>
    <row r="37" spans="1:25" x14ac:dyDescent="0.2">
      <c r="A37" t="s">
        <v>122</v>
      </c>
      <c r="B37" t="s">
        <v>141</v>
      </c>
      <c r="C37" t="s">
        <v>132</v>
      </c>
      <c r="D37" t="s">
        <v>140</v>
      </c>
      <c r="E37" t="s">
        <v>140</v>
      </c>
      <c r="F37" t="s">
        <v>121</v>
      </c>
      <c r="G37" t="s">
        <v>976</v>
      </c>
      <c r="H37">
        <v>2012</v>
      </c>
      <c r="I37" t="s">
        <v>213</v>
      </c>
      <c r="J37">
        <v>2110</v>
      </c>
      <c r="K37">
        <v>2121</v>
      </c>
      <c r="L37">
        <v>4231</v>
      </c>
      <c r="M37">
        <v>61</v>
      </c>
      <c r="N37" t="s">
        <v>762</v>
      </c>
      <c r="P37" s="290"/>
      <c r="Q37" s="290" t="s">
        <v>979</v>
      </c>
      <c r="R37">
        <v>73200</v>
      </c>
      <c r="T37">
        <v>73200</v>
      </c>
      <c r="V37" t="s">
        <v>759</v>
      </c>
      <c r="W37" t="s">
        <v>702</v>
      </c>
      <c r="Y37" s="54">
        <v>61</v>
      </c>
    </row>
    <row r="38" spans="1:25" x14ac:dyDescent="0.2">
      <c r="A38" t="s">
        <v>122</v>
      </c>
      <c r="B38" t="s">
        <v>142</v>
      </c>
      <c r="C38" t="s">
        <v>132</v>
      </c>
      <c r="D38" t="s">
        <v>333</v>
      </c>
      <c r="E38" t="s">
        <v>140</v>
      </c>
      <c r="F38" t="s">
        <v>121</v>
      </c>
      <c r="G38" t="s">
        <v>976</v>
      </c>
      <c r="H38">
        <v>2012</v>
      </c>
      <c r="I38" t="s">
        <v>213</v>
      </c>
      <c r="J38">
        <v>492</v>
      </c>
      <c r="K38">
        <v>594</v>
      </c>
      <c r="L38">
        <v>1086</v>
      </c>
      <c r="M38">
        <v>72</v>
      </c>
      <c r="N38" t="s">
        <v>763</v>
      </c>
      <c r="P38" s="290"/>
      <c r="Q38" s="290" t="s">
        <v>979</v>
      </c>
      <c r="R38">
        <v>86400</v>
      </c>
      <c r="T38">
        <v>86400</v>
      </c>
      <c r="V38" t="s">
        <v>759</v>
      </c>
      <c r="W38" t="s">
        <v>702</v>
      </c>
      <c r="Y38" s="54">
        <v>72</v>
      </c>
    </row>
    <row r="39" spans="1:25" x14ac:dyDescent="0.2">
      <c r="A39" t="s">
        <v>122</v>
      </c>
      <c r="B39" t="s">
        <v>143</v>
      </c>
      <c r="C39" t="s">
        <v>132</v>
      </c>
      <c r="D39" t="s">
        <v>335</v>
      </c>
      <c r="E39" t="s">
        <v>140</v>
      </c>
      <c r="F39" t="s">
        <v>121</v>
      </c>
      <c r="G39" t="s">
        <v>976</v>
      </c>
      <c r="H39">
        <v>2012</v>
      </c>
      <c r="I39" t="s">
        <v>213</v>
      </c>
      <c r="J39">
        <v>534</v>
      </c>
      <c r="K39">
        <v>638</v>
      </c>
      <c r="L39">
        <v>1172</v>
      </c>
      <c r="M39">
        <v>67</v>
      </c>
      <c r="N39" t="s">
        <v>764</v>
      </c>
      <c r="P39" s="290">
        <v>41440</v>
      </c>
      <c r="Q39" s="290" t="s">
        <v>980</v>
      </c>
      <c r="R39">
        <v>80400</v>
      </c>
      <c r="T39">
        <v>80400</v>
      </c>
      <c r="V39" t="s">
        <v>759</v>
      </c>
      <c r="W39" t="s">
        <v>702</v>
      </c>
      <c r="Y39" s="54">
        <v>67</v>
      </c>
    </row>
    <row r="40" spans="1:25" x14ac:dyDescent="0.2">
      <c r="A40" t="s">
        <v>122</v>
      </c>
      <c r="B40" t="s">
        <v>145</v>
      </c>
      <c r="C40" t="s">
        <v>132</v>
      </c>
      <c r="D40" t="s">
        <v>144</v>
      </c>
      <c r="E40" t="s">
        <v>140</v>
      </c>
      <c r="F40" t="s">
        <v>121</v>
      </c>
      <c r="G40" t="s">
        <v>976</v>
      </c>
      <c r="H40">
        <v>2012</v>
      </c>
      <c r="I40" t="s">
        <v>213</v>
      </c>
      <c r="J40">
        <v>1252</v>
      </c>
      <c r="K40">
        <v>1379</v>
      </c>
      <c r="L40">
        <v>2631</v>
      </c>
      <c r="M40">
        <v>36</v>
      </c>
      <c r="N40" t="s">
        <v>755</v>
      </c>
      <c r="P40" s="290">
        <v>41440</v>
      </c>
      <c r="Q40" s="290" t="s">
        <v>980</v>
      </c>
      <c r="R40">
        <v>43200</v>
      </c>
      <c r="T40">
        <v>43200</v>
      </c>
      <c r="V40" t="s">
        <v>759</v>
      </c>
      <c r="W40" t="s">
        <v>702</v>
      </c>
      <c r="Y40" s="54">
        <v>36</v>
      </c>
    </row>
    <row r="41" spans="1:25" x14ac:dyDescent="0.2">
      <c r="A41" t="s">
        <v>122</v>
      </c>
      <c r="B41" t="s">
        <v>147</v>
      </c>
      <c r="C41" t="s">
        <v>132</v>
      </c>
      <c r="D41" t="s">
        <v>146</v>
      </c>
      <c r="E41" t="s">
        <v>133</v>
      </c>
      <c r="F41" t="s">
        <v>121</v>
      </c>
      <c r="G41" t="s">
        <v>976</v>
      </c>
      <c r="H41">
        <v>2012</v>
      </c>
      <c r="I41" t="s">
        <v>213</v>
      </c>
      <c r="J41">
        <v>506</v>
      </c>
      <c r="K41">
        <v>583</v>
      </c>
      <c r="L41">
        <v>1089</v>
      </c>
      <c r="M41">
        <v>27</v>
      </c>
      <c r="N41" t="s">
        <v>765</v>
      </c>
      <c r="P41" s="290">
        <v>41440</v>
      </c>
      <c r="Q41" s="290" t="s">
        <v>982</v>
      </c>
      <c r="R41">
        <v>32400</v>
      </c>
      <c r="T41">
        <v>32400</v>
      </c>
      <c r="V41" t="s">
        <v>759</v>
      </c>
      <c r="W41" t="s">
        <v>702</v>
      </c>
      <c r="Y41" s="54">
        <v>27</v>
      </c>
    </row>
    <row r="42" spans="1:25" x14ac:dyDescent="0.2">
      <c r="A42" t="s">
        <v>122</v>
      </c>
      <c r="B42" t="s">
        <v>148</v>
      </c>
      <c r="C42" t="s">
        <v>132</v>
      </c>
      <c r="D42" t="s">
        <v>146</v>
      </c>
      <c r="E42" t="s">
        <v>133</v>
      </c>
      <c r="F42" t="s">
        <v>121</v>
      </c>
      <c r="G42" t="s">
        <v>976</v>
      </c>
      <c r="H42">
        <v>2012</v>
      </c>
      <c r="I42" t="s">
        <v>213</v>
      </c>
      <c r="J42">
        <v>506</v>
      </c>
      <c r="K42">
        <v>583</v>
      </c>
      <c r="L42">
        <v>1089</v>
      </c>
      <c r="M42">
        <v>32</v>
      </c>
      <c r="N42" t="s">
        <v>766</v>
      </c>
      <c r="P42" s="290" t="s">
        <v>983</v>
      </c>
      <c r="Q42" s="290" t="s">
        <v>980</v>
      </c>
      <c r="R42">
        <v>38400</v>
      </c>
      <c r="T42">
        <v>38400</v>
      </c>
      <c r="V42" t="s">
        <v>759</v>
      </c>
      <c r="W42" t="s">
        <v>702</v>
      </c>
      <c r="Y42" s="54">
        <v>32</v>
      </c>
    </row>
    <row r="43" spans="1:25" x14ac:dyDescent="0.2">
      <c r="A43" t="s">
        <v>122</v>
      </c>
      <c r="B43" t="s">
        <v>151</v>
      </c>
      <c r="C43" t="s">
        <v>149</v>
      </c>
      <c r="D43" t="s">
        <v>680</v>
      </c>
      <c r="E43" t="s">
        <v>150</v>
      </c>
      <c r="F43" t="s">
        <v>121</v>
      </c>
      <c r="G43" t="s">
        <v>976</v>
      </c>
      <c r="H43">
        <v>2012</v>
      </c>
      <c r="I43" t="s">
        <v>213</v>
      </c>
      <c r="J43">
        <v>6259</v>
      </c>
      <c r="K43">
        <v>5943</v>
      </c>
      <c r="L43">
        <v>12202</v>
      </c>
      <c r="M43">
        <v>56</v>
      </c>
      <c r="N43" t="s">
        <v>767</v>
      </c>
      <c r="P43" s="290"/>
      <c r="Q43" s="290" t="s">
        <v>979</v>
      </c>
      <c r="R43">
        <v>67200</v>
      </c>
      <c r="T43">
        <v>67200</v>
      </c>
      <c r="V43" t="s">
        <v>768</v>
      </c>
      <c r="W43" t="s">
        <v>702</v>
      </c>
      <c r="Y43" s="54">
        <v>56</v>
      </c>
    </row>
    <row r="44" spans="1:25" x14ac:dyDescent="0.2">
      <c r="A44" t="s">
        <v>122</v>
      </c>
      <c r="B44" t="s">
        <v>152</v>
      </c>
      <c r="C44" t="s">
        <v>149</v>
      </c>
      <c r="D44" t="s">
        <v>680</v>
      </c>
      <c r="E44" t="s">
        <v>150</v>
      </c>
      <c r="F44" t="s">
        <v>121</v>
      </c>
      <c r="G44" t="s">
        <v>976</v>
      </c>
      <c r="H44">
        <v>2012</v>
      </c>
      <c r="I44" t="s">
        <v>213</v>
      </c>
      <c r="J44">
        <v>6259</v>
      </c>
      <c r="K44">
        <v>5943</v>
      </c>
      <c r="L44">
        <v>12202</v>
      </c>
      <c r="M44">
        <v>46</v>
      </c>
      <c r="N44" t="s">
        <v>769</v>
      </c>
      <c r="P44" s="290">
        <v>41440</v>
      </c>
      <c r="Q44" s="290" t="s">
        <v>980</v>
      </c>
      <c r="R44">
        <v>55200</v>
      </c>
      <c r="T44">
        <v>55200</v>
      </c>
      <c r="V44" t="s">
        <v>768</v>
      </c>
      <c r="W44" t="s">
        <v>702</v>
      </c>
      <c r="Y44" s="54">
        <v>46</v>
      </c>
    </row>
    <row r="45" spans="1:25" x14ac:dyDescent="0.2">
      <c r="A45" t="s">
        <v>122</v>
      </c>
      <c r="B45" t="s">
        <v>156</v>
      </c>
      <c r="C45" t="s">
        <v>153</v>
      </c>
      <c r="D45" t="s">
        <v>155</v>
      </c>
      <c r="E45" t="s">
        <v>154</v>
      </c>
      <c r="F45" t="s">
        <v>121</v>
      </c>
      <c r="G45" t="s">
        <v>976</v>
      </c>
      <c r="H45">
        <v>2012</v>
      </c>
      <c r="I45" t="s">
        <v>213</v>
      </c>
      <c r="J45">
        <v>664</v>
      </c>
      <c r="K45">
        <v>720</v>
      </c>
      <c r="L45">
        <v>1384</v>
      </c>
      <c r="M45">
        <v>58</v>
      </c>
      <c r="N45" t="s">
        <v>770</v>
      </c>
      <c r="P45" s="290">
        <v>41440</v>
      </c>
      <c r="Q45" s="290" t="s">
        <v>980</v>
      </c>
      <c r="R45">
        <v>69600</v>
      </c>
      <c r="T45">
        <v>69600</v>
      </c>
      <c r="V45" t="s">
        <v>771</v>
      </c>
      <c r="W45" t="s">
        <v>702</v>
      </c>
      <c r="Y45" s="54">
        <v>58</v>
      </c>
    </row>
    <row r="46" spans="1:25" x14ac:dyDescent="0.2">
      <c r="A46" t="s">
        <v>34</v>
      </c>
      <c r="B46" t="s">
        <v>158</v>
      </c>
      <c r="C46" t="s">
        <v>30</v>
      </c>
      <c r="D46" t="s">
        <v>110</v>
      </c>
      <c r="E46" t="s">
        <v>99</v>
      </c>
      <c r="F46" t="s">
        <v>33</v>
      </c>
      <c r="G46" t="s">
        <v>976</v>
      </c>
      <c r="H46">
        <v>2013</v>
      </c>
      <c r="I46" t="s">
        <v>977</v>
      </c>
      <c r="J46">
        <v>875</v>
      </c>
      <c r="K46">
        <v>881</v>
      </c>
      <c r="L46">
        <v>1756</v>
      </c>
      <c r="M46">
        <v>2.2000000000000002</v>
      </c>
      <c r="N46" t="s">
        <v>750</v>
      </c>
      <c r="O46">
        <v>7</v>
      </c>
      <c r="P46" s="290">
        <v>41494</v>
      </c>
      <c r="Q46" s="290">
        <v>41501</v>
      </c>
      <c r="R46">
        <v>352.8</v>
      </c>
      <c r="S46">
        <v>18421.2</v>
      </c>
      <c r="T46">
        <v>18421.2</v>
      </c>
      <c r="V46" t="s">
        <v>730</v>
      </c>
      <c r="W46" t="s">
        <v>702</v>
      </c>
      <c r="Y46" s="54">
        <v>2.2000000000000002</v>
      </c>
    </row>
    <row r="47" spans="1:25" x14ac:dyDescent="0.2">
      <c r="A47" t="s">
        <v>34</v>
      </c>
      <c r="B47" t="s">
        <v>159</v>
      </c>
      <c r="C47" t="s">
        <v>30</v>
      </c>
      <c r="D47" t="s">
        <v>105</v>
      </c>
      <c r="E47" t="s">
        <v>99</v>
      </c>
      <c r="F47" t="s">
        <v>33</v>
      </c>
      <c r="G47" t="s">
        <v>976</v>
      </c>
      <c r="H47">
        <v>2013</v>
      </c>
      <c r="I47" t="s">
        <v>977</v>
      </c>
      <c r="J47">
        <v>1116</v>
      </c>
      <c r="K47">
        <v>1219</v>
      </c>
      <c r="L47">
        <v>2335</v>
      </c>
      <c r="M47">
        <v>1.2</v>
      </c>
      <c r="N47" t="s">
        <v>772</v>
      </c>
      <c r="O47">
        <v>10</v>
      </c>
      <c r="P47" s="290">
        <v>41473</v>
      </c>
      <c r="Q47" s="290">
        <v>41483</v>
      </c>
      <c r="R47">
        <v>1247.4000000000001</v>
      </c>
      <c r="S47">
        <v>14295.599999999999</v>
      </c>
      <c r="T47">
        <v>14295.599999999999</v>
      </c>
      <c r="V47" t="s">
        <v>730</v>
      </c>
      <c r="W47" t="s">
        <v>702</v>
      </c>
      <c r="Y47" s="54">
        <v>1.2</v>
      </c>
    </row>
    <row r="48" spans="1:25" x14ac:dyDescent="0.2">
      <c r="A48" t="s">
        <v>34</v>
      </c>
      <c r="B48" t="s">
        <v>161</v>
      </c>
      <c r="C48" t="s">
        <v>30</v>
      </c>
      <c r="D48" t="s">
        <v>160</v>
      </c>
      <c r="E48" t="s">
        <v>99</v>
      </c>
      <c r="F48" t="s">
        <v>33</v>
      </c>
      <c r="G48" t="s">
        <v>976</v>
      </c>
      <c r="H48">
        <v>2013</v>
      </c>
      <c r="I48" t="s">
        <v>977</v>
      </c>
      <c r="J48">
        <v>1147</v>
      </c>
      <c r="K48">
        <v>1169</v>
      </c>
      <c r="L48">
        <v>2316</v>
      </c>
      <c r="M48">
        <v>10</v>
      </c>
      <c r="N48" t="s">
        <v>773</v>
      </c>
      <c r="O48">
        <v>5</v>
      </c>
      <c r="P48" s="290">
        <v>41420</v>
      </c>
      <c r="Q48" s="290">
        <v>41425</v>
      </c>
      <c r="R48">
        <v>6000</v>
      </c>
      <c r="T48">
        <v>6000</v>
      </c>
      <c r="V48" t="s">
        <v>730</v>
      </c>
      <c r="W48" t="s">
        <v>702</v>
      </c>
      <c r="Y48" s="54">
        <v>10</v>
      </c>
    </row>
    <row r="49" spans="1:25" x14ac:dyDescent="0.2">
      <c r="A49" t="s">
        <v>52</v>
      </c>
      <c r="B49" t="s">
        <v>162</v>
      </c>
      <c r="C49" t="s">
        <v>30</v>
      </c>
      <c r="D49" t="s">
        <v>160</v>
      </c>
      <c r="E49" t="s">
        <v>99</v>
      </c>
      <c r="F49" t="s">
        <v>33</v>
      </c>
      <c r="G49" t="s">
        <v>976</v>
      </c>
      <c r="H49">
        <v>2013</v>
      </c>
      <c r="I49" t="s">
        <v>977</v>
      </c>
      <c r="J49">
        <v>1147</v>
      </c>
      <c r="K49">
        <v>1169</v>
      </c>
      <c r="L49">
        <v>2316</v>
      </c>
      <c r="M49">
        <v>16</v>
      </c>
      <c r="N49" t="s">
        <v>774</v>
      </c>
      <c r="O49">
        <v>24</v>
      </c>
      <c r="P49" s="290">
        <v>41395</v>
      </c>
      <c r="Q49" s="290">
        <v>41419</v>
      </c>
      <c r="R49">
        <v>9676.7999999999993</v>
      </c>
      <c r="S49">
        <v>186163.19999999998</v>
      </c>
      <c r="T49">
        <v>186163.19999999998</v>
      </c>
      <c r="V49" t="s">
        <v>730</v>
      </c>
      <c r="W49" t="s">
        <v>702</v>
      </c>
      <c r="Y49" s="54">
        <v>16</v>
      </c>
    </row>
    <row r="50" spans="1:25" x14ac:dyDescent="0.2">
      <c r="A50" t="s">
        <v>34</v>
      </c>
      <c r="B50" t="s">
        <v>163</v>
      </c>
      <c r="C50" t="s">
        <v>30</v>
      </c>
      <c r="D50" t="s">
        <v>672</v>
      </c>
      <c r="E50" t="s">
        <v>99</v>
      </c>
      <c r="F50" t="s">
        <v>33</v>
      </c>
      <c r="G50" t="s">
        <v>976</v>
      </c>
      <c r="H50">
        <v>2013</v>
      </c>
      <c r="I50" t="s">
        <v>977</v>
      </c>
      <c r="J50">
        <v>1693</v>
      </c>
      <c r="K50">
        <v>1745</v>
      </c>
      <c r="L50">
        <v>3438</v>
      </c>
      <c r="M50">
        <v>5</v>
      </c>
      <c r="N50" t="s">
        <v>740</v>
      </c>
      <c r="P50" s="290"/>
      <c r="Q50" s="290"/>
      <c r="R50">
        <v>4000</v>
      </c>
      <c r="T50">
        <v>4000</v>
      </c>
      <c r="V50" t="s">
        <v>730</v>
      </c>
      <c r="W50" t="s">
        <v>702</v>
      </c>
      <c r="Y50" s="54">
        <v>5</v>
      </c>
    </row>
    <row r="51" spans="1:25" x14ac:dyDescent="0.2">
      <c r="A51" t="s">
        <v>34</v>
      </c>
      <c r="B51" t="s">
        <v>916</v>
      </c>
      <c r="C51" t="s">
        <v>30</v>
      </c>
      <c r="D51" t="s">
        <v>672</v>
      </c>
      <c r="E51" t="s">
        <v>99</v>
      </c>
      <c r="F51" t="s">
        <v>33</v>
      </c>
      <c r="G51" t="s">
        <v>976</v>
      </c>
      <c r="H51">
        <v>2013</v>
      </c>
      <c r="I51" t="s">
        <v>977</v>
      </c>
      <c r="J51">
        <v>1693</v>
      </c>
      <c r="K51">
        <v>1745</v>
      </c>
      <c r="L51">
        <v>3438</v>
      </c>
      <c r="M51">
        <v>3</v>
      </c>
      <c r="N51" t="s">
        <v>861</v>
      </c>
      <c r="P51" s="290"/>
      <c r="Q51" s="290"/>
      <c r="R51">
        <v>1500</v>
      </c>
      <c r="T51">
        <v>1500</v>
      </c>
      <c r="V51" t="s">
        <v>730</v>
      </c>
      <c r="W51" t="s">
        <v>702</v>
      </c>
      <c r="Y51" s="54">
        <v>3</v>
      </c>
    </row>
    <row r="52" spans="1:25" x14ac:dyDescent="0.2">
      <c r="A52" t="s">
        <v>34</v>
      </c>
      <c r="B52" t="s">
        <v>917</v>
      </c>
      <c r="C52" t="s">
        <v>30</v>
      </c>
      <c r="D52" t="s">
        <v>672</v>
      </c>
      <c r="E52" t="s">
        <v>99</v>
      </c>
      <c r="F52" t="s">
        <v>33</v>
      </c>
      <c r="G52" t="s">
        <v>976</v>
      </c>
      <c r="H52">
        <v>2013</v>
      </c>
      <c r="I52" t="s">
        <v>977</v>
      </c>
      <c r="J52">
        <v>1693</v>
      </c>
      <c r="K52">
        <v>1745</v>
      </c>
      <c r="L52">
        <v>3438</v>
      </c>
      <c r="M52">
        <v>2</v>
      </c>
      <c r="N52" t="s">
        <v>749</v>
      </c>
      <c r="P52" s="290"/>
      <c r="Q52" s="290"/>
      <c r="R52">
        <v>1000</v>
      </c>
      <c r="T52">
        <v>1000</v>
      </c>
      <c r="V52" t="s">
        <v>730</v>
      </c>
      <c r="W52" t="s">
        <v>702</v>
      </c>
      <c r="Y52" s="54">
        <v>2</v>
      </c>
    </row>
    <row r="53" spans="1:25" x14ac:dyDescent="0.2">
      <c r="A53" t="s">
        <v>34</v>
      </c>
      <c r="B53" t="s">
        <v>164</v>
      </c>
      <c r="C53" t="s">
        <v>30</v>
      </c>
      <c r="D53" t="s">
        <v>672</v>
      </c>
      <c r="E53" t="s">
        <v>99</v>
      </c>
      <c r="F53" t="s">
        <v>33</v>
      </c>
      <c r="G53" t="s">
        <v>976</v>
      </c>
      <c r="H53">
        <v>2013</v>
      </c>
      <c r="I53" t="s">
        <v>977</v>
      </c>
      <c r="J53">
        <v>1693</v>
      </c>
      <c r="K53">
        <v>1745</v>
      </c>
      <c r="L53">
        <v>3438</v>
      </c>
      <c r="M53">
        <v>1</v>
      </c>
      <c r="N53" t="s">
        <v>775</v>
      </c>
      <c r="P53" s="290"/>
      <c r="Q53" s="290"/>
      <c r="R53">
        <v>480</v>
      </c>
      <c r="T53">
        <v>480</v>
      </c>
      <c r="V53" t="s">
        <v>730</v>
      </c>
      <c r="W53" t="s">
        <v>702</v>
      </c>
      <c r="Y53" s="54">
        <v>1</v>
      </c>
    </row>
    <row r="54" spans="1:25" x14ac:dyDescent="0.2">
      <c r="A54" t="s">
        <v>52</v>
      </c>
      <c r="B54" t="s">
        <v>167</v>
      </c>
      <c r="C54" t="s">
        <v>30</v>
      </c>
      <c r="D54" t="s">
        <v>105</v>
      </c>
      <c r="E54" t="s">
        <v>166</v>
      </c>
      <c r="F54" t="s">
        <v>51</v>
      </c>
      <c r="G54" t="s">
        <v>51</v>
      </c>
      <c r="H54">
        <v>2013</v>
      </c>
      <c r="I54" t="s">
        <v>213</v>
      </c>
      <c r="J54">
        <v>1116</v>
      </c>
      <c r="K54">
        <v>1219</v>
      </c>
      <c r="L54">
        <v>2335</v>
      </c>
      <c r="M54">
        <v>6</v>
      </c>
      <c r="N54" t="s">
        <v>744</v>
      </c>
      <c r="O54">
        <v>303</v>
      </c>
      <c r="P54" s="290">
        <v>41275</v>
      </c>
      <c r="Q54" s="290">
        <v>41578</v>
      </c>
      <c r="R54">
        <v>1873.1115</v>
      </c>
      <c r="S54">
        <v>54831.7644</v>
      </c>
      <c r="T54">
        <v>54831.7644</v>
      </c>
      <c r="V54" t="s">
        <v>730</v>
      </c>
      <c r="W54" t="s">
        <v>702</v>
      </c>
      <c r="Y54" s="54">
        <v>6</v>
      </c>
    </row>
    <row r="55" spans="1:25" x14ac:dyDescent="0.2">
      <c r="A55" t="s">
        <v>66</v>
      </c>
      <c r="B55" t="s">
        <v>704</v>
      </c>
      <c r="C55" t="s">
        <v>30</v>
      </c>
      <c r="D55" t="s">
        <v>105</v>
      </c>
      <c r="E55" t="s">
        <v>166</v>
      </c>
      <c r="F55" t="s">
        <v>51</v>
      </c>
      <c r="G55" t="s">
        <v>51</v>
      </c>
      <c r="H55">
        <v>2013</v>
      </c>
      <c r="I55" t="s">
        <v>213</v>
      </c>
      <c r="J55">
        <v>1116</v>
      </c>
      <c r="K55">
        <v>1219</v>
      </c>
      <c r="L55">
        <v>2335</v>
      </c>
      <c r="M55">
        <v>6</v>
      </c>
      <c r="N55" t="s">
        <v>776</v>
      </c>
      <c r="O55">
        <v>303</v>
      </c>
      <c r="P55" s="290">
        <v>41275</v>
      </c>
      <c r="Q55" s="290">
        <v>41578</v>
      </c>
      <c r="R55">
        <v>1246.7016000000001</v>
      </c>
      <c r="S55">
        <v>16472.863100000002</v>
      </c>
      <c r="T55">
        <v>16472.863100000002</v>
      </c>
      <c r="V55" t="s">
        <v>730</v>
      </c>
      <c r="W55" t="s">
        <v>702</v>
      </c>
      <c r="Y55" s="54">
        <v>6</v>
      </c>
    </row>
    <row r="56" spans="1:25" x14ac:dyDescent="0.2">
      <c r="A56" t="s">
        <v>34</v>
      </c>
      <c r="B56" t="s">
        <v>169</v>
      </c>
      <c r="C56" t="s">
        <v>30</v>
      </c>
      <c r="D56" t="s">
        <v>195</v>
      </c>
      <c r="E56" t="s">
        <v>168</v>
      </c>
      <c r="F56" t="s">
        <v>33</v>
      </c>
      <c r="G56" t="s">
        <v>976</v>
      </c>
      <c r="H56">
        <v>2013</v>
      </c>
      <c r="I56" t="s">
        <v>977</v>
      </c>
      <c r="J56">
        <v>1361</v>
      </c>
      <c r="K56">
        <v>1390</v>
      </c>
      <c r="L56">
        <v>2751</v>
      </c>
      <c r="M56">
        <v>20</v>
      </c>
      <c r="N56" t="s">
        <v>736</v>
      </c>
      <c r="O56">
        <v>2</v>
      </c>
      <c r="P56" s="290">
        <v>41395</v>
      </c>
      <c r="Q56" s="290">
        <v>41397</v>
      </c>
      <c r="R56">
        <v>14000</v>
      </c>
      <c r="T56">
        <v>14000</v>
      </c>
      <c r="V56" t="s">
        <v>730</v>
      </c>
      <c r="W56" t="s">
        <v>702</v>
      </c>
      <c r="Y56" s="54">
        <v>20</v>
      </c>
    </row>
    <row r="57" spans="1:25" x14ac:dyDescent="0.2">
      <c r="A57" t="s">
        <v>39</v>
      </c>
      <c r="B57" t="s">
        <v>170</v>
      </c>
      <c r="C57" t="s">
        <v>30</v>
      </c>
      <c r="D57" t="s">
        <v>195</v>
      </c>
      <c r="E57" t="s">
        <v>168</v>
      </c>
      <c r="F57" t="s">
        <v>33</v>
      </c>
      <c r="G57" t="s">
        <v>976</v>
      </c>
      <c r="H57">
        <v>2013</v>
      </c>
      <c r="I57" t="s">
        <v>977</v>
      </c>
      <c r="J57">
        <v>1361</v>
      </c>
      <c r="K57">
        <v>1390</v>
      </c>
      <c r="L57">
        <v>2751</v>
      </c>
      <c r="M57">
        <v>6</v>
      </c>
      <c r="N57" t="s">
        <v>777</v>
      </c>
      <c r="O57">
        <v>333</v>
      </c>
      <c r="P57" s="290">
        <v>41061</v>
      </c>
      <c r="Q57" s="290">
        <v>41394</v>
      </c>
      <c r="R57">
        <v>1718.4</v>
      </c>
      <c r="S57">
        <v>294889.72399999999</v>
      </c>
      <c r="T57">
        <v>294889.72399999999</v>
      </c>
      <c r="V57" t="s">
        <v>730</v>
      </c>
      <c r="W57" t="s">
        <v>702</v>
      </c>
      <c r="Y57" s="54">
        <v>6</v>
      </c>
    </row>
    <row r="58" spans="1:25" x14ac:dyDescent="0.2">
      <c r="A58" t="s">
        <v>178</v>
      </c>
      <c r="B58" t="s">
        <v>179</v>
      </c>
      <c r="C58" t="s">
        <v>30</v>
      </c>
      <c r="D58" t="s">
        <v>195</v>
      </c>
      <c r="E58" t="s">
        <v>168</v>
      </c>
      <c r="F58" t="s">
        <v>33</v>
      </c>
      <c r="G58" t="s">
        <v>976</v>
      </c>
      <c r="H58">
        <v>2013</v>
      </c>
      <c r="I58" t="s">
        <v>977</v>
      </c>
      <c r="J58">
        <v>1361</v>
      </c>
      <c r="K58">
        <v>1390</v>
      </c>
      <c r="L58">
        <v>2751</v>
      </c>
      <c r="M58">
        <v>10.6</v>
      </c>
      <c r="N58" t="s">
        <v>778</v>
      </c>
      <c r="O58">
        <v>91</v>
      </c>
      <c r="P58" s="290">
        <v>41548</v>
      </c>
      <c r="Q58" s="290">
        <v>41639</v>
      </c>
      <c r="R58">
        <v>3329.4745000000007</v>
      </c>
      <c r="S58">
        <v>86297.141199999998</v>
      </c>
      <c r="T58">
        <v>86297.141199999998</v>
      </c>
      <c r="V58" t="s">
        <v>730</v>
      </c>
      <c r="W58" t="s">
        <v>702</v>
      </c>
      <c r="Y58" s="54">
        <v>10.6</v>
      </c>
    </row>
    <row r="59" spans="1:25" x14ac:dyDescent="0.2">
      <c r="A59" t="s">
        <v>34</v>
      </c>
      <c r="B59" t="s">
        <v>187</v>
      </c>
      <c r="C59" t="s">
        <v>30</v>
      </c>
      <c r="D59" t="s">
        <v>195</v>
      </c>
      <c r="E59" t="s">
        <v>168</v>
      </c>
      <c r="F59" t="s">
        <v>33</v>
      </c>
      <c r="G59" t="s">
        <v>976</v>
      </c>
      <c r="H59">
        <v>2013</v>
      </c>
      <c r="I59" t="s">
        <v>977</v>
      </c>
      <c r="J59">
        <v>1361</v>
      </c>
      <c r="K59">
        <v>1390</v>
      </c>
      <c r="L59">
        <v>2751</v>
      </c>
      <c r="M59">
        <v>0.5</v>
      </c>
      <c r="N59" t="s">
        <v>779</v>
      </c>
      <c r="O59">
        <v>9</v>
      </c>
      <c r="P59" s="290">
        <v>41579</v>
      </c>
      <c r="Q59" s="290">
        <v>41588</v>
      </c>
      <c r="R59">
        <v>3780</v>
      </c>
      <c r="T59">
        <v>3780</v>
      </c>
      <c r="V59" t="s">
        <v>730</v>
      </c>
      <c r="W59" t="s">
        <v>702</v>
      </c>
      <c r="Y59" s="54">
        <v>0.5</v>
      </c>
    </row>
    <row r="60" spans="1:25" x14ac:dyDescent="0.2">
      <c r="A60" t="s">
        <v>34</v>
      </c>
      <c r="B60" t="s">
        <v>189</v>
      </c>
      <c r="C60" t="s">
        <v>30</v>
      </c>
      <c r="D60" t="s">
        <v>195</v>
      </c>
      <c r="E60" t="s">
        <v>168</v>
      </c>
      <c r="F60" t="s">
        <v>33</v>
      </c>
      <c r="G60" t="s">
        <v>976</v>
      </c>
      <c r="H60">
        <v>2013</v>
      </c>
      <c r="I60" t="s">
        <v>977</v>
      </c>
      <c r="J60">
        <v>1361</v>
      </c>
      <c r="K60">
        <v>1390</v>
      </c>
      <c r="L60">
        <v>2751</v>
      </c>
      <c r="M60">
        <v>0.6</v>
      </c>
      <c r="N60" t="s">
        <v>780</v>
      </c>
      <c r="O60">
        <v>1</v>
      </c>
      <c r="P60" s="290">
        <v>41397</v>
      </c>
      <c r="Q60" s="290">
        <v>41398</v>
      </c>
      <c r="R60">
        <v>90.72</v>
      </c>
      <c r="S60">
        <v>720.72</v>
      </c>
      <c r="T60">
        <v>720.72</v>
      </c>
      <c r="V60" t="s">
        <v>730</v>
      </c>
      <c r="W60" t="s">
        <v>702</v>
      </c>
      <c r="Y60" s="54">
        <v>0.6</v>
      </c>
    </row>
    <row r="61" spans="1:25" x14ac:dyDescent="0.2">
      <c r="A61" t="s">
        <v>34</v>
      </c>
      <c r="B61" t="s">
        <v>191</v>
      </c>
      <c r="C61" t="s">
        <v>30</v>
      </c>
      <c r="D61" t="s">
        <v>195</v>
      </c>
      <c r="E61" t="s">
        <v>168</v>
      </c>
      <c r="F61" t="s">
        <v>33</v>
      </c>
      <c r="G61" t="s">
        <v>976</v>
      </c>
      <c r="H61">
        <v>2013</v>
      </c>
      <c r="I61" t="s">
        <v>977</v>
      </c>
      <c r="J61">
        <v>1361</v>
      </c>
      <c r="K61">
        <v>1390</v>
      </c>
      <c r="L61">
        <v>2751</v>
      </c>
      <c r="M61">
        <v>10</v>
      </c>
      <c r="N61" t="s">
        <v>773</v>
      </c>
      <c r="O61">
        <v>1</v>
      </c>
      <c r="P61" s="290">
        <v>41399</v>
      </c>
      <c r="Q61" s="290">
        <v>41400</v>
      </c>
      <c r="R61">
        <v>6500</v>
      </c>
      <c r="T61">
        <v>6500</v>
      </c>
      <c r="V61" t="s">
        <v>730</v>
      </c>
      <c r="W61" t="s">
        <v>702</v>
      </c>
      <c r="Y61" s="54">
        <v>10</v>
      </c>
    </row>
    <row r="62" spans="1:25" x14ac:dyDescent="0.2">
      <c r="A62" t="s">
        <v>34</v>
      </c>
      <c r="B62" t="s">
        <v>192</v>
      </c>
      <c r="C62" t="s">
        <v>30</v>
      </c>
      <c r="D62" t="s">
        <v>195</v>
      </c>
      <c r="E62" t="s">
        <v>168</v>
      </c>
      <c r="F62" t="s">
        <v>33</v>
      </c>
      <c r="G62" t="s">
        <v>976</v>
      </c>
      <c r="H62">
        <v>2013</v>
      </c>
      <c r="I62" t="s">
        <v>977</v>
      </c>
      <c r="J62">
        <v>1361</v>
      </c>
      <c r="K62">
        <v>1390</v>
      </c>
      <c r="L62">
        <v>2751</v>
      </c>
      <c r="M62">
        <v>20</v>
      </c>
      <c r="N62" t="s">
        <v>736</v>
      </c>
      <c r="O62">
        <v>1</v>
      </c>
      <c r="P62" s="290">
        <v>41401</v>
      </c>
      <c r="Q62" s="290">
        <v>41402</v>
      </c>
      <c r="R62">
        <v>12000</v>
      </c>
      <c r="T62">
        <v>12000</v>
      </c>
      <c r="V62" t="s">
        <v>730</v>
      </c>
      <c r="W62" t="s">
        <v>702</v>
      </c>
      <c r="Y62" s="54">
        <v>20</v>
      </c>
    </row>
    <row r="63" spans="1:25" x14ac:dyDescent="0.2">
      <c r="A63" t="s">
        <v>34</v>
      </c>
      <c r="B63" t="s">
        <v>193</v>
      </c>
      <c r="C63" t="s">
        <v>30</v>
      </c>
      <c r="D63" t="s">
        <v>195</v>
      </c>
      <c r="E63" t="s">
        <v>168</v>
      </c>
      <c r="F63" t="s">
        <v>33</v>
      </c>
      <c r="G63" t="s">
        <v>976</v>
      </c>
      <c r="H63">
        <v>2013</v>
      </c>
      <c r="I63" t="s">
        <v>977</v>
      </c>
      <c r="J63">
        <v>1361</v>
      </c>
      <c r="K63">
        <v>1390</v>
      </c>
      <c r="L63">
        <v>2751</v>
      </c>
      <c r="M63">
        <v>10</v>
      </c>
      <c r="N63" t="s">
        <v>773</v>
      </c>
      <c r="O63">
        <v>1</v>
      </c>
      <c r="P63" s="290">
        <v>41403</v>
      </c>
      <c r="Q63" s="290">
        <v>41404</v>
      </c>
      <c r="R63">
        <v>6000</v>
      </c>
      <c r="T63">
        <v>6000</v>
      </c>
      <c r="V63" t="s">
        <v>730</v>
      </c>
      <c r="W63" t="s">
        <v>702</v>
      </c>
      <c r="Y63" s="54">
        <v>10</v>
      </c>
    </row>
    <row r="64" spans="1:25" x14ac:dyDescent="0.2">
      <c r="A64" t="s">
        <v>52</v>
      </c>
      <c r="B64" t="s">
        <v>194</v>
      </c>
      <c r="C64" t="s">
        <v>30</v>
      </c>
      <c r="D64" t="s">
        <v>679</v>
      </c>
      <c r="E64" t="s">
        <v>168</v>
      </c>
      <c r="F64" t="s">
        <v>51</v>
      </c>
      <c r="G64" t="s">
        <v>51</v>
      </c>
      <c r="H64">
        <v>2013</v>
      </c>
      <c r="I64" t="s">
        <v>213</v>
      </c>
      <c r="J64">
        <v>1068</v>
      </c>
      <c r="K64">
        <v>1100</v>
      </c>
      <c r="L64">
        <v>2168</v>
      </c>
      <c r="M64">
        <v>8</v>
      </c>
      <c r="N64" t="s">
        <v>781</v>
      </c>
      <c r="O64">
        <v>303</v>
      </c>
      <c r="P64" s="290">
        <v>41275</v>
      </c>
      <c r="Q64" s="290">
        <v>41578</v>
      </c>
      <c r="R64">
        <v>1921.14</v>
      </c>
      <c r="S64">
        <v>183372.67009999999</v>
      </c>
      <c r="T64">
        <v>183372.67009999999</v>
      </c>
      <c r="V64" t="s">
        <v>730</v>
      </c>
      <c r="W64" t="s">
        <v>702</v>
      </c>
      <c r="Y64" s="54">
        <v>8</v>
      </c>
    </row>
    <row r="65" spans="1:25" x14ac:dyDescent="0.2">
      <c r="A65" t="s">
        <v>66</v>
      </c>
      <c r="B65" t="s">
        <v>705</v>
      </c>
      <c r="C65" t="s">
        <v>30</v>
      </c>
      <c r="D65" t="s">
        <v>679</v>
      </c>
      <c r="E65" t="s">
        <v>168</v>
      </c>
      <c r="F65" t="s">
        <v>51</v>
      </c>
      <c r="G65" t="s">
        <v>51</v>
      </c>
      <c r="H65">
        <v>2013</v>
      </c>
      <c r="I65" t="s">
        <v>213</v>
      </c>
      <c r="J65">
        <v>1068</v>
      </c>
      <c r="K65">
        <v>1100</v>
      </c>
      <c r="L65">
        <v>2168</v>
      </c>
      <c r="M65">
        <v>10</v>
      </c>
      <c r="N65" t="s">
        <v>782</v>
      </c>
      <c r="O65">
        <v>303</v>
      </c>
      <c r="P65" s="290">
        <v>41275</v>
      </c>
      <c r="Q65" s="290">
        <v>41578</v>
      </c>
      <c r="R65">
        <v>3151.8337000000001</v>
      </c>
      <c r="S65">
        <v>36517.304900000003</v>
      </c>
      <c r="T65">
        <v>36517.304900000003</v>
      </c>
      <c r="V65" t="s">
        <v>730</v>
      </c>
      <c r="W65" t="s">
        <v>702</v>
      </c>
      <c r="Y65" s="54">
        <v>10</v>
      </c>
    </row>
    <row r="66" spans="1:25" x14ac:dyDescent="0.2">
      <c r="A66" t="s">
        <v>34</v>
      </c>
      <c r="B66" t="s">
        <v>196</v>
      </c>
      <c r="C66" t="s">
        <v>30</v>
      </c>
      <c r="D66" t="s">
        <v>195</v>
      </c>
      <c r="E66" t="s">
        <v>168</v>
      </c>
      <c r="F66" t="s">
        <v>33</v>
      </c>
      <c r="G66" t="s">
        <v>976</v>
      </c>
      <c r="H66">
        <v>2013</v>
      </c>
      <c r="I66" t="s">
        <v>977</v>
      </c>
      <c r="J66">
        <v>1361</v>
      </c>
      <c r="K66">
        <v>1390</v>
      </c>
      <c r="L66">
        <v>2751</v>
      </c>
      <c r="M66">
        <v>2.4</v>
      </c>
      <c r="N66" t="s">
        <v>783</v>
      </c>
      <c r="O66">
        <v>2</v>
      </c>
      <c r="P66" s="290">
        <v>41399</v>
      </c>
      <c r="Q66" s="290">
        <v>41401</v>
      </c>
      <c r="R66">
        <v>680.4</v>
      </c>
      <c r="T66">
        <v>680.4</v>
      </c>
      <c r="V66" t="s">
        <v>730</v>
      </c>
      <c r="W66" t="s">
        <v>702</v>
      </c>
      <c r="Y66" s="54">
        <v>2.4</v>
      </c>
    </row>
    <row r="67" spans="1:25" x14ac:dyDescent="0.2">
      <c r="A67" t="s">
        <v>34</v>
      </c>
      <c r="B67" t="s">
        <v>199</v>
      </c>
      <c r="C67" t="s">
        <v>30</v>
      </c>
      <c r="D67" t="s">
        <v>198</v>
      </c>
      <c r="E67" t="s">
        <v>168</v>
      </c>
      <c r="F67" t="s">
        <v>33</v>
      </c>
      <c r="G67" t="s">
        <v>976</v>
      </c>
      <c r="H67">
        <v>2013</v>
      </c>
      <c r="I67" t="s">
        <v>977</v>
      </c>
      <c r="J67">
        <v>2229</v>
      </c>
      <c r="K67">
        <v>2291</v>
      </c>
      <c r="L67">
        <v>4520</v>
      </c>
      <c r="M67">
        <v>8.8000000000000007</v>
      </c>
      <c r="N67" t="s">
        <v>784</v>
      </c>
      <c r="O67">
        <v>30</v>
      </c>
      <c r="P67" s="290">
        <v>41487</v>
      </c>
      <c r="Q67" s="290">
        <v>41517</v>
      </c>
      <c r="R67">
        <v>0</v>
      </c>
      <c r="S67">
        <v>57321.599999999999</v>
      </c>
      <c r="T67">
        <v>57321.599999999999</v>
      </c>
      <c r="V67" t="s">
        <v>730</v>
      </c>
      <c r="W67" t="s">
        <v>702</v>
      </c>
      <c r="Y67" s="54">
        <v>8.8000000000000007</v>
      </c>
    </row>
    <row r="68" spans="1:25" x14ac:dyDescent="0.2">
      <c r="A68" t="s">
        <v>34</v>
      </c>
      <c r="B68" t="s">
        <v>200</v>
      </c>
      <c r="C68" t="s">
        <v>30</v>
      </c>
      <c r="D68" t="s">
        <v>198</v>
      </c>
      <c r="E68" t="s">
        <v>168</v>
      </c>
      <c r="F68" t="s">
        <v>33</v>
      </c>
      <c r="G68" t="s">
        <v>976</v>
      </c>
      <c r="H68">
        <v>2013</v>
      </c>
      <c r="I68" t="s">
        <v>977</v>
      </c>
      <c r="J68">
        <v>2229</v>
      </c>
      <c r="K68">
        <v>2291</v>
      </c>
      <c r="L68">
        <v>4520</v>
      </c>
      <c r="M68">
        <v>0</v>
      </c>
      <c r="N68" t="s">
        <v>735</v>
      </c>
      <c r="O68">
        <v>30</v>
      </c>
      <c r="P68" s="290">
        <v>41548</v>
      </c>
      <c r="Q68" s="290">
        <v>41578</v>
      </c>
      <c r="R68">
        <v>7257.6</v>
      </c>
      <c r="T68">
        <v>7257.6</v>
      </c>
      <c r="V68" t="s">
        <v>730</v>
      </c>
      <c r="W68" t="s">
        <v>702</v>
      </c>
      <c r="Y68" s="54">
        <v>0</v>
      </c>
    </row>
    <row r="69" spans="1:25" x14ac:dyDescent="0.2">
      <c r="A69" t="s">
        <v>34</v>
      </c>
      <c r="B69" t="s">
        <v>201</v>
      </c>
      <c r="C69" t="s">
        <v>30</v>
      </c>
      <c r="D69" t="s">
        <v>198</v>
      </c>
      <c r="E69" t="s">
        <v>168</v>
      </c>
      <c r="F69" t="s">
        <v>33</v>
      </c>
      <c r="G69" t="s">
        <v>976</v>
      </c>
      <c r="H69">
        <v>2013</v>
      </c>
      <c r="I69" t="s">
        <v>977</v>
      </c>
      <c r="J69">
        <v>2229</v>
      </c>
      <c r="K69">
        <v>2291</v>
      </c>
      <c r="L69">
        <v>4520</v>
      </c>
      <c r="M69">
        <v>12</v>
      </c>
      <c r="N69" t="s">
        <v>794</v>
      </c>
      <c r="O69">
        <v>6</v>
      </c>
      <c r="P69" s="290">
        <v>41518</v>
      </c>
      <c r="Q69" s="290">
        <v>41524</v>
      </c>
      <c r="R69">
        <v>0</v>
      </c>
      <c r="S69">
        <v>33712</v>
      </c>
      <c r="T69">
        <v>33712</v>
      </c>
      <c r="V69" t="s">
        <v>730</v>
      </c>
      <c r="W69" t="s">
        <v>702</v>
      </c>
      <c r="Y69" s="54">
        <v>12</v>
      </c>
    </row>
    <row r="70" spans="1:25" x14ac:dyDescent="0.2">
      <c r="A70" t="s">
        <v>52</v>
      </c>
      <c r="B70" t="s">
        <v>202</v>
      </c>
      <c r="C70" t="s">
        <v>30</v>
      </c>
      <c r="D70" t="s">
        <v>168</v>
      </c>
      <c r="E70" t="s">
        <v>168</v>
      </c>
      <c r="F70" t="s">
        <v>33</v>
      </c>
      <c r="G70" t="s">
        <v>976</v>
      </c>
      <c r="H70">
        <v>2013</v>
      </c>
      <c r="I70" t="s">
        <v>977</v>
      </c>
      <c r="J70">
        <v>1316</v>
      </c>
      <c r="K70">
        <v>1205</v>
      </c>
      <c r="L70">
        <v>2521</v>
      </c>
      <c r="M70">
        <v>2</v>
      </c>
      <c r="N70" t="s">
        <v>785</v>
      </c>
      <c r="O70">
        <v>8</v>
      </c>
      <c r="P70" s="290">
        <v>41525</v>
      </c>
      <c r="Q70" s="290">
        <v>41533</v>
      </c>
      <c r="R70">
        <v>1310.4000000000001</v>
      </c>
      <c r="S70">
        <v>23852.799999999999</v>
      </c>
      <c r="T70">
        <v>23852.799999999999</v>
      </c>
      <c r="V70" t="s">
        <v>730</v>
      </c>
      <c r="W70" t="s">
        <v>702</v>
      </c>
      <c r="Y70" s="54">
        <v>2</v>
      </c>
    </row>
    <row r="71" spans="1:25" x14ac:dyDescent="0.2">
      <c r="A71" t="s">
        <v>52</v>
      </c>
      <c r="B71" t="s">
        <v>203</v>
      </c>
      <c r="C71" t="s">
        <v>30</v>
      </c>
      <c r="D71" t="s">
        <v>168</v>
      </c>
      <c r="E71" t="s">
        <v>168</v>
      </c>
      <c r="F71" t="s">
        <v>33</v>
      </c>
      <c r="G71" t="s">
        <v>976</v>
      </c>
      <c r="H71">
        <v>2013</v>
      </c>
      <c r="I71" t="s">
        <v>977</v>
      </c>
      <c r="J71">
        <v>1316</v>
      </c>
      <c r="K71">
        <v>1205</v>
      </c>
      <c r="L71">
        <v>2521</v>
      </c>
      <c r="M71">
        <v>1.5</v>
      </c>
      <c r="N71" t="s">
        <v>786</v>
      </c>
      <c r="O71">
        <v>3</v>
      </c>
      <c r="P71" s="290">
        <v>41534</v>
      </c>
      <c r="Q71" s="290">
        <v>41537</v>
      </c>
      <c r="R71">
        <v>907.2</v>
      </c>
      <c r="S71">
        <v>4813.2</v>
      </c>
      <c r="T71">
        <v>4813.2</v>
      </c>
      <c r="V71" t="s">
        <v>730</v>
      </c>
      <c r="W71" t="s">
        <v>702</v>
      </c>
      <c r="Y71" s="54">
        <v>1.5</v>
      </c>
    </row>
    <row r="72" spans="1:25" x14ac:dyDescent="0.2">
      <c r="A72" t="s">
        <v>52</v>
      </c>
      <c r="B72" t="s">
        <v>204</v>
      </c>
      <c r="C72" t="s">
        <v>30</v>
      </c>
      <c r="D72" t="s">
        <v>198</v>
      </c>
      <c r="E72" t="s">
        <v>168</v>
      </c>
      <c r="F72" t="s">
        <v>33</v>
      </c>
      <c r="G72" t="s">
        <v>976</v>
      </c>
      <c r="H72">
        <v>2013</v>
      </c>
      <c r="I72" t="s">
        <v>977</v>
      </c>
      <c r="J72">
        <v>2229</v>
      </c>
      <c r="K72">
        <v>2291</v>
      </c>
      <c r="L72">
        <v>4520</v>
      </c>
      <c r="M72">
        <v>0.5</v>
      </c>
      <c r="N72" t="s">
        <v>787</v>
      </c>
      <c r="O72">
        <v>2</v>
      </c>
      <c r="P72" s="290">
        <v>41538</v>
      </c>
      <c r="Q72" s="290">
        <v>41540</v>
      </c>
      <c r="R72">
        <v>302.39999999999998</v>
      </c>
      <c r="S72">
        <v>4221.6000000000004</v>
      </c>
      <c r="T72">
        <v>4221.6000000000004</v>
      </c>
      <c r="V72" t="s">
        <v>730</v>
      </c>
      <c r="W72" t="s">
        <v>702</v>
      </c>
      <c r="Y72" s="54">
        <v>0.5</v>
      </c>
    </row>
    <row r="73" spans="1:25" x14ac:dyDescent="0.2">
      <c r="A73" t="s">
        <v>34</v>
      </c>
      <c r="B73" t="s">
        <v>205</v>
      </c>
      <c r="C73" t="s">
        <v>30</v>
      </c>
      <c r="D73" t="s">
        <v>168</v>
      </c>
      <c r="E73" t="s">
        <v>168</v>
      </c>
      <c r="F73" t="s">
        <v>33</v>
      </c>
      <c r="G73" t="s">
        <v>976</v>
      </c>
      <c r="H73">
        <v>2013</v>
      </c>
      <c r="I73" t="s">
        <v>977</v>
      </c>
      <c r="J73">
        <v>1316</v>
      </c>
      <c r="K73">
        <v>1205</v>
      </c>
      <c r="L73">
        <v>2521</v>
      </c>
      <c r="M73">
        <v>1</v>
      </c>
      <c r="N73" t="s">
        <v>775</v>
      </c>
      <c r="O73">
        <v>2</v>
      </c>
      <c r="P73" s="290">
        <v>41541</v>
      </c>
      <c r="Q73" s="290">
        <v>41543</v>
      </c>
      <c r="R73">
        <v>352.8</v>
      </c>
      <c r="S73">
        <v>2804.8</v>
      </c>
      <c r="T73">
        <v>2804.8</v>
      </c>
      <c r="V73" t="s">
        <v>730</v>
      </c>
      <c r="W73" t="s">
        <v>702</v>
      </c>
      <c r="Y73" s="54">
        <v>1</v>
      </c>
    </row>
    <row r="74" spans="1:25" x14ac:dyDescent="0.2">
      <c r="A74" t="s">
        <v>34</v>
      </c>
      <c r="B74" t="s">
        <v>206</v>
      </c>
      <c r="C74" t="s">
        <v>30</v>
      </c>
      <c r="D74" t="s">
        <v>198</v>
      </c>
      <c r="E74" t="s">
        <v>168</v>
      </c>
      <c r="F74" t="s">
        <v>33</v>
      </c>
      <c r="G74" t="s">
        <v>976</v>
      </c>
      <c r="H74">
        <v>2013</v>
      </c>
      <c r="I74" t="s">
        <v>977</v>
      </c>
      <c r="J74">
        <v>2229</v>
      </c>
      <c r="K74">
        <v>2291</v>
      </c>
      <c r="L74">
        <v>4520</v>
      </c>
      <c r="M74">
        <v>0.5</v>
      </c>
      <c r="N74" t="s">
        <v>779</v>
      </c>
      <c r="O74">
        <v>1</v>
      </c>
      <c r="P74" s="290">
        <v>41544</v>
      </c>
      <c r="Q74" s="290">
        <v>41545</v>
      </c>
      <c r="R74">
        <v>75.599999999999994</v>
      </c>
      <c r="S74">
        <v>2679.6</v>
      </c>
      <c r="T74">
        <v>2679.6</v>
      </c>
      <c r="V74" t="s">
        <v>730</v>
      </c>
      <c r="W74" t="s">
        <v>702</v>
      </c>
      <c r="Y74" s="54">
        <v>0.5</v>
      </c>
    </row>
    <row r="75" spans="1:25" x14ac:dyDescent="0.2">
      <c r="A75" t="s">
        <v>34</v>
      </c>
      <c r="B75" t="s">
        <v>207</v>
      </c>
      <c r="C75" t="s">
        <v>30</v>
      </c>
      <c r="D75" t="s">
        <v>198</v>
      </c>
      <c r="E75" t="s">
        <v>168</v>
      </c>
      <c r="F75" t="s">
        <v>33</v>
      </c>
      <c r="G75" t="s">
        <v>976</v>
      </c>
      <c r="H75">
        <v>2013</v>
      </c>
      <c r="I75" t="s">
        <v>977</v>
      </c>
      <c r="J75">
        <v>2229</v>
      </c>
      <c r="K75">
        <v>2291</v>
      </c>
      <c r="L75">
        <v>4520</v>
      </c>
      <c r="M75">
        <v>0.5</v>
      </c>
      <c r="N75" t="s">
        <v>779</v>
      </c>
      <c r="O75">
        <v>1</v>
      </c>
      <c r="P75" s="290">
        <v>41544</v>
      </c>
      <c r="Q75" s="290">
        <v>41545</v>
      </c>
      <c r="R75">
        <v>201.6</v>
      </c>
      <c r="S75">
        <v>2889.6</v>
      </c>
      <c r="T75">
        <v>2889.6</v>
      </c>
      <c r="V75" t="s">
        <v>730</v>
      </c>
      <c r="W75" t="s">
        <v>702</v>
      </c>
      <c r="Y75" s="54">
        <v>0.5</v>
      </c>
    </row>
    <row r="76" spans="1:25" x14ac:dyDescent="0.2">
      <c r="A76" t="s">
        <v>34</v>
      </c>
      <c r="B76" t="s">
        <v>209</v>
      </c>
      <c r="C76" t="s">
        <v>30</v>
      </c>
      <c r="D76" t="s">
        <v>208</v>
      </c>
      <c r="E76" t="s">
        <v>168</v>
      </c>
      <c r="F76" t="s">
        <v>33</v>
      </c>
      <c r="G76" t="s">
        <v>976</v>
      </c>
      <c r="H76">
        <v>2013</v>
      </c>
      <c r="I76" t="s">
        <v>977</v>
      </c>
      <c r="J76">
        <v>352</v>
      </c>
      <c r="K76">
        <v>404</v>
      </c>
      <c r="L76">
        <v>756</v>
      </c>
      <c r="M76">
        <v>18.8</v>
      </c>
      <c r="N76" t="s">
        <v>788</v>
      </c>
      <c r="O76">
        <v>91</v>
      </c>
      <c r="P76" s="290">
        <v>41548</v>
      </c>
      <c r="Q76" s="290">
        <v>41639</v>
      </c>
      <c r="R76">
        <v>10508.4</v>
      </c>
      <c r="S76">
        <v>131607.15</v>
      </c>
      <c r="T76">
        <v>131607.15</v>
      </c>
      <c r="V76" t="s">
        <v>730</v>
      </c>
      <c r="W76" t="s">
        <v>702</v>
      </c>
      <c r="Y76" s="54">
        <v>18.8</v>
      </c>
    </row>
    <row r="77" spans="1:25" x14ac:dyDescent="0.2">
      <c r="A77" t="s">
        <v>34</v>
      </c>
      <c r="B77" t="s">
        <v>918</v>
      </c>
      <c r="C77" t="s">
        <v>30</v>
      </c>
      <c r="D77" t="s">
        <v>208</v>
      </c>
      <c r="E77" t="s">
        <v>168</v>
      </c>
      <c r="F77" t="s">
        <v>33</v>
      </c>
      <c r="G77" t="s">
        <v>976</v>
      </c>
      <c r="H77">
        <v>2013</v>
      </c>
      <c r="I77" t="s">
        <v>977</v>
      </c>
      <c r="J77">
        <v>352</v>
      </c>
      <c r="K77">
        <v>404</v>
      </c>
      <c r="L77">
        <v>756</v>
      </c>
      <c r="M77">
        <v>3</v>
      </c>
      <c r="N77" t="s">
        <v>861</v>
      </c>
      <c r="P77" s="290"/>
      <c r="Q77" s="290"/>
      <c r="R77">
        <v>705.6</v>
      </c>
      <c r="S77">
        <v>11885.6</v>
      </c>
      <c r="T77">
        <v>11885.6</v>
      </c>
      <c r="V77" t="s">
        <v>730</v>
      </c>
      <c r="W77" t="s">
        <v>702</v>
      </c>
      <c r="Y77" s="54">
        <v>3</v>
      </c>
    </row>
    <row r="78" spans="1:25" x14ac:dyDescent="0.2">
      <c r="A78" t="s">
        <v>34</v>
      </c>
      <c r="B78" t="s">
        <v>919</v>
      </c>
      <c r="C78" t="s">
        <v>30</v>
      </c>
      <c r="D78" t="s">
        <v>688</v>
      </c>
      <c r="E78" t="s">
        <v>119</v>
      </c>
      <c r="F78" t="s">
        <v>33</v>
      </c>
      <c r="G78" t="s">
        <v>976</v>
      </c>
      <c r="H78">
        <v>2013</v>
      </c>
      <c r="I78" t="s">
        <v>977</v>
      </c>
      <c r="J78">
        <v>618</v>
      </c>
      <c r="K78">
        <v>645</v>
      </c>
      <c r="L78">
        <v>1263</v>
      </c>
      <c r="M78">
        <v>1.5</v>
      </c>
      <c r="N78" t="s">
        <v>746</v>
      </c>
      <c r="P78" s="290"/>
      <c r="Q78" s="290"/>
      <c r="R78">
        <v>1270.08</v>
      </c>
      <c r="S78">
        <v>15684.48</v>
      </c>
      <c r="T78">
        <v>15684.48</v>
      </c>
      <c r="V78" t="s">
        <v>730</v>
      </c>
      <c r="W78" t="s">
        <v>702</v>
      </c>
      <c r="Y78" s="54">
        <v>1.5</v>
      </c>
    </row>
    <row r="79" spans="1:25" x14ac:dyDescent="0.2">
      <c r="A79" t="s">
        <v>117</v>
      </c>
      <c r="B79" t="s">
        <v>212</v>
      </c>
      <c r="C79" t="s">
        <v>30</v>
      </c>
      <c r="D79" t="s">
        <v>211</v>
      </c>
      <c r="E79" t="s">
        <v>210</v>
      </c>
      <c r="F79" t="s">
        <v>38</v>
      </c>
      <c r="G79" t="s">
        <v>976</v>
      </c>
      <c r="H79">
        <v>2012</v>
      </c>
      <c r="I79" t="s">
        <v>213</v>
      </c>
      <c r="J79">
        <v>4177</v>
      </c>
      <c r="K79">
        <v>4119</v>
      </c>
      <c r="L79">
        <v>8296</v>
      </c>
      <c r="M79">
        <v>90</v>
      </c>
      <c r="N79" t="s">
        <v>789</v>
      </c>
      <c r="P79" s="290"/>
      <c r="Q79" s="290"/>
      <c r="R79">
        <v>444982.85</v>
      </c>
      <c r="T79">
        <v>444982.85</v>
      </c>
      <c r="V79" t="s">
        <v>730</v>
      </c>
      <c r="W79" t="s">
        <v>702</v>
      </c>
      <c r="Y79" s="54">
        <v>90</v>
      </c>
    </row>
    <row r="80" spans="1:25" x14ac:dyDescent="0.2">
      <c r="A80" t="s">
        <v>34</v>
      </c>
      <c r="B80" t="s">
        <v>215</v>
      </c>
      <c r="C80" t="s">
        <v>30</v>
      </c>
      <c r="D80" t="s">
        <v>214</v>
      </c>
      <c r="E80" t="s">
        <v>119</v>
      </c>
      <c r="F80" t="s">
        <v>33</v>
      </c>
      <c r="G80" t="s">
        <v>976</v>
      </c>
      <c r="H80">
        <v>2013</v>
      </c>
      <c r="I80" t="s">
        <v>977</v>
      </c>
      <c r="J80">
        <v>163</v>
      </c>
      <c r="K80">
        <v>190</v>
      </c>
      <c r="L80">
        <v>353</v>
      </c>
      <c r="M80">
        <v>4.3</v>
      </c>
      <c r="N80" t="s">
        <v>790</v>
      </c>
      <c r="O80">
        <v>2</v>
      </c>
      <c r="P80" s="290">
        <v>41426</v>
      </c>
      <c r="Q80" s="290">
        <v>41428</v>
      </c>
      <c r="R80">
        <v>3010</v>
      </c>
      <c r="T80">
        <v>3010</v>
      </c>
      <c r="V80" t="s">
        <v>730</v>
      </c>
      <c r="W80" t="s">
        <v>702</v>
      </c>
      <c r="Y80" s="54">
        <v>4.3</v>
      </c>
    </row>
    <row r="81" spans="1:25" x14ac:dyDescent="0.2">
      <c r="A81" t="s">
        <v>34</v>
      </c>
      <c r="B81" t="s">
        <v>216</v>
      </c>
      <c r="C81" t="s">
        <v>30</v>
      </c>
      <c r="D81" t="s">
        <v>214</v>
      </c>
      <c r="E81" t="s">
        <v>119</v>
      </c>
      <c r="F81" t="s">
        <v>33</v>
      </c>
      <c r="G81" t="s">
        <v>976</v>
      </c>
      <c r="H81">
        <v>2013</v>
      </c>
      <c r="I81" t="s">
        <v>977</v>
      </c>
      <c r="J81">
        <v>163</v>
      </c>
      <c r="K81">
        <v>190</v>
      </c>
      <c r="L81">
        <v>353</v>
      </c>
      <c r="M81">
        <v>4</v>
      </c>
      <c r="N81" t="s">
        <v>791</v>
      </c>
      <c r="O81">
        <v>16</v>
      </c>
      <c r="P81" s="290">
        <v>41562</v>
      </c>
      <c r="Q81" s="290">
        <v>41578</v>
      </c>
      <c r="R81">
        <v>1360.8</v>
      </c>
      <c r="S81">
        <v>28847.7</v>
      </c>
      <c r="T81">
        <v>28847.7</v>
      </c>
      <c r="V81" t="s">
        <v>730</v>
      </c>
      <c r="W81" t="s">
        <v>702</v>
      </c>
      <c r="Y81" s="54">
        <v>4</v>
      </c>
    </row>
    <row r="82" spans="1:25" x14ac:dyDescent="0.2">
      <c r="A82" t="s">
        <v>34</v>
      </c>
      <c r="B82" t="s">
        <v>217</v>
      </c>
      <c r="C82" t="s">
        <v>30</v>
      </c>
      <c r="D82" t="s">
        <v>214</v>
      </c>
      <c r="E82" t="s">
        <v>119</v>
      </c>
      <c r="F82" t="s">
        <v>33</v>
      </c>
      <c r="G82" t="s">
        <v>976</v>
      </c>
      <c r="H82">
        <v>2013</v>
      </c>
      <c r="I82" t="s">
        <v>977</v>
      </c>
      <c r="J82">
        <v>163</v>
      </c>
      <c r="K82">
        <v>190</v>
      </c>
      <c r="L82">
        <v>353</v>
      </c>
      <c r="M82">
        <v>5.4</v>
      </c>
      <c r="N82" t="s">
        <v>792</v>
      </c>
      <c r="O82">
        <v>14</v>
      </c>
      <c r="P82" s="290">
        <v>41579</v>
      </c>
      <c r="Q82" s="290">
        <v>41593</v>
      </c>
      <c r="R82">
        <v>2721.6</v>
      </c>
      <c r="S82">
        <v>38631.599999999999</v>
      </c>
      <c r="T82">
        <v>38631.599999999999</v>
      </c>
      <c r="V82" t="s">
        <v>730</v>
      </c>
      <c r="W82" t="s">
        <v>702</v>
      </c>
      <c r="Y82" s="54">
        <v>5.4</v>
      </c>
    </row>
    <row r="83" spans="1:25" x14ac:dyDescent="0.2">
      <c r="A83" t="s">
        <v>34</v>
      </c>
      <c r="B83" t="s">
        <v>218</v>
      </c>
      <c r="C83" t="s">
        <v>30</v>
      </c>
      <c r="D83" t="s">
        <v>214</v>
      </c>
      <c r="E83" t="s">
        <v>119</v>
      </c>
      <c r="F83" t="s">
        <v>33</v>
      </c>
      <c r="G83" t="s">
        <v>976</v>
      </c>
      <c r="H83">
        <v>2013</v>
      </c>
      <c r="I83" t="s">
        <v>977</v>
      </c>
      <c r="J83">
        <v>163</v>
      </c>
      <c r="K83">
        <v>190</v>
      </c>
      <c r="L83">
        <v>353</v>
      </c>
      <c r="M83">
        <v>3.45</v>
      </c>
      <c r="N83" t="s">
        <v>793</v>
      </c>
      <c r="O83">
        <v>14</v>
      </c>
      <c r="P83" s="290">
        <v>41594</v>
      </c>
      <c r="Q83" s="290">
        <v>41608</v>
      </c>
      <c r="R83">
        <v>1428.84</v>
      </c>
      <c r="S83">
        <v>24156.09</v>
      </c>
      <c r="T83">
        <v>24156.09</v>
      </c>
      <c r="V83" t="s">
        <v>730</v>
      </c>
      <c r="W83" t="s">
        <v>702</v>
      </c>
      <c r="Y83" s="54">
        <v>3.45</v>
      </c>
    </row>
    <row r="84" spans="1:25" x14ac:dyDescent="0.2">
      <c r="A84" t="s">
        <v>34</v>
      </c>
      <c r="B84" t="s">
        <v>219</v>
      </c>
      <c r="C84" t="s">
        <v>30</v>
      </c>
      <c r="D84" t="s">
        <v>119</v>
      </c>
      <c r="E84" t="s">
        <v>119</v>
      </c>
      <c r="F84" t="s">
        <v>33</v>
      </c>
      <c r="G84" t="s">
        <v>976</v>
      </c>
      <c r="H84">
        <v>2013</v>
      </c>
      <c r="I84" t="s">
        <v>977</v>
      </c>
      <c r="J84">
        <v>1335</v>
      </c>
      <c r="K84">
        <v>1386</v>
      </c>
      <c r="L84">
        <v>2721</v>
      </c>
      <c r="M84">
        <v>12</v>
      </c>
      <c r="N84" t="s">
        <v>794</v>
      </c>
      <c r="O84">
        <v>16</v>
      </c>
      <c r="P84" s="290">
        <v>41518</v>
      </c>
      <c r="Q84" s="290">
        <v>41534</v>
      </c>
      <c r="R84">
        <v>135.4752</v>
      </c>
      <c r="S84">
        <v>22926.056999999997</v>
      </c>
      <c r="T84">
        <v>22926.056999999997</v>
      </c>
      <c r="V84" t="s">
        <v>730</v>
      </c>
      <c r="W84" t="s">
        <v>702</v>
      </c>
      <c r="Y84" s="54">
        <v>12</v>
      </c>
    </row>
    <row r="85" spans="1:25" x14ac:dyDescent="0.2">
      <c r="A85" t="s">
        <v>66</v>
      </c>
      <c r="B85" t="s">
        <v>706</v>
      </c>
      <c r="C85" t="s">
        <v>30</v>
      </c>
      <c r="D85" t="s">
        <v>119</v>
      </c>
      <c r="E85" t="s">
        <v>119</v>
      </c>
      <c r="F85" t="s">
        <v>33</v>
      </c>
      <c r="G85" t="s">
        <v>976</v>
      </c>
      <c r="H85">
        <v>2013</v>
      </c>
      <c r="I85" t="s">
        <v>977</v>
      </c>
      <c r="J85">
        <v>1335</v>
      </c>
      <c r="K85">
        <v>1386</v>
      </c>
      <c r="L85">
        <v>2721</v>
      </c>
      <c r="M85">
        <v>11</v>
      </c>
      <c r="N85" t="s">
        <v>795</v>
      </c>
      <c r="O85">
        <v>72</v>
      </c>
      <c r="P85" s="290">
        <v>41445</v>
      </c>
      <c r="Q85" s="290">
        <v>41517</v>
      </c>
      <c r="R85">
        <v>0</v>
      </c>
      <c r="S85">
        <v>27067.051999999996</v>
      </c>
      <c r="T85">
        <v>27067.051999999996</v>
      </c>
      <c r="V85" t="s">
        <v>730</v>
      </c>
      <c r="W85" t="s">
        <v>702</v>
      </c>
      <c r="Y85" s="54">
        <v>11</v>
      </c>
    </row>
    <row r="86" spans="1:25" x14ac:dyDescent="0.2">
      <c r="A86" t="s">
        <v>66</v>
      </c>
      <c r="B86" t="s">
        <v>233</v>
      </c>
      <c r="C86" t="s">
        <v>30</v>
      </c>
      <c r="D86" t="s">
        <v>119</v>
      </c>
      <c r="E86" t="s">
        <v>119</v>
      </c>
      <c r="F86" t="s">
        <v>33</v>
      </c>
      <c r="G86" t="s">
        <v>976</v>
      </c>
      <c r="H86">
        <v>2013</v>
      </c>
      <c r="I86" t="s">
        <v>977</v>
      </c>
      <c r="J86">
        <v>1335</v>
      </c>
      <c r="K86">
        <v>1386</v>
      </c>
      <c r="L86">
        <v>2721</v>
      </c>
      <c r="M86">
        <v>1</v>
      </c>
      <c r="N86" t="s">
        <v>796</v>
      </c>
      <c r="O86">
        <v>118</v>
      </c>
      <c r="P86" s="290">
        <v>41449</v>
      </c>
      <c r="Q86" s="290">
        <v>41567</v>
      </c>
      <c r="R86">
        <v>71.489000000000004</v>
      </c>
      <c r="S86">
        <v>27610.059999999998</v>
      </c>
      <c r="T86">
        <v>27610.059999999998</v>
      </c>
      <c r="V86" t="s">
        <v>730</v>
      </c>
      <c r="W86" t="s">
        <v>702</v>
      </c>
      <c r="Y86" s="54">
        <v>1</v>
      </c>
    </row>
    <row r="87" spans="1:25" x14ac:dyDescent="0.2">
      <c r="A87" t="s">
        <v>52</v>
      </c>
      <c r="B87" t="s">
        <v>248</v>
      </c>
      <c r="C87" t="s">
        <v>30</v>
      </c>
      <c r="D87" t="s">
        <v>214</v>
      </c>
      <c r="E87" t="s">
        <v>119</v>
      </c>
      <c r="F87" t="s">
        <v>51</v>
      </c>
      <c r="G87" t="s">
        <v>51</v>
      </c>
      <c r="H87">
        <v>2013</v>
      </c>
      <c r="I87" t="s">
        <v>213</v>
      </c>
      <c r="J87">
        <v>163</v>
      </c>
      <c r="K87">
        <v>190</v>
      </c>
      <c r="L87">
        <v>353</v>
      </c>
      <c r="M87">
        <v>7</v>
      </c>
      <c r="N87" t="s">
        <v>797</v>
      </c>
      <c r="O87">
        <v>303</v>
      </c>
      <c r="P87" s="290">
        <v>41275</v>
      </c>
      <c r="Q87" s="290">
        <v>41578</v>
      </c>
      <c r="R87">
        <v>2161.2825000000003</v>
      </c>
      <c r="S87">
        <v>104248.7727</v>
      </c>
      <c r="T87">
        <v>104248.7727</v>
      </c>
      <c r="V87" t="s">
        <v>730</v>
      </c>
      <c r="W87" t="s">
        <v>702</v>
      </c>
      <c r="Y87" s="54">
        <v>7</v>
      </c>
    </row>
    <row r="88" spans="1:25" x14ac:dyDescent="0.2">
      <c r="A88" t="s">
        <v>66</v>
      </c>
      <c r="B88" t="s">
        <v>707</v>
      </c>
      <c r="C88" t="s">
        <v>30</v>
      </c>
      <c r="D88" t="s">
        <v>214</v>
      </c>
      <c r="E88" t="s">
        <v>119</v>
      </c>
      <c r="F88" t="s">
        <v>51</v>
      </c>
      <c r="G88" t="s">
        <v>51</v>
      </c>
      <c r="H88">
        <v>2013</v>
      </c>
      <c r="I88" t="s">
        <v>213</v>
      </c>
      <c r="J88">
        <v>163</v>
      </c>
      <c r="K88">
        <v>190</v>
      </c>
      <c r="L88">
        <v>353</v>
      </c>
      <c r="M88">
        <v>5</v>
      </c>
      <c r="N88" t="s">
        <v>798</v>
      </c>
      <c r="O88">
        <v>303</v>
      </c>
      <c r="P88" s="290">
        <v>41275</v>
      </c>
      <c r="Q88" s="290">
        <v>41578</v>
      </c>
      <c r="R88">
        <v>1311.7213000000002</v>
      </c>
      <c r="S88">
        <v>9698.1612999999998</v>
      </c>
      <c r="T88">
        <v>9698.1612999999998</v>
      </c>
      <c r="V88" t="s">
        <v>730</v>
      </c>
      <c r="W88" t="s">
        <v>702</v>
      </c>
      <c r="Y88" s="54">
        <v>5</v>
      </c>
    </row>
    <row r="89" spans="1:25" x14ac:dyDescent="0.2">
      <c r="A89" t="s">
        <v>34</v>
      </c>
      <c r="B89" t="s">
        <v>250</v>
      </c>
      <c r="C89" t="s">
        <v>30</v>
      </c>
      <c r="D89" t="s">
        <v>249</v>
      </c>
      <c r="E89" t="s">
        <v>124</v>
      </c>
      <c r="F89" t="s">
        <v>33</v>
      </c>
      <c r="G89" t="s">
        <v>976</v>
      </c>
      <c r="H89">
        <v>2013</v>
      </c>
      <c r="I89" t="s">
        <v>977</v>
      </c>
      <c r="J89">
        <v>437</v>
      </c>
      <c r="K89">
        <v>466</v>
      </c>
      <c r="L89">
        <v>903</v>
      </c>
      <c r="M89">
        <v>9</v>
      </c>
      <c r="N89" t="s">
        <v>799</v>
      </c>
      <c r="O89">
        <v>213</v>
      </c>
      <c r="P89" s="290">
        <v>41395</v>
      </c>
      <c r="Q89" s="290">
        <v>41608</v>
      </c>
      <c r="R89">
        <v>31554.379999999997</v>
      </c>
      <c r="S89">
        <v>42019.613599999997</v>
      </c>
      <c r="T89">
        <v>42019.613599999997</v>
      </c>
      <c r="V89" t="s">
        <v>730</v>
      </c>
      <c r="W89" t="s">
        <v>702</v>
      </c>
      <c r="Y89" s="54">
        <v>9</v>
      </c>
    </row>
    <row r="90" spans="1:25" x14ac:dyDescent="0.2">
      <c r="A90" t="s">
        <v>45</v>
      </c>
      <c r="B90" t="s">
        <v>254</v>
      </c>
      <c r="C90" t="s">
        <v>30</v>
      </c>
      <c r="D90" t="s">
        <v>249</v>
      </c>
      <c r="E90" t="s">
        <v>124</v>
      </c>
      <c r="F90" t="s">
        <v>38</v>
      </c>
      <c r="G90" t="s">
        <v>976</v>
      </c>
      <c r="H90">
        <v>2013</v>
      </c>
      <c r="I90" t="s">
        <v>213</v>
      </c>
      <c r="J90">
        <v>437</v>
      </c>
      <c r="K90">
        <v>466</v>
      </c>
      <c r="L90">
        <v>903</v>
      </c>
      <c r="M90">
        <v>9</v>
      </c>
      <c r="N90" t="s">
        <v>732</v>
      </c>
      <c r="P90" s="290"/>
      <c r="Q90" s="290"/>
      <c r="R90">
        <v>12000</v>
      </c>
      <c r="T90">
        <v>12000</v>
      </c>
      <c r="V90" t="s">
        <v>733</v>
      </c>
      <c r="W90" t="s">
        <v>702</v>
      </c>
      <c r="Y90" s="54">
        <v>9</v>
      </c>
    </row>
    <row r="91" spans="1:25" x14ac:dyDescent="0.2">
      <c r="A91" t="s">
        <v>66</v>
      </c>
      <c r="B91" t="s">
        <v>257</v>
      </c>
      <c r="C91" t="s">
        <v>30</v>
      </c>
      <c r="D91" t="s">
        <v>125</v>
      </c>
      <c r="E91" t="s">
        <v>124</v>
      </c>
      <c r="F91" t="s">
        <v>38</v>
      </c>
      <c r="G91" t="s">
        <v>976</v>
      </c>
      <c r="H91">
        <v>2013</v>
      </c>
      <c r="I91" t="s">
        <v>213</v>
      </c>
      <c r="J91">
        <v>1446</v>
      </c>
      <c r="K91">
        <v>1355</v>
      </c>
      <c r="L91">
        <v>2801</v>
      </c>
      <c r="M91">
        <v>7</v>
      </c>
      <c r="N91" t="s">
        <v>739</v>
      </c>
      <c r="P91" s="290"/>
      <c r="Q91" s="290"/>
      <c r="R91">
        <v>3969.95</v>
      </c>
      <c r="T91">
        <v>3969.95</v>
      </c>
      <c r="V91" t="s">
        <v>730</v>
      </c>
      <c r="W91" t="s">
        <v>702</v>
      </c>
      <c r="Y91" s="54">
        <v>7</v>
      </c>
    </row>
    <row r="92" spans="1:25" x14ac:dyDescent="0.2">
      <c r="A92" t="s">
        <v>52</v>
      </c>
      <c r="B92" t="s">
        <v>259</v>
      </c>
      <c r="C92" t="s">
        <v>30</v>
      </c>
      <c r="D92" t="s">
        <v>258</v>
      </c>
      <c r="E92" t="s">
        <v>124</v>
      </c>
      <c r="F92" t="s">
        <v>51</v>
      </c>
      <c r="G92" t="s">
        <v>51</v>
      </c>
      <c r="H92">
        <v>2013</v>
      </c>
      <c r="I92" t="s">
        <v>213</v>
      </c>
      <c r="J92">
        <v>2079</v>
      </c>
      <c r="K92">
        <v>2059</v>
      </c>
      <c r="L92">
        <v>4138</v>
      </c>
      <c r="M92">
        <v>14.5</v>
      </c>
      <c r="N92" t="s">
        <v>800</v>
      </c>
      <c r="P92" s="290"/>
      <c r="Q92" s="290"/>
      <c r="R92">
        <v>0</v>
      </c>
      <c r="S92">
        <v>85596.218899999993</v>
      </c>
      <c r="T92">
        <v>85596.218899999993</v>
      </c>
      <c r="V92" t="s">
        <v>730</v>
      </c>
      <c r="W92" t="s">
        <v>702</v>
      </c>
      <c r="Y92" s="54">
        <v>14.5</v>
      </c>
    </row>
    <row r="93" spans="1:25" x14ac:dyDescent="0.2">
      <c r="A93" t="s">
        <v>66</v>
      </c>
      <c r="B93" t="s">
        <v>708</v>
      </c>
      <c r="C93" t="s">
        <v>30</v>
      </c>
      <c r="D93" t="s">
        <v>258</v>
      </c>
      <c r="E93" t="s">
        <v>124</v>
      </c>
      <c r="F93" t="s">
        <v>51</v>
      </c>
      <c r="G93" t="s">
        <v>51</v>
      </c>
      <c r="H93">
        <v>2013</v>
      </c>
      <c r="I93" t="s">
        <v>213</v>
      </c>
      <c r="J93">
        <v>2079</v>
      </c>
      <c r="K93">
        <v>2059</v>
      </c>
      <c r="L93">
        <v>4138</v>
      </c>
      <c r="M93">
        <v>0</v>
      </c>
      <c r="N93" t="s">
        <v>735</v>
      </c>
      <c r="P93" s="290"/>
      <c r="Q93" s="290"/>
      <c r="R93">
        <v>0</v>
      </c>
      <c r="S93">
        <v>0</v>
      </c>
      <c r="T93">
        <v>0</v>
      </c>
      <c r="V93" t="s">
        <v>730</v>
      </c>
      <c r="W93" t="s">
        <v>702</v>
      </c>
      <c r="Y93" s="54">
        <v>0</v>
      </c>
    </row>
    <row r="94" spans="1:25" x14ac:dyDescent="0.2">
      <c r="A94" t="s">
        <v>45</v>
      </c>
      <c r="B94" t="s">
        <v>261</v>
      </c>
      <c r="C94" t="s">
        <v>30</v>
      </c>
      <c r="D94">
        <v>0</v>
      </c>
      <c r="E94">
        <v>0</v>
      </c>
      <c r="F94" t="s">
        <v>38</v>
      </c>
      <c r="G94" t="s">
        <v>976</v>
      </c>
      <c r="H94">
        <v>2013</v>
      </c>
      <c r="I94" t="s">
        <v>213</v>
      </c>
      <c r="J94" t="s">
        <v>213</v>
      </c>
      <c r="K94" t="s">
        <v>213</v>
      </c>
      <c r="L94" t="s">
        <v>213</v>
      </c>
      <c r="M94">
        <v>1</v>
      </c>
      <c r="N94" t="s">
        <v>732</v>
      </c>
      <c r="P94" s="290"/>
      <c r="Q94" s="290"/>
      <c r="R94">
        <v>15859.58</v>
      </c>
      <c r="T94">
        <v>15859.58</v>
      </c>
      <c r="V94" t="s">
        <v>733</v>
      </c>
      <c r="W94" t="s">
        <v>702</v>
      </c>
      <c r="Y94" s="54">
        <v>1</v>
      </c>
    </row>
    <row r="95" spans="1:25" x14ac:dyDescent="0.2">
      <c r="A95" t="s">
        <v>117</v>
      </c>
      <c r="B95" t="s">
        <v>264</v>
      </c>
      <c r="C95" t="s">
        <v>132</v>
      </c>
      <c r="D95" t="s">
        <v>134</v>
      </c>
      <c r="E95" t="s">
        <v>263</v>
      </c>
      <c r="F95" t="s">
        <v>38</v>
      </c>
      <c r="G95" t="s">
        <v>976</v>
      </c>
      <c r="H95">
        <v>2013</v>
      </c>
      <c r="I95" t="s">
        <v>213</v>
      </c>
      <c r="J95">
        <v>620</v>
      </c>
      <c r="K95">
        <v>646</v>
      </c>
      <c r="L95">
        <v>1266</v>
      </c>
      <c r="M95">
        <v>20</v>
      </c>
      <c r="N95" t="s">
        <v>801</v>
      </c>
      <c r="O95">
        <v>117</v>
      </c>
      <c r="P95" s="290">
        <v>41360</v>
      </c>
      <c r="Q95" s="290">
        <v>41477</v>
      </c>
      <c r="R95">
        <v>125150.85</v>
      </c>
      <c r="T95">
        <v>125150.85</v>
      </c>
      <c r="V95" t="s">
        <v>759</v>
      </c>
      <c r="W95" t="s">
        <v>702</v>
      </c>
      <c r="Y95" s="54">
        <v>20</v>
      </c>
    </row>
    <row r="96" spans="1:25" x14ac:dyDescent="0.2">
      <c r="A96" t="s">
        <v>34</v>
      </c>
      <c r="B96" t="s">
        <v>265</v>
      </c>
      <c r="C96" t="s">
        <v>132</v>
      </c>
      <c r="D96" t="s">
        <v>134</v>
      </c>
      <c r="E96" t="s">
        <v>263</v>
      </c>
      <c r="F96" t="s">
        <v>33</v>
      </c>
      <c r="G96" t="s">
        <v>976</v>
      </c>
      <c r="H96">
        <v>2013</v>
      </c>
      <c r="I96" t="s">
        <v>977</v>
      </c>
      <c r="J96">
        <v>620</v>
      </c>
      <c r="K96">
        <v>646</v>
      </c>
      <c r="L96">
        <v>1266</v>
      </c>
      <c r="M96">
        <v>14.4</v>
      </c>
      <c r="N96" t="s">
        <v>802</v>
      </c>
      <c r="O96">
        <v>60</v>
      </c>
      <c r="P96" s="290">
        <v>41456</v>
      </c>
      <c r="Q96" s="290">
        <v>41516</v>
      </c>
      <c r="R96">
        <v>61200.000000000007</v>
      </c>
      <c r="S96">
        <v>70172.800000000017</v>
      </c>
      <c r="T96">
        <v>70172.800000000017</v>
      </c>
      <c r="V96" t="s">
        <v>759</v>
      </c>
      <c r="W96" t="s">
        <v>702</v>
      </c>
      <c r="Y96" s="54">
        <v>14.4</v>
      </c>
    </row>
    <row r="97" spans="1:25" x14ac:dyDescent="0.2">
      <c r="A97" t="s">
        <v>117</v>
      </c>
      <c r="B97" t="s">
        <v>267</v>
      </c>
      <c r="C97" t="s">
        <v>132</v>
      </c>
      <c r="D97" t="s">
        <v>134</v>
      </c>
      <c r="E97" t="s">
        <v>263</v>
      </c>
      <c r="F97" t="s">
        <v>33</v>
      </c>
      <c r="G97" t="s">
        <v>976</v>
      </c>
      <c r="H97">
        <v>2013</v>
      </c>
      <c r="I97" t="s">
        <v>977</v>
      </c>
      <c r="J97">
        <v>620</v>
      </c>
      <c r="K97">
        <v>646</v>
      </c>
      <c r="L97">
        <v>1266</v>
      </c>
      <c r="M97">
        <v>15.24</v>
      </c>
      <c r="N97" t="s">
        <v>803</v>
      </c>
      <c r="O97">
        <v>30</v>
      </c>
      <c r="P97" s="290">
        <v>41548</v>
      </c>
      <c r="Q97" s="290">
        <v>41578</v>
      </c>
      <c r="R97">
        <v>8966.4</v>
      </c>
      <c r="S97">
        <v>16678.6289</v>
      </c>
      <c r="T97">
        <v>16678.6289</v>
      </c>
      <c r="V97" t="s">
        <v>759</v>
      </c>
      <c r="W97" t="s">
        <v>702</v>
      </c>
      <c r="Y97" s="54">
        <v>15.24</v>
      </c>
    </row>
    <row r="98" spans="1:25" x14ac:dyDescent="0.2">
      <c r="A98" t="s">
        <v>117</v>
      </c>
      <c r="B98" t="s">
        <v>274</v>
      </c>
      <c r="C98" t="s">
        <v>132</v>
      </c>
      <c r="D98" t="s">
        <v>686</v>
      </c>
      <c r="E98" t="s">
        <v>140</v>
      </c>
      <c r="F98" t="s">
        <v>38</v>
      </c>
      <c r="G98" t="s">
        <v>976</v>
      </c>
      <c r="H98">
        <v>2013</v>
      </c>
      <c r="I98" t="s">
        <v>213</v>
      </c>
      <c r="J98">
        <v>820</v>
      </c>
      <c r="K98">
        <v>962</v>
      </c>
      <c r="L98">
        <v>1782</v>
      </c>
      <c r="M98">
        <v>60</v>
      </c>
      <c r="N98" t="s">
        <v>804</v>
      </c>
      <c r="P98" s="290">
        <v>41360</v>
      </c>
      <c r="Q98" s="290" t="s">
        <v>980</v>
      </c>
      <c r="R98">
        <v>24993.8855</v>
      </c>
      <c r="T98">
        <v>24993.8855</v>
      </c>
      <c r="V98" t="s">
        <v>759</v>
      </c>
      <c r="W98" t="s">
        <v>702</v>
      </c>
      <c r="Y98" s="54">
        <v>60</v>
      </c>
    </row>
    <row r="99" spans="1:25" x14ac:dyDescent="0.2">
      <c r="A99" t="s">
        <v>45</v>
      </c>
      <c r="B99" t="s">
        <v>275</v>
      </c>
      <c r="C99" t="s">
        <v>132</v>
      </c>
      <c r="D99" t="s">
        <v>138</v>
      </c>
      <c r="E99" t="s">
        <v>137</v>
      </c>
      <c r="F99" t="s">
        <v>38</v>
      </c>
      <c r="G99" t="s">
        <v>976</v>
      </c>
      <c r="H99">
        <v>2013</v>
      </c>
      <c r="I99" t="s">
        <v>213</v>
      </c>
      <c r="J99">
        <v>518</v>
      </c>
      <c r="K99">
        <v>576</v>
      </c>
      <c r="L99">
        <v>1094</v>
      </c>
      <c r="M99">
        <v>11</v>
      </c>
      <c r="N99" t="s">
        <v>732</v>
      </c>
      <c r="P99" s="290"/>
      <c r="Q99" s="290"/>
      <c r="R99">
        <v>6000</v>
      </c>
      <c r="T99">
        <v>6000</v>
      </c>
      <c r="V99" t="s">
        <v>733</v>
      </c>
      <c r="W99" t="s">
        <v>702</v>
      </c>
      <c r="Y99" s="54">
        <v>11</v>
      </c>
    </row>
    <row r="100" spans="1:25" x14ac:dyDescent="0.2">
      <c r="A100" t="s">
        <v>52</v>
      </c>
      <c r="B100" t="s">
        <v>276</v>
      </c>
      <c r="C100" t="s">
        <v>132</v>
      </c>
      <c r="D100" t="s">
        <v>138</v>
      </c>
      <c r="E100" t="s">
        <v>137</v>
      </c>
      <c r="F100" t="s">
        <v>51</v>
      </c>
      <c r="G100" t="s">
        <v>51</v>
      </c>
      <c r="H100">
        <v>2013</v>
      </c>
      <c r="I100" t="s">
        <v>213</v>
      </c>
      <c r="J100">
        <v>518</v>
      </c>
      <c r="K100">
        <v>576</v>
      </c>
      <c r="L100">
        <v>1094</v>
      </c>
      <c r="M100">
        <v>11</v>
      </c>
      <c r="N100" t="s">
        <v>805</v>
      </c>
      <c r="O100">
        <v>303</v>
      </c>
      <c r="P100" s="290">
        <v>41275</v>
      </c>
      <c r="Q100" s="290">
        <v>41578</v>
      </c>
      <c r="R100">
        <v>0</v>
      </c>
      <c r="S100">
        <v>68241.305500000002</v>
      </c>
      <c r="T100">
        <v>68241.305500000002</v>
      </c>
      <c r="V100" t="s">
        <v>759</v>
      </c>
      <c r="W100" t="s">
        <v>702</v>
      </c>
      <c r="Y100" s="54">
        <v>11</v>
      </c>
    </row>
    <row r="101" spans="1:25" x14ac:dyDescent="0.2">
      <c r="A101" t="s">
        <v>66</v>
      </c>
      <c r="B101" t="s">
        <v>709</v>
      </c>
      <c r="C101" t="s">
        <v>132</v>
      </c>
      <c r="D101" t="s">
        <v>138</v>
      </c>
      <c r="E101" t="s">
        <v>137</v>
      </c>
      <c r="F101" t="s">
        <v>51</v>
      </c>
      <c r="G101" t="s">
        <v>51</v>
      </c>
      <c r="H101">
        <v>2013</v>
      </c>
      <c r="I101" t="s">
        <v>213</v>
      </c>
      <c r="J101">
        <v>518</v>
      </c>
      <c r="K101">
        <v>576</v>
      </c>
      <c r="L101">
        <v>1094</v>
      </c>
      <c r="M101">
        <v>0</v>
      </c>
      <c r="N101" t="s">
        <v>735</v>
      </c>
      <c r="O101">
        <v>303</v>
      </c>
      <c r="P101" s="290">
        <v>41275</v>
      </c>
      <c r="Q101" s="290">
        <v>41578</v>
      </c>
      <c r="R101">
        <v>0</v>
      </c>
      <c r="S101">
        <v>0</v>
      </c>
      <c r="T101">
        <v>0</v>
      </c>
      <c r="V101" t="s">
        <v>759</v>
      </c>
      <c r="W101" t="s">
        <v>702</v>
      </c>
      <c r="Y101" s="54">
        <v>0</v>
      </c>
    </row>
    <row r="102" spans="1:25" x14ac:dyDescent="0.2">
      <c r="A102" t="s">
        <v>34</v>
      </c>
      <c r="B102" t="s">
        <v>278</v>
      </c>
      <c r="C102" t="s">
        <v>132</v>
      </c>
      <c r="D102" t="s">
        <v>277</v>
      </c>
      <c r="E102" t="s">
        <v>137</v>
      </c>
      <c r="F102" t="s">
        <v>101</v>
      </c>
      <c r="G102" t="s">
        <v>976</v>
      </c>
      <c r="H102">
        <v>2013</v>
      </c>
      <c r="I102" t="s">
        <v>213</v>
      </c>
      <c r="J102">
        <v>1515</v>
      </c>
      <c r="K102">
        <v>1520</v>
      </c>
      <c r="L102">
        <v>3035</v>
      </c>
      <c r="M102">
        <v>10</v>
      </c>
      <c r="N102" t="s">
        <v>773</v>
      </c>
      <c r="O102">
        <v>29</v>
      </c>
      <c r="P102" s="290">
        <v>41426</v>
      </c>
      <c r="Q102" s="290">
        <v>41455</v>
      </c>
      <c r="R102">
        <v>12474</v>
      </c>
      <c r="S102">
        <v>18474</v>
      </c>
      <c r="T102">
        <v>18474</v>
      </c>
      <c r="V102" t="s">
        <v>759</v>
      </c>
      <c r="W102" t="s">
        <v>702</v>
      </c>
      <c r="Y102" s="54">
        <v>10</v>
      </c>
    </row>
    <row r="103" spans="1:25" x14ac:dyDescent="0.2">
      <c r="A103" t="s">
        <v>52</v>
      </c>
      <c r="B103" t="s">
        <v>282</v>
      </c>
      <c r="C103" t="s">
        <v>132</v>
      </c>
      <c r="D103" t="s">
        <v>281</v>
      </c>
      <c r="E103" t="s">
        <v>137</v>
      </c>
      <c r="F103" t="s">
        <v>101</v>
      </c>
      <c r="G103" t="s">
        <v>976</v>
      </c>
      <c r="H103">
        <v>2013</v>
      </c>
      <c r="I103" t="s">
        <v>213</v>
      </c>
      <c r="J103">
        <v>1125</v>
      </c>
      <c r="K103">
        <v>1318</v>
      </c>
      <c r="L103">
        <v>2443</v>
      </c>
      <c r="M103">
        <v>12</v>
      </c>
      <c r="N103" t="s">
        <v>806</v>
      </c>
      <c r="O103">
        <v>30</v>
      </c>
      <c r="P103" s="290">
        <v>41395</v>
      </c>
      <c r="Q103" s="290">
        <v>41425</v>
      </c>
      <c r="R103">
        <v>3840</v>
      </c>
      <c r="S103">
        <v>78108</v>
      </c>
      <c r="T103">
        <v>78108</v>
      </c>
      <c r="V103" t="s">
        <v>759</v>
      </c>
      <c r="W103" t="s">
        <v>702</v>
      </c>
      <c r="Y103" s="54">
        <v>12</v>
      </c>
    </row>
    <row r="104" spans="1:25" x14ac:dyDescent="0.2">
      <c r="A104" t="s">
        <v>34</v>
      </c>
      <c r="B104" t="s">
        <v>288</v>
      </c>
      <c r="C104" t="s">
        <v>132</v>
      </c>
      <c r="D104" t="s">
        <v>287</v>
      </c>
      <c r="E104" t="s">
        <v>137</v>
      </c>
      <c r="F104" t="s">
        <v>33</v>
      </c>
      <c r="G104" t="s">
        <v>976</v>
      </c>
      <c r="H104">
        <v>2013</v>
      </c>
      <c r="I104" t="s">
        <v>977</v>
      </c>
      <c r="J104">
        <v>254</v>
      </c>
      <c r="K104">
        <v>319</v>
      </c>
      <c r="L104">
        <v>573</v>
      </c>
      <c r="M104">
        <v>6</v>
      </c>
      <c r="N104" t="s">
        <v>807</v>
      </c>
      <c r="O104">
        <v>303</v>
      </c>
      <c r="P104" s="290">
        <v>41275</v>
      </c>
      <c r="Q104" s="290">
        <v>41578</v>
      </c>
      <c r="R104">
        <v>39870</v>
      </c>
      <c r="T104">
        <v>39870</v>
      </c>
      <c r="V104" t="s">
        <v>759</v>
      </c>
      <c r="W104" t="s">
        <v>702</v>
      </c>
      <c r="Y104" s="54">
        <v>6</v>
      </c>
    </row>
    <row r="105" spans="1:25" x14ac:dyDescent="0.2">
      <c r="A105" t="s">
        <v>34</v>
      </c>
      <c r="B105" t="s">
        <v>289</v>
      </c>
      <c r="C105" t="s">
        <v>132</v>
      </c>
      <c r="D105" t="s">
        <v>287</v>
      </c>
      <c r="E105" t="s">
        <v>137</v>
      </c>
      <c r="F105" t="s">
        <v>33</v>
      </c>
      <c r="G105" t="s">
        <v>976</v>
      </c>
      <c r="H105">
        <v>2013</v>
      </c>
      <c r="I105" t="s">
        <v>977</v>
      </c>
      <c r="J105">
        <v>254</v>
      </c>
      <c r="K105">
        <v>319</v>
      </c>
      <c r="L105">
        <v>573</v>
      </c>
      <c r="M105">
        <v>6</v>
      </c>
      <c r="N105" t="s">
        <v>807</v>
      </c>
      <c r="O105">
        <v>30</v>
      </c>
      <c r="P105" s="290">
        <v>41395</v>
      </c>
      <c r="Q105" s="290">
        <v>41425</v>
      </c>
      <c r="R105">
        <v>2520</v>
      </c>
      <c r="S105">
        <v>10520</v>
      </c>
      <c r="T105">
        <v>10520</v>
      </c>
      <c r="V105" t="s">
        <v>759</v>
      </c>
      <c r="W105" t="s">
        <v>702</v>
      </c>
      <c r="Y105" s="54">
        <v>6</v>
      </c>
    </row>
    <row r="106" spans="1:25" x14ac:dyDescent="0.2">
      <c r="A106" t="s">
        <v>52</v>
      </c>
      <c r="B106" t="s">
        <v>290</v>
      </c>
      <c r="C106" t="s">
        <v>132</v>
      </c>
      <c r="D106" t="s">
        <v>287</v>
      </c>
      <c r="E106" t="s">
        <v>137</v>
      </c>
      <c r="F106" t="s">
        <v>51</v>
      </c>
      <c r="G106" t="s">
        <v>51</v>
      </c>
      <c r="H106">
        <v>2013</v>
      </c>
      <c r="I106" t="s">
        <v>213</v>
      </c>
      <c r="J106">
        <v>254</v>
      </c>
      <c r="K106">
        <v>319</v>
      </c>
      <c r="L106">
        <v>573</v>
      </c>
      <c r="M106">
        <v>17</v>
      </c>
      <c r="N106" t="s">
        <v>808</v>
      </c>
      <c r="O106">
        <v>303</v>
      </c>
      <c r="P106" s="290">
        <v>41275</v>
      </c>
      <c r="Q106" s="290">
        <v>41578</v>
      </c>
      <c r="R106">
        <v>0</v>
      </c>
      <c r="S106">
        <v>99188.115499999985</v>
      </c>
      <c r="T106">
        <v>99188.115499999985</v>
      </c>
      <c r="V106" t="s">
        <v>759</v>
      </c>
      <c r="W106" t="s">
        <v>702</v>
      </c>
      <c r="Y106" s="54">
        <v>17</v>
      </c>
    </row>
    <row r="107" spans="1:25" x14ac:dyDescent="0.2">
      <c r="A107" t="s">
        <v>66</v>
      </c>
      <c r="B107" t="s">
        <v>710</v>
      </c>
      <c r="C107" t="s">
        <v>132</v>
      </c>
      <c r="D107" t="s">
        <v>287</v>
      </c>
      <c r="E107" t="s">
        <v>137</v>
      </c>
      <c r="F107" t="s">
        <v>51</v>
      </c>
      <c r="G107" t="s">
        <v>51</v>
      </c>
      <c r="H107">
        <v>2013</v>
      </c>
      <c r="I107" t="s">
        <v>213</v>
      </c>
      <c r="J107">
        <v>254</v>
      </c>
      <c r="K107">
        <v>319</v>
      </c>
      <c r="L107">
        <v>573</v>
      </c>
      <c r="M107">
        <v>0</v>
      </c>
      <c r="N107" t="s">
        <v>735</v>
      </c>
      <c r="O107">
        <v>303</v>
      </c>
      <c r="P107" s="290">
        <v>41275</v>
      </c>
      <c r="Q107" s="290">
        <v>41578</v>
      </c>
      <c r="R107">
        <v>0</v>
      </c>
      <c r="S107">
        <v>0</v>
      </c>
      <c r="T107">
        <v>0</v>
      </c>
      <c r="V107" t="s">
        <v>759</v>
      </c>
      <c r="W107" t="s">
        <v>702</v>
      </c>
      <c r="Y107" s="54">
        <v>0</v>
      </c>
    </row>
    <row r="108" spans="1:25" x14ac:dyDescent="0.2">
      <c r="A108" t="s">
        <v>34</v>
      </c>
      <c r="B108" t="s">
        <v>293</v>
      </c>
      <c r="C108" t="s">
        <v>132</v>
      </c>
      <c r="D108" t="s">
        <v>292</v>
      </c>
      <c r="E108" t="s">
        <v>291</v>
      </c>
      <c r="F108" t="s">
        <v>33</v>
      </c>
      <c r="G108" t="s">
        <v>976</v>
      </c>
      <c r="H108">
        <v>2013</v>
      </c>
      <c r="I108" t="s">
        <v>977</v>
      </c>
      <c r="J108">
        <v>324</v>
      </c>
      <c r="K108">
        <v>327</v>
      </c>
      <c r="L108">
        <v>651</v>
      </c>
      <c r="M108">
        <v>4.8</v>
      </c>
      <c r="N108" t="s">
        <v>809</v>
      </c>
      <c r="O108">
        <v>30</v>
      </c>
      <c r="P108" s="290">
        <v>41548</v>
      </c>
      <c r="Q108" s="290">
        <v>41578</v>
      </c>
      <c r="R108">
        <v>2160</v>
      </c>
      <c r="T108">
        <v>2160</v>
      </c>
      <c r="V108" t="s">
        <v>759</v>
      </c>
      <c r="W108" t="s">
        <v>702</v>
      </c>
      <c r="Y108" s="54">
        <v>4.8</v>
      </c>
    </row>
    <row r="109" spans="1:25" x14ac:dyDescent="0.2">
      <c r="A109" t="s">
        <v>52</v>
      </c>
      <c r="B109" t="s">
        <v>295</v>
      </c>
      <c r="C109" t="s">
        <v>132</v>
      </c>
      <c r="D109" t="s">
        <v>292</v>
      </c>
      <c r="E109" t="s">
        <v>291</v>
      </c>
      <c r="F109" t="s">
        <v>33</v>
      </c>
      <c r="G109" t="s">
        <v>976</v>
      </c>
      <c r="H109">
        <v>2013</v>
      </c>
      <c r="I109" t="s">
        <v>977</v>
      </c>
      <c r="J109">
        <v>324</v>
      </c>
      <c r="K109">
        <v>327</v>
      </c>
      <c r="L109">
        <v>651</v>
      </c>
      <c r="M109">
        <v>8.8000000000000007</v>
      </c>
      <c r="N109" t="s">
        <v>810</v>
      </c>
      <c r="O109">
        <v>60</v>
      </c>
      <c r="P109" s="290">
        <v>41487</v>
      </c>
      <c r="Q109" s="290">
        <v>41547</v>
      </c>
      <c r="R109">
        <v>1839.6</v>
      </c>
      <c r="S109">
        <v>45179.600000000006</v>
      </c>
      <c r="T109">
        <v>45179.600000000006</v>
      </c>
      <c r="V109" t="s">
        <v>759</v>
      </c>
      <c r="W109" t="s">
        <v>702</v>
      </c>
      <c r="Y109" s="54">
        <v>8.8000000000000007</v>
      </c>
    </row>
    <row r="110" spans="1:25" x14ac:dyDescent="0.2">
      <c r="A110" t="s">
        <v>52</v>
      </c>
      <c r="B110" t="s">
        <v>298</v>
      </c>
      <c r="C110" t="s">
        <v>132</v>
      </c>
      <c r="D110" t="s">
        <v>297</v>
      </c>
      <c r="E110" t="s">
        <v>291</v>
      </c>
      <c r="F110" t="s">
        <v>33</v>
      </c>
      <c r="G110" t="s">
        <v>976</v>
      </c>
      <c r="H110">
        <v>2013</v>
      </c>
      <c r="I110" t="s">
        <v>977</v>
      </c>
      <c r="J110">
        <v>516</v>
      </c>
      <c r="K110">
        <v>564</v>
      </c>
      <c r="L110">
        <v>1080</v>
      </c>
      <c r="M110">
        <v>2.1</v>
      </c>
      <c r="N110" t="s">
        <v>811</v>
      </c>
      <c r="O110">
        <v>29</v>
      </c>
      <c r="P110" s="290">
        <v>41518</v>
      </c>
      <c r="Q110" s="290">
        <v>41547</v>
      </c>
      <c r="R110">
        <v>655.20000000000005</v>
      </c>
      <c r="S110">
        <v>14229.7</v>
      </c>
      <c r="T110">
        <v>14229.7</v>
      </c>
      <c r="V110" t="s">
        <v>759</v>
      </c>
      <c r="W110" t="s">
        <v>702</v>
      </c>
      <c r="Y110" s="54">
        <v>2.1</v>
      </c>
    </row>
    <row r="111" spans="1:25" x14ac:dyDescent="0.2">
      <c r="A111" t="s">
        <v>52</v>
      </c>
      <c r="B111" t="s">
        <v>299</v>
      </c>
      <c r="C111" t="s">
        <v>132</v>
      </c>
      <c r="D111" t="s">
        <v>297</v>
      </c>
      <c r="E111" t="s">
        <v>291</v>
      </c>
      <c r="F111" t="s">
        <v>33</v>
      </c>
      <c r="G111" t="s">
        <v>976</v>
      </c>
      <c r="H111">
        <v>2013</v>
      </c>
      <c r="I111" t="s">
        <v>977</v>
      </c>
      <c r="J111">
        <v>516</v>
      </c>
      <c r="K111">
        <v>564</v>
      </c>
      <c r="L111">
        <v>1080</v>
      </c>
      <c r="M111">
        <v>8.5</v>
      </c>
      <c r="N111" t="s">
        <v>812</v>
      </c>
      <c r="O111">
        <v>30</v>
      </c>
      <c r="P111" s="290">
        <v>41548</v>
      </c>
      <c r="Q111" s="290">
        <v>41578</v>
      </c>
      <c r="R111">
        <v>1209.5999999999999</v>
      </c>
      <c r="S111">
        <v>30580.544999999998</v>
      </c>
      <c r="T111">
        <v>30580.544999999998</v>
      </c>
      <c r="V111" t="s">
        <v>759</v>
      </c>
      <c r="W111" t="s">
        <v>702</v>
      </c>
      <c r="Y111" s="54">
        <v>8.5</v>
      </c>
    </row>
    <row r="112" spans="1:25" x14ac:dyDescent="0.2">
      <c r="A112" t="s">
        <v>52</v>
      </c>
      <c r="B112" t="s">
        <v>921</v>
      </c>
      <c r="C112" t="s">
        <v>132</v>
      </c>
      <c r="D112" t="s">
        <v>300</v>
      </c>
      <c r="E112" t="s">
        <v>291</v>
      </c>
      <c r="F112" t="s">
        <v>51</v>
      </c>
      <c r="G112" t="s">
        <v>51</v>
      </c>
      <c r="H112">
        <v>2013</v>
      </c>
      <c r="I112" t="s">
        <v>213</v>
      </c>
      <c r="J112">
        <v>2204</v>
      </c>
      <c r="K112">
        <v>2154</v>
      </c>
      <c r="L112">
        <v>4358</v>
      </c>
      <c r="M112">
        <v>30</v>
      </c>
      <c r="N112" t="s">
        <v>813</v>
      </c>
      <c r="O112">
        <v>210</v>
      </c>
      <c r="P112" s="290">
        <v>41276</v>
      </c>
      <c r="Q112" s="290">
        <v>41486</v>
      </c>
      <c r="R112">
        <v>3083.4297000000001</v>
      </c>
      <c r="S112">
        <v>599200.10880000005</v>
      </c>
      <c r="T112">
        <v>599200.10880000005</v>
      </c>
      <c r="V112" t="s">
        <v>759</v>
      </c>
      <c r="W112" t="s">
        <v>702</v>
      </c>
      <c r="Y112" s="54">
        <v>30</v>
      </c>
    </row>
    <row r="113" spans="1:25" x14ac:dyDescent="0.2">
      <c r="A113" t="s">
        <v>52</v>
      </c>
      <c r="B113" t="s">
        <v>922</v>
      </c>
      <c r="C113" t="s">
        <v>132</v>
      </c>
      <c r="D113" t="s">
        <v>300</v>
      </c>
      <c r="E113" t="s">
        <v>291</v>
      </c>
      <c r="F113" t="s">
        <v>33</v>
      </c>
      <c r="G113" t="s">
        <v>976</v>
      </c>
      <c r="H113">
        <v>2013</v>
      </c>
      <c r="I113" t="s">
        <v>977</v>
      </c>
      <c r="J113">
        <v>2204</v>
      </c>
      <c r="K113">
        <v>2154</v>
      </c>
      <c r="L113">
        <v>4358</v>
      </c>
      <c r="M113">
        <v>30</v>
      </c>
      <c r="N113" t="s">
        <v>813</v>
      </c>
      <c r="O113">
        <v>210</v>
      </c>
      <c r="P113" s="290">
        <v>41276</v>
      </c>
      <c r="Q113" s="290">
        <v>41486</v>
      </c>
      <c r="R113">
        <v>5702.6686</v>
      </c>
      <c r="T113">
        <v>5702.6686</v>
      </c>
      <c r="V113" t="s">
        <v>759</v>
      </c>
      <c r="W113" t="s">
        <v>702</v>
      </c>
      <c r="Y113" s="54">
        <v>30</v>
      </c>
    </row>
    <row r="114" spans="1:25" x14ac:dyDescent="0.2">
      <c r="A114" t="s">
        <v>66</v>
      </c>
      <c r="B114" t="s">
        <v>711</v>
      </c>
      <c r="C114" t="s">
        <v>132</v>
      </c>
      <c r="D114" t="s">
        <v>300</v>
      </c>
      <c r="E114" t="s">
        <v>291</v>
      </c>
      <c r="F114" t="s">
        <v>51</v>
      </c>
      <c r="G114" t="s">
        <v>51</v>
      </c>
      <c r="H114">
        <v>2013</v>
      </c>
      <c r="I114" t="s">
        <v>213</v>
      </c>
      <c r="J114">
        <v>2204</v>
      </c>
      <c r="K114">
        <v>2154</v>
      </c>
      <c r="L114">
        <v>4358</v>
      </c>
      <c r="M114">
        <v>10</v>
      </c>
      <c r="N114" t="s">
        <v>782</v>
      </c>
      <c r="O114">
        <v>303</v>
      </c>
      <c r="P114" s="290">
        <v>41275</v>
      </c>
      <c r="Q114" s="290">
        <v>41578</v>
      </c>
      <c r="R114">
        <v>2448.4932000000003</v>
      </c>
      <c r="S114">
        <v>22577.777300000005</v>
      </c>
      <c r="T114">
        <v>22577.777300000005</v>
      </c>
      <c r="V114" t="s">
        <v>759</v>
      </c>
      <c r="W114" t="s">
        <v>702</v>
      </c>
      <c r="Y114" s="54">
        <v>10</v>
      </c>
    </row>
    <row r="115" spans="1:25" x14ac:dyDescent="0.2">
      <c r="A115" t="s">
        <v>34</v>
      </c>
      <c r="B115" t="s">
        <v>306</v>
      </c>
      <c r="C115" t="s">
        <v>132</v>
      </c>
      <c r="D115" t="s">
        <v>291</v>
      </c>
      <c r="E115" t="s">
        <v>291</v>
      </c>
      <c r="F115" t="s">
        <v>33</v>
      </c>
      <c r="G115" t="s">
        <v>976</v>
      </c>
      <c r="H115">
        <v>2013</v>
      </c>
      <c r="I115" t="s">
        <v>977</v>
      </c>
      <c r="J115">
        <v>7771</v>
      </c>
      <c r="K115">
        <v>7959</v>
      </c>
      <c r="L115">
        <v>15730</v>
      </c>
      <c r="M115">
        <v>68.7</v>
      </c>
      <c r="N115" t="s">
        <v>966</v>
      </c>
      <c r="O115">
        <v>60</v>
      </c>
      <c r="P115" s="290">
        <v>41506</v>
      </c>
      <c r="Q115" s="290">
        <v>41601</v>
      </c>
      <c r="R115">
        <v>7389.7868000000008</v>
      </c>
      <c r="S115">
        <v>192853.38250000001</v>
      </c>
      <c r="T115">
        <v>192853.38250000001</v>
      </c>
      <c r="V115" t="s">
        <v>759</v>
      </c>
      <c r="W115" t="s">
        <v>702</v>
      </c>
      <c r="Y115" s="54">
        <v>68.7</v>
      </c>
    </row>
    <row r="116" spans="1:25" x14ac:dyDescent="0.2">
      <c r="A116" t="s">
        <v>34</v>
      </c>
      <c r="B116" t="s">
        <v>314</v>
      </c>
      <c r="C116" t="s">
        <v>132</v>
      </c>
      <c r="D116" t="s">
        <v>313</v>
      </c>
      <c r="E116" t="s">
        <v>133</v>
      </c>
      <c r="F116" t="s">
        <v>33</v>
      </c>
      <c r="G116" t="s">
        <v>976</v>
      </c>
      <c r="H116">
        <v>2013</v>
      </c>
      <c r="I116" t="s">
        <v>977</v>
      </c>
      <c r="J116">
        <v>902</v>
      </c>
      <c r="K116">
        <v>989</v>
      </c>
      <c r="L116">
        <v>1891</v>
      </c>
      <c r="M116">
        <v>7.46</v>
      </c>
      <c r="N116" t="s">
        <v>815</v>
      </c>
      <c r="O116">
        <v>30</v>
      </c>
      <c r="P116" s="290">
        <v>41487</v>
      </c>
      <c r="Q116" s="290">
        <v>41517</v>
      </c>
      <c r="R116">
        <v>2998.8</v>
      </c>
      <c r="S116">
        <v>10458.799999999999</v>
      </c>
      <c r="T116">
        <v>10458.799999999999</v>
      </c>
      <c r="V116" t="s">
        <v>759</v>
      </c>
      <c r="W116" t="s">
        <v>702</v>
      </c>
      <c r="Y116" s="54">
        <v>7.46</v>
      </c>
    </row>
    <row r="117" spans="1:25" x14ac:dyDescent="0.2">
      <c r="A117" t="s">
        <v>34</v>
      </c>
      <c r="B117" t="s">
        <v>316</v>
      </c>
      <c r="C117" t="s">
        <v>132</v>
      </c>
      <c r="D117" t="s">
        <v>133</v>
      </c>
      <c r="E117" t="s">
        <v>133</v>
      </c>
      <c r="F117" t="s">
        <v>33</v>
      </c>
      <c r="G117" t="s">
        <v>976</v>
      </c>
      <c r="H117">
        <v>2013</v>
      </c>
      <c r="I117" t="s">
        <v>977</v>
      </c>
      <c r="J117">
        <v>2735</v>
      </c>
      <c r="K117">
        <v>2930</v>
      </c>
      <c r="L117">
        <v>5665</v>
      </c>
      <c r="M117">
        <v>28.8</v>
      </c>
      <c r="N117" t="s">
        <v>816</v>
      </c>
      <c r="O117">
        <v>121</v>
      </c>
      <c r="P117" s="290">
        <v>41518</v>
      </c>
      <c r="Q117" s="290">
        <v>41639</v>
      </c>
      <c r="R117">
        <v>11340</v>
      </c>
      <c r="S117">
        <v>31880</v>
      </c>
      <c r="T117">
        <v>31880</v>
      </c>
      <c r="V117" t="s">
        <v>759</v>
      </c>
      <c r="W117" t="s">
        <v>702</v>
      </c>
      <c r="Y117" s="54">
        <v>28.8</v>
      </c>
    </row>
    <row r="118" spans="1:25" x14ac:dyDescent="0.2">
      <c r="A118" t="s">
        <v>52</v>
      </c>
      <c r="B118" t="s">
        <v>319</v>
      </c>
      <c r="C118" t="s">
        <v>132</v>
      </c>
      <c r="D118" t="s">
        <v>146</v>
      </c>
      <c r="E118" t="s">
        <v>133</v>
      </c>
      <c r="F118" t="s">
        <v>51</v>
      </c>
      <c r="G118" t="s">
        <v>51</v>
      </c>
      <c r="H118">
        <v>2013</v>
      </c>
      <c r="I118" t="s">
        <v>213</v>
      </c>
      <c r="J118">
        <v>506</v>
      </c>
      <c r="K118">
        <v>583</v>
      </c>
      <c r="L118">
        <v>1089</v>
      </c>
      <c r="M118">
        <v>12</v>
      </c>
      <c r="N118" t="s">
        <v>806</v>
      </c>
      <c r="O118">
        <v>303</v>
      </c>
      <c r="P118" s="290">
        <v>41275</v>
      </c>
      <c r="Q118" s="290">
        <v>41578</v>
      </c>
      <c r="R118">
        <v>0</v>
      </c>
      <c r="S118">
        <v>65488.033900000002</v>
      </c>
      <c r="T118">
        <v>65488.033900000002</v>
      </c>
      <c r="V118" t="s">
        <v>759</v>
      </c>
      <c r="W118" t="s">
        <v>702</v>
      </c>
      <c r="Y118" s="54">
        <v>12</v>
      </c>
    </row>
    <row r="119" spans="1:25" x14ac:dyDescent="0.2">
      <c r="A119" t="s">
        <v>66</v>
      </c>
      <c r="B119" t="s">
        <v>712</v>
      </c>
      <c r="C119" t="s">
        <v>132</v>
      </c>
      <c r="D119" t="s">
        <v>146</v>
      </c>
      <c r="E119" t="s">
        <v>133</v>
      </c>
      <c r="F119" t="s">
        <v>51</v>
      </c>
      <c r="G119" t="s">
        <v>51</v>
      </c>
      <c r="H119">
        <v>2013</v>
      </c>
      <c r="I119" t="s">
        <v>213</v>
      </c>
      <c r="J119">
        <v>506</v>
      </c>
      <c r="K119">
        <v>583</v>
      </c>
      <c r="L119">
        <v>1089</v>
      </c>
      <c r="M119">
        <v>6</v>
      </c>
      <c r="N119" t="s">
        <v>776</v>
      </c>
      <c r="O119">
        <v>303</v>
      </c>
      <c r="P119" s="290">
        <v>41275</v>
      </c>
      <c r="Q119" s="290">
        <v>41578</v>
      </c>
      <c r="R119">
        <v>1929.1340000000002</v>
      </c>
      <c r="S119">
        <v>15750.923600000002</v>
      </c>
      <c r="T119">
        <v>15750.923600000002</v>
      </c>
      <c r="V119" t="s">
        <v>759</v>
      </c>
      <c r="W119" t="s">
        <v>702</v>
      </c>
      <c r="Y119" s="54">
        <v>6</v>
      </c>
    </row>
    <row r="120" spans="1:25" x14ac:dyDescent="0.2">
      <c r="A120" t="s">
        <v>117</v>
      </c>
      <c r="B120" t="s">
        <v>320</v>
      </c>
      <c r="C120" t="s">
        <v>132</v>
      </c>
      <c r="D120" t="s">
        <v>211</v>
      </c>
      <c r="E120" t="s">
        <v>263</v>
      </c>
      <c r="F120" t="s">
        <v>38</v>
      </c>
      <c r="G120" t="s">
        <v>976</v>
      </c>
      <c r="H120">
        <v>2012</v>
      </c>
      <c r="I120" t="s">
        <v>213</v>
      </c>
      <c r="J120">
        <v>4177</v>
      </c>
      <c r="K120">
        <v>4119</v>
      </c>
      <c r="L120">
        <v>8296</v>
      </c>
      <c r="M120">
        <v>20</v>
      </c>
      <c r="N120" t="s">
        <v>801</v>
      </c>
      <c r="O120">
        <v>303</v>
      </c>
      <c r="P120" s="290">
        <v>41275</v>
      </c>
      <c r="Q120" s="290">
        <v>41578</v>
      </c>
      <c r="R120">
        <v>59287.152000000002</v>
      </c>
      <c r="T120">
        <v>59287.152000000002</v>
      </c>
      <c r="V120" t="s">
        <v>759</v>
      </c>
      <c r="W120" t="s">
        <v>702</v>
      </c>
      <c r="Y120" s="54">
        <v>20</v>
      </c>
    </row>
    <row r="121" spans="1:25" x14ac:dyDescent="0.2">
      <c r="A121" t="s">
        <v>117</v>
      </c>
      <c r="B121" t="s">
        <v>322</v>
      </c>
      <c r="C121" t="s">
        <v>132</v>
      </c>
      <c r="D121" t="s">
        <v>321</v>
      </c>
      <c r="E121" t="s">
        <v>263</v>
      </c>
      <c r="F121" t="s">
        <v>38</v>
      </c>
      <c r="G121" t="s">
        <v>976</v>
      </c>
      <c r="H121">
        <v>2012</v>
      </c>
      <c r="I121" t="s">
        <v>213</v>
      </c>
      <c r="J121">
        <v>470</v>
      </c>
      <c r="K121">
        <v>511</v>
      </c>
      <c r="L121">
        <v>981</v>
      </c>
      <c r="M121">
        <v>15</v>
      </c>
      <c r="N121" t="s">
        <v>817</v>
      </c>
      <c r="O121">
        <v>303</v>
      </c>
      <c r="P121" s="290">
        <v>41275</v>
      </c>
      <c r="Q121" s="290">
        <v>41578</v>
      </c>
      <c r="R121">
        <v>44465.364000000001</v>
      </c>
      <c r="T121">
        <v>44465.364000000001</v>
      </c>
      <c r="V121" t="s">
        <v>759</v>
      </c>
      <c r="W121" t="s">
        <v>702</v>
      </c>
      <c r="Y121" s="54">
        <v>15</v>
      </c>
    </row>
    <row r="122" spans="1:25" x14ac:dyDescent="0.2">
      <c r="A122" t="s">
        <v>117</v>
      </c>
      <c r="B122" t="s">
        <v>323</v>
      </c>
      <c r="C122" t="s">
        <v>132</v>
      </c>
      <c r="D122" t="s">
        <v>321</v>
      </c>
      <c r="E122" t="s">
        <v>263</v>
      </c>
      <c r="F122" t="s">
        <v>38</v>
      </c>
      <c r="G122" t="s">
        <v>976</v>
      </c>
      <c r="H122">
        <v>2012</v>
      </c>
      <c r="I122" t="s">
        <v>213</v>
      </c>
      <c r="J122">
        <v>470</v>
      </c>
      <c r="K122">
        <v>511</v>
      </c>
      <c r="L122">
        <v>981</v>
      </c>
      <c r="M122">
        <v>15</v>
      </c>
      <c r="N122" t="s">
        <v>817</v>
      </c>
      <c r="O122">
        <v>303</v>
      </c>
      <c r="P122" s="290">
        <v>41275</v>
      </c>
      <c r="Q122" s="290">
        <v>41578</v>
      </c>
      <c r="R122">
        <v>44465.364000000001</v>
      </c>
      <c r="T122">
        <v>44465.364000000001</v>
      </c>
      <c r="V122" t="s">
        <v>759</v>
      </c>
      <c r="W122" t="s">
        <v>702</v>
      </c>
      <c r="Y122" s="54">
        <v>15</v>
      </c>
    </row>
    <row r="123" spans="1:25" x14ac:dyDescent="0.2">
      <c r="A123" t="s">
        <v>52</v>
      </c>
      <c r="B123" t="s">
        <v>923</v>
      </c>
      <c r="C123" t="s">
        <v>132</v>
      </c>
      <c r="D123" t="s">
        <v>615</v>
      </c>
      <c r="E123" t="s">
        <v>263</v>
      </c>
      <c r="F123" t="s">
        <v>33</v>
      </c>
      <c r="G123" t="s">
        <v>976</v>
      </c>
      <c r="H123">
        <v>2013</v>
      </c>
      <c r="I123" t="s">
        <v>977</v>
      </c>
      <c r="J123">
        <v>575</v>
      </c>
      <c r="K123">
        <v>599</v>
      </c>
      <c r="L123">
        <v>1174</v>
      </c>
      <c r="M123">
        <v>8</v>
      </c>
      <c r="N123" t="s">
        <v>781</v>
      </c>
      <c r="O123">
        <v>29</v>
      </c>
      <c r="P123" s="290">
        <v>41579</v>
      </c>
      <c r="Q123" s="290">
        <v>41608</v>
      </c>
      <c r="R123">
        <v>478.8</v>
      </c>
      <c r="S123">
        <v>12175.8</v>
      </c>
      <c r="T123">
        <v>12175.8</v>
      </c>
      <c r="V123" t="s">
        <v>759</v>
      </c>
      <c r="W123" t="s">
        <v>702</v>
      </c>
      <c r="Y123" s="54">
        <v>8</v>
      </c>
    </row>
    <row r="124" spans="1:25" x14ac:dyDescent="0.2">
      <c r="A124" t="s">
        <v>52</v>
      </c>
      <c r="B124" t="s">
        <v>926</v>
      </c>
      <c r="C124" t="s">
        <v>132</v>
      </c>
      <c r="D124" t="s">
        <v>610</v>
      </c>
      <c r="E124" t="s">
        <v>263</v>
      </c>
      <c r="F124" t="s">
        <v>33</v>
      </c>
      <c r="G124" t="s">
        <v>976</v>
      </c>
      <c r="H124">
        <v>2013</v>
      </c>
      <c r="I124" t="s">
        <v>977</v>
      </c>
      <c r="J124">
        <v>705</v>
      </c>
      <c r="K124">
        <v>721</v>
      </c>
      <c r="L124">
        <v>1426</v>
      </c>
      <c r="M124">
        <v>6</v>
      </c>
      <c r="N124" t="s">
        <v>744</v>
      </c>
      <c r="O124">
        <v>60</v>
      </c>
      <c r="P124" s="290">
        <v>41579</v>
      </c>
      <c r="Q124" s="290">
        <v>41639</v>
      </c>
      <c r="R124">
        <v>907.2</v>
      </c>
      <c r="S124">
        <v>48048.36</v>
      </c>
      <c r="T124">
        <v>48048.36</v>
      </c>
      <c r="V124" t="s">
        <v>759</v>
      </c>
      <c r="W124" t="s">
        <v>702</v>
      </c>
      <c r="Y124" s="54">
        <v>6</v>
      </c>
    </row>
    <row r="125" spans="1:25" x14ac:dyDescent="0.2">
      <c r="A125" t="s">
        <v>34</v>
      </c>
      <c r="B125" t="s">
        <v>928</v>
      </c>
      <c r="C125" t="s">
        <v>132</v>
      </c>
      <c r="D125" t="s">
        <v>612</v>
      </c>
      <c r="E125" t="s">
        <v>263</v>
      </c>
      <c r="F125" t="s">
        <v>33</v>
      </c>
      <c r="G125" t="s">
        <v>976</v>
      </c>
      <c r="H125">
        <v>2013</v>
      </c>
      <c r="I125" t="s">
        <v>977</v>
      </c>
      <c r="J125">
        <v>1080</v>
      </c>
      <c r="K125">
        <v>1290</v>
      </c>
      <c r="L125">
        <v>2370</v>
      </c>
      <c r="M125">
        <v>6.2</v>
      </c>
      <c r="N125" t="s">
        <v>831</v>
      </c>
      <c r="O125">
        <v>30</v>
      </c>
      <c r="P125" s="290">
        <v>41609</v>
      </c>
      <c r="Q125" s="290">
        <v>41639</v>
      </c>
      <c r="R125">
        <v>10540</v>
      </c>
      <c r="T125">
        <v>10540</v>
      </c>
      <c r="V125" t="s">
        <v>759</v>
      </c>
      <c r="W125" t="s">
        <v>702</v>
      </c>
      <c r="Y125" s="54">
        <v>6.2</v>
      </c>
    </row>
    <row r="126" spans="1:25" x14ac:dyDescent="0.2">
      <c r="A126" t="s">
        <v>34</v>
      </c>
      <c r="B126" t="s">
        <v>930</v>
      </c>
      <c r="C126" t="s">
        <v>132</v>
      </c>
      <c r="D126" t="s">
        <v>125</v>
      </c>
      <c r="E126" t="s">
        <v>291</v>
      </c>
      <c r="F126" t="s">
        <v>33</v>
      </c>
      <c r="G126" t="s">
        <v>976</v>
      </c>
      <c r="H126">
        <v>2013</v>
      </c>
      <c r="I126" t="s">
        <v>977</v>
      </c>
      <c r="J126">
        <v>1446</v>
      </c>
      <c r="K126">
        <v>1355</v>
      </c>
      <c r="L126">
        <v>2801</v>
      </c>
      <c r="M126">
        <v>4.7</v>
      </c>
      <c r="N126" t="s">
        <v>967</v>
      </c>
      <c r="O126">
        <v>30</v>
      </c>
      <c r="P126" s="290">
        <v>41609</v>
      </c>
      <c r="Q126" s="290" t="s">
        <v>984</v>
      </c>
      <c r="R126">
        <v>7956.0000000000009</v>
      </c>
      <c r="T126">
        <v>7956.0000000000009</v>
      </c>
      <c r="V126" t="s">
        <v>759</v>
      </c>
      <c r="W126" t="s">
        <v>702</v>
      </c>
      <c r="Y126" s="54">
        <v>4.7</v>
      </c>
    </row>
    <row r="127" spans="1:25" x14ac:dyDescent="0.2">
      <c r="A127" t="s">
        <v>52</v>
      </c>
      <c r="B127" t="s">
        <v>931</v>
      </c>
      <c r="C127" t="s">
        <v>132</v>
      </c>
      <c r="D127" t="s">
        <v>297</v>
      </c>
      <c r="E127" t="s">
        <v>291</v>
      </c>
      <c r="F127" t="s">
        <v>33</v>
      </c>
      <c r="G127" t="s">
        <v>976</v>
      </c>
      <c r="H127">
        <v>2013</v>
      </c>
      <c r="I127" t="s">
        <v>977</v>
      </c>
      <c r="J127">
        <v>516</v>
      </c>
      <c r="K127">
        <v>564</v>
      </c>
      <c r="L127">
        <v>1080</v>
      </c>
      <c r="M127">
        <v>10</v>
      </c>
      <c r="N127" t="s">
        <v>864</v>
      </c>
      <c r="O127">
        <v>30</v>
      </c>
      <c r="P127" s="290">
        <v>41579</v>
      </c>
      <c r="Q127" s="290">
        <v>41639</v>
      </c>
      <c r="R127">
        <v>1701</v>
      </c>
      <c r="S127">
        <v>49591.81</v>
      </c>
      <c r="T127">
        <v>49591.81</v>
      </c>
      <c r="V127" t="s">
        <v>759</v>
      </c>
      <c r="W127" t="s">
        <v>702</v>
      </c>
      <c r="Y127" s="54">
        <v>10</v>
      </c>
    </row>
    <row r="128" spans="1:25" x14ac:dyDescent="0.2">
      <c r="A128" t="s">
        <v>52</v>
      </c>
      <c r="B128" t="s">
        <v>326</v>
      </c>
      <c r="C128" t="s">
        <v>132</v>
      </c>
      <c r="D128" t="s">
        <v>324</v>
      </c>
      <c r="E128" t="s">
        <v>263</v>
      </c>
      <c r="F128" t="s">
        <v>33</v>
      </c>
      <c r="G128" t="s">
        <v>976</v>
      </c>
      <c r="H128">
        <v>2013</v>
      </c>
      <c r="I128" t="s">
        <v>977</v>
      </c>
      <c r="J128">
        <v>1795</v>
      </c>
      <c r="K128">
        <v>1878</v>
      </c>
      <c r="L128">
        <v>3673</v>
      </c>
      <c r="M128">
        <v>15</v>
      </c>
      <c r="N128" t="s">
        <v>819</v>
      </c>
      <c r="O128">
        <v>271</v>
      </c>
      <c r="P128" s="290">
        <v>41276</v>
      </c>
      <c r="Q128" s="290">
        <v>41547</v>
      </c>
      <c r="R128">
        <v>960</v>
      </c>
      <c r="S128">
        <v>246140</v>
      </c>
      <c r="T128">
        <v>246140</v>
      </c>
      <c r="V128" t="s">
        <v>759</v>
      </c>
      <c r="W128" t="s">
        <v>702</v>
      </c>
      <c r="Y128" s="54">
        <v>15</v>
      </c>
    </row>
    <row r="129" spans="1:25" x14ac:dyDescent="0.2">
      <c r="A129" t="s">
        <v>52</v>
      </c>
      <c r="B129" t="s">
        <v>325</v>
      </c>
      <c r="C129" t="s">
        <v>132</v>
      </c>
      <c r="D129" t="s">
        <v>324</v>
      </c>
      <c r="E129" t="s">
        <v>263</v>
      </c>
      <c r="F129" t="s">
        <v>51</v>
      </c>
      <c r="G129" t="s">
        <v>51</v>
      </c>
      <c r="H129">
        <v>2013</v>
      </c>
      <c r="I129" t="s">
        <v>213</v>
      </c>
      <c r="J129">
        <v>1795</v>
      </c>
      <c r="K129">
        <v>1878</v>
      </c>
      <c r="L129">
        <v>3673</v>
      </c>
      <c r="M129">
        <v>7</v>
      </c>
      <c r="N129" t="s">
        <v>797</v>
      </c>
      <c r="O129">
        <v>332</v>
      </c>
      <c r="P129" s="290">
        <v>41276</v>
      </c>
      <c r="Q129" s="290">
        <v>41608</v>
      </c>
      <c r="R129">
        <v>2880</v>
      </c>
      <c r="S129">
        <v>199591.74619999999</v>
      </c>
      <c r="T129">
        <v>199591.74619999999</v>
      </c>
      <c r="V129" t="s">
        <v>759</v>
      </c>
      <c r="W129" t="s">
        <v>702</v>
      </c>
      <c r="Y129" s="54">
        <v>7</v>
      </c>
    </row>
    <row r="130" spans="1:25" x14ac:dyDescent="0.2">
      <c r="A130" t="s">
        <v>66</v>
      </c>
      <c r="B130" t="s">
        <v>713</v>
      </c>
      <c r="C130" t="s">
        <v>132</v>
      </c>
      <c r="D130" t="s">
        <v>324</v>
      </c>
      <c r="E130" t="s">
        <v>263</v>
      </c>
      <c r="F130" t="s">
        <v>51</v>
      </c>
      <c r="G130" t="s">
        <v>51</v>
      </c>
      <c r="H130">
        <v>2013</v>
      </c>
      <c r="I130" t="s">
        <v>213</v>
      </c>
      <c r="J130">
        <v>1795</v>
      </c>
      <c r="K130">
        <v>1878</v>
      </c>
      <c r="L130">
        <v>3673</v>
      </c>
      <c r="M130">
        <v>15</v>
      </c>
      <c r="N130" t="s">
        <v>820</v>
      </c>
      <c r="O130">
        <v>303</v>
      </c>
      <c r="P130" s="290">
        <v>41275</v>
      </c>
      <c r="Q130" s="290">
        <v>41578</v>
      </c>
      <c r="R130">
        <v>2295.4998000000001</v>
      </c>
      <c r="S130">
        <v>27203.626800000002</v>
      </c>
      <c r="T130">
        <v>27203.626800000002</v>
      </c>
      <c r="V130" t="s">
        <v>759</v>
      </c>
      <c r="W130" t="s">
        <v>702</v>
      </c>
      <c r="Y130" s="54">
        <v>15</v>
      </c>
    </row>
    <row r="131" spans="1:25" x14ac:dyDescent="0.2">
      <c r="A131" t="s">
        <v>34</v>
      </c>
      <c r="B131" t="s">
        <v>330</v>
      </c>
      <c r="C131" t="s">
        <v>132</v>
      </c>
      <c r="D131" t="s">
        <v>140</v>
      </c>
      <c r="E131" t="s">
        <v>140</v>
      </c>
      <c r="F131" t="s">
        <v>33</v>
      </c>
      <c r="G131" t="s">
        <v>976</v>
      </c>
      <c r="H131">
        <v>2013</v>
      </c>
      <c r="I131" t="s">
        <v>977</v>
      </c>
      <c r="J131">
        <v>2110</v>
      </c>
      <c r="K131">
        <v>2121</v>
      </c>
      <c r="L131">
        <v>4231</v>
      </c>
      <c r="M131">
        <v>42</v>
      </c>
      <c r="N131" t="s">
        <v>814</v>
      </c>
      <c r="O131">
        <v>91</v>
      </c>
      <c r="P131" s="290">
        <v>41487</v>
      </c>
      <c r="Q131" s="290">
        <v>41578</v>
      </c>
      <c r="R131">
        <v>18900</v>
      </c>
      <c r="S131">
        <v>27558.5</v>
      </c>
      <c r="T131">
        <v>27558.5</v>
      </c>
      <c r="V131" t="s">
        <v>759</v>
      </c>
      <c r="W131" t="s">
        <v>702</v>
      </c>
      <c r="Y131" s="54">
        <v>42</v>
      </c>
    </row>
    <row r="132" spans="1:25" x14ac:dyDescent="0.2">
      <c r="A132" t="s">
        <v>34</v>
      </c>
      <c r="B132" t="s">
        <v>334</v>
      </c>
      <c r="C132" t="s">
        <v>132</v>
      </c>
      <c r="D132" t="s">
        <v>333</v>
      </c>
      <c r="E132" t="s">
        <v>140</v>
      </c>
      <c r="F132" t="s">
        <v>33</v>
      </c>
      <c r="G132" t="s">
        <v>976</v>
      </c>
      <c r="H132">
        <v>2013</v>
      </c>
      <c r="I132" t="s">
        <v>977</v>
      </c>
      <c r="J132">
        <v>492</v>
      </c>
      <c r="K132">
        <v>594</v>
      </c>
      <c r="L132">
        <v>1086</v>
      </c>
      <c r="M132">
        <v>7</v>
      </c>
      <c r="N132" t="s">
        <v>818</v>
      </c>
      <c r="O132">
        <v>60</v>
      </c>
      <c r="P132" s="290">
        <v>41487</v>
      </c>
      <c r="Q132" s="290">
        <v>41547</v>
      </c>
      <c r="R132">
        <v>4284</v>
      </c>
      <c r="S132">
        <v>11284</v>
      </c>
      <c r="T132">
        <v>11284</v>
      </c>
      <c r="V132" t="s">
        <v>759</v>
      </c>
      <c r="W132" t="s">
        <v>702</v>
      </c>
      <c r="Y132" s="54">
        <v>7</v>
      </c>
    </row>
    <row r="133" spans="1:25" x14ac:dyDescent="0.2">
      <c r="A133" t="s">
        <v>34</v>
      </c>
      <c r="B133" t="s">
        <v>336</v>
      </c>
      <c r="C133" t="s">
        <v>132</v>
      </c>
      <c r="D133" t="s">
        <v>335</v>
      </c>
      <c r="E133" t="s">
        <v>140</v>
      </c>
      <c r="F133" t="s">
        <v>101</v>
      </c>
      <c r="G133" t="s">
        <v>976</v>
      </c>
      <c r="H133">
        <v>2013</v>
      </c>
      <c r="I133" t="s">
        <v>213</v>
      </c>
      <c r="J133">
        <v>534</v>
      </c>
      <c r="K133">
        <v>638</v>
      </c>
      <c r="L133">
        <v>1172</v>
      </c>
      <c r="M133">
        <v>40</v>
      </c>
      <c r="N133" t="s">
        <v>821</v>
      </c>
      <c r="O133">
        <v>29</v>
      </c>
      <c r="P133" s="290">
        <v>41426</v>
      </c>
      <c r="Q133" s="290">
        <v>41455</v>
      </c>
      <c r="R133">
        <v>6300</v>
      </c>
      <c r="S133">
        <v>16300</v>
      </c>
      <c r="T133">
        <v>16300</v>
      </c>
      <c r="V133" t="s">
        <v>759</v>
      </c>
      <c r="W133" t="s">
        <v>702</v>
      </c>
      <c r="Y133" s="54">
        <v>40</v>
      </c>
    </row>
    <row r="134" spans="1:25" x14ac:dyDescent="0.2">
      <c r="A134" t="s">
        <v>52</v>
      </c>
      <c r="B134" t="s">
        <v>338</v>
      </c>
      <c r="C134" t="s">
        <v>132</v>
      </c>
      <c r="D134" t="s">
        <v>337</v>
      </c>
      <c r="E134" t="s">
        <v>140</v>
      </c>
      <c r="F134" t="s">
        <v>51</v>
      </c>
      <c r="G134" t="s">
        <v>51</v>
      </c>
      <c r="H134">
        <v>2013</v>
      </c>
      <c r="I134" t="s">
        <v>213</v>
      </c>
      <c r="J134">
        <v>2278</v>
      </c>
      <c r="K134">
        <v>2611</v>
      </c>
      <c r="L134">
        <v>4889</v>
      </c>
      <c r="M134">
        <v>26</v>
      </c>
      <c r="N134" t="s">
        <v>822</v>
      </c>
      <c r="O134">
        <v>303</v>
      </c>
      <c r="P134" s="290">
        <v>41275</v>
      </c>
      <c r="Q134" s="290">
        <v>41578</v>
      </c>
      <c r="R134">
        <v>0</v>
      </c>
      <c r="S134">
        <v>76295.747600000002</v>
      </c>
      <c r="T134">
        <v>76295.747600000002</v>
      </c>
      <c r="V134" t="s">
        <v>759</v>
      </c>
      <c r="W134" t="s">
        <v>702</v>
      </c>
      <c r="Y134" s="54">
        <v>26</v>
      </c>
    </row>
    <row r="135" spans="1:25" x14ac:dyDescent="0.2">
      <c r="A135" t="s">
        <v>66</v>
      </c>
      <c r="B135" t="s">
        <v>714</v>
      </c>
      <c r="C135" t="s">
        <v>132</v>
      </c>
      <c r="D135" t="s">
        <v>337</v>
      </c>
      <c r="E135" t="s">
        <v>140</v>
      </c>
      <c r="F135" t="s">
        <v>51</v>
      </c>
      <c r="G135" t="s">
        <v>51</v>
      </c>
      <c r="H135">
        <v>2013</v>
      </c>
      <c r="I135" t="s">
        <v>213</v>
      </c>
      <c r="J135">
        <v>2278</v>
      </c>
      <c r="K135">
        <v>2611</v>
      </c>
      <c r="L135">
        <v>4889</v>
      </c>
      <c r="M135">
        <v>3</v>
      </c>
      <c r="N135" t="s">
        <v>869</v>
      </c>
      <c r="O135">
        <v>303</v>
      </c>
      <c r="P135" s="290">
        <v>41275</v>
      </c>
      <c r="Q135" s="290">
        <v>41578</v>
      </c>
      <c r="R135">
        <v>419.16</v>
      </c>
      <c r="S135">
        <v>4735.71</v>
      </c>
      <c r="T135">
        <v>4735.71</v>
      </c>
      <c r="V135" t="s">
        <v>759</v>
      </c>
      <c r="W135" t="s">
        <v>702</v>
      </c>
      <c r="Y135" s="54">
        <v>3</v>
      </c>
    </row>
    <row r="136" spans="1:25" x14ac:dyDescent="0.2">
      <c r="A136" t="s">
        <v>45</v>
      </c>
      <c r="B136" t="s">
        <v>261</v>
      </c>
      <c r="C136" t="s">
        <v>132</v>
      </c>
      <c r="D136">
        <v>0</v>
      </c>
      <c r="E136">
        <v>0</v>
      </c>
      <c r="F136" t="s">
        <v>38</v>
      </c>
      <c r="G136" t="s">
        <v>976</v>
      </c>
      <c r="H136">
        <v>2013</v>
      </c>
      <c r="I136" t="s">
        <v>213</v>
      </c>
      <c r="J136" t="s">
        <v>213</v>
      </c>
      <c r="K136" t="s">
        <v>213</v>
      </c>
      <c r="L136" t="s">
        <v>213</v>
      </c>
      <c r="M136">
        <v>1</v>
      </c>
      <c r="N136" t="s">
        <v>732</v>
      </c>
      <c r="P136" s="290"/>
      <c r="Q136" s="290"/>
      <c r="R136">
        <v>15859.58</v>
      </c>
      <c r="T136">
        <v>15859.58</v>
      </c>
      <c r="V136" t="s">
        <v>733</v>
      </c>
      <c r="W136" t="s">
        <v>702</v>
      </c>
      <c r="Y136" s="54">
        <v>1</v>
      </c>
    </row>
    <row r="137" spans="1:25" x14ac:dyDescent="0.2">
      <c r="A137" t="s">
        <v>52</v>
      </c>
      <c r="B137" t="s">
        <v>340</v>
      </c>
      <c r="C137" t="s">
        <v>149</v>
      </c>
      <c r="D137" t="s">
        <v>339</v>
      </c>
      <c r="E137" t="s">
        <v>150</v>
      </c>
      <c r="F137" t="s">
        <v>38</v>
      </c>
      <c r="G137" t="s">
        <v>976</v>
      </c>
      <c r="H137">
        <v>2013</v>
      </c>
      <c r="I137" t="s">
        <v>213</v>
      </c>
      <c r="J137">
        <v>874</v>
      </c>
      <c r="K137">
        <v>931</v>
      </c>
      <c r="L137">
        <v>1805</v>
      </c>
      <c r="M137">
        <v>3.2</v>
      </c>
      <c r="N137" t="s">
        <v>823</v>
      </c>
      <c r="O137">
        <v>120</v>
      </c>
      <c r="P137" s="290">
        <v>40934</v>
      </c>
      <c r="Q137" s="290">
        <v>41356</v>
      </c>
      <c r="R137">
        <v>119829.52</v>
      </c>
      <c r="T137">
        <v>119829.52</v>
      </c>
      <c r="V137" t="s">
        <v>768</v>
      </c>
      <c r="W137" t="s">
        <v>702</v>
      </c>
      <c r="Y137" s="54">
        <v>3.2</v>
      </c>
    </row>
    <row r="138" spans="1:25" x14ac:dyDescent="0.2">
      <c r="A138" t="s">
        <v>66</v>
      </c>
      <c r="B138" t="s">
        <v>343</v>
      </c>
      <c r="C138" t="s">
        <v>149</v>
      </c>
      <c r="D138" t="s">
        <v>342</v>
      </c>
      <c r="E138" t="s">
        <v>341</v>
      </c>
      <c r="F138" t="s">
        <v>38</v>
      </c>
      <c r="G138" t="s">
        <v>976</v>
      </c>
      <c r="H138">
        <v>2013</v>
      </c>
      <c r="I138" t="s">
        <v>213</v>
      </c>
      <c r="J138">
        <v>308</v>
      </c>
      <c r="K138">
        <v>360</v>
      </c>
      <c r="L138">
        <v>668</v>
      </c>
      <c r="M138">
        <v>7</v>
      </c>
      <c r="N138" t="s">
        <v>739</v>
      </c>
      <c r="O138">
        <v>20</v>
      </c>
      <c r="P138" s="290">
        <v>41317</v>
      </c>
      <c r="Q138" s="290">
        <v>41332</v>
      </c>
      <c r="R138">
        <v>4451.78</v>
      </c>
      <c r="T138">
        <v>4451.78</v>
      </c>
      <c r="V138" t="s">
        <v>768</v>
      </c>
      <c r="W138" t="s">
        <v>702</v>
      </c>
      <c r="Y138" s="54">
        <v>7</v>
      </c>
    </row>
    <row r="139" spans="1:25" x14ac:dyDescent="0.2">
      <c r="A139" t="s">
        <v>52</v>
      </c>
      <c r="B139" t="s">
        <v>346</v>
      </c>
      <c r="C139" t="s">
        <v>149</v>
      </c>
      <c r="D139" t="s">
        <v>345</v>
      </c>
      <c r="E139" t="s">
        <v>344</v>
      </c>
      <c r="F139" t="s">
        <v>33</v>
      </c>
      <c r="G139" t="s">
        <v>976</v>
      </c>
      <c r="H139">
        <v>2013</v>
      </c>
      <c r="I139" t="s">
        <v>977</v>
      </c>
      <c r="J139">
        <v>2255</v>
      </c>
      <c r="K139">
        <v>2375</v>
      </c>
      <c r="L139">
        <v>4630</v>
      </c>
      <c r="M139">
        <v>0</v>
      </c>
      <c r="N139" t="s">
        <v>735</v>
      </c>
      <c r="O139">
        <v>6</v>
      </c>
      <c r="P139" s="290">
        <v>41368</v>
      </c>
      <c r="Q139" s="290">
        <v>41373</v>
      </c>
      <c r="R139">
        <v>5137.6499999999996</v>
      </c>
      <c r="T139">
        <v>5137.6499999999996</v>
      </c>
      <c r="V139" t="s">
        <v>768</v>
      </c>
      <c r="W139" t="s">
        <v>702</v>
      </c>
      <c r="Y139" s="54">
        <v>0</v>
      </c>
    </row>
    <row r="140" spans="1:25" x14ac:dyDescent="0.2">
      <c r="A140" t="s">
        <v>52</v>
      </c>
      <c r="B140" t="s">
        <v>347</v>
      </c>
      <c r="C140" t="s">
        <v>149</v>
      </c>
      <c r="D140" t="s">
        <v>345</v>
      </c>
      <c r="E140" t="s">
        <v>344</v>
      </c>
      <c r="F140" t="s">
        <v>33</v>
      </c>
      <c r="G140" t="s">
        <v>976</v>
      </c>
      <c r="H140">
        <v>2013</v>
      </c>
      <c r="I140" t="s">
        <v>977</v>
      </c>
      <c r="J140">
        <v>2255</v>
      </c>
      <c r="K140">
        <v>2375</v>
      </c>
      <c r="L140">
        <v>4630</v>
      </c>
      <c r="M140">
        <v>6.5</v>
      </c>
      <c r="N140" t="s">
        <v>824</v>
      </c>
      <c r="O140">
        <v>224</v>
      </c>
      <c r="P140" s="290">
        <v>41368</v>
      </c>
      <c r="Q140" s="290">
        <v>41621</v>
      </c>
      <c r="R140">
        <v>41855.436000000002</v>
      </c>
      <c r="S140">
        <v>316739.47439999995</v>
      </c>
      <c r="T140">
        <v>316739.47439999995</v>
      </c>
      <c r="V140" t="s">
        <v>768</v>
      </c>
      <c r="W140" t="s">
        <v>702</v>
      </c>
      <c r="Y140" s="54">
        <v>6.5</v>
      </c>
    </row>
    <row r="141" spans="1:25" x14ac:dyDescent="0.2">
      <c r="A141" t="s">
        <v>34</v>
      </c>
      <c r="B141" t="s">
        <v>352</v>
      </c>
      <c r="C141" t="s">
        <v>149</v>
      </c>
      <c r="D141" t="s">
        <v>345</v>
      </c>
      <c r="E141" t="s">
        <v>344</v>
      </c>
      <c r="F141" t="s">
        <v>33</v>
      </c>
      <c r="G141" t="s">
        <v>976</v>
      </c>
      <c r="H141">
        <v>2013</v>
      </c>
      <c r="I141" t="s">
        <v>977</v>
      </c>
      <c r="J141">
        <v>2255</v>
      </c>
      <c r="K141">
        <v>2375</v>
      </c>
      <c r="L141">
        <v>4630</v>
      </c>
      <c r="M141">
        <v>12.25</v>
      </c>
      <c r="N141" t="s">
        <v>825</v>
      </c>
      <c r="O141">
        <v>90</v>
      </c>
      <c r="P141" s="290">
        <v>41507</v>
      </c>
      <c r="Q141" s="290">
        <v>41617</v>
      </c>
      <c r="R141">
        <v>2161.2825000000003</v>
      </c>
      <c r="S141">
        <v>3533.4225000000006</v>
      </c>
      <c r="T141">
        <v>3533.4225000000006</v>
      </c>
      <c r="V141" t="s">
        <v>768</v>
      </c>
      <c r="W141" t="s">
        <v>702</v>
      </c>
      <c r="Y141" s="54">
        <v>12.25</v>
      </c>
    </row>
    <row r="142" spans="1:25" x14ac:dyDescent="0.2">
      <c r="A142" t="s">
        <v>34</v>
      </c>
      <c r="B142" t="s">
        <v>355</v>
      </c>
      <c r="C142" t="s">
        <v>149</v>
      </c>
      <c r="D142" t="s">
        <v>345</v>
      </c>
      <c r="E142" t="s">
        <v>344</v>
      </c>
      <c r="F142" t="s">
        <v>33</v>
      </c>
      <c r="G142" t="s">
        <v>976</v>
      </c>
      <c r="H142">
        <v>2013</v>
      </c>
      <c r="I142" t="s">
        <v>977</v>
      </c>
      <c r="J142">
        <v>2255</v>
      </c>
      <c r="K142">
        <v>2375</v>
      </c>
      <c r="L142">
        <v>4630</v>
      </c>
      <c r="M142">
        <v>3.5</v>
      </c>
      <c r="N142" t="s">
        <v>752</v>
      </c>
      <c r="O142">
        <v>2</v>
      </c>
      <c r="P142" s="290">
        <v>41494</v>
      </c>
      <c r="Q142" s="290">
        <v>41495</v>
      </c>
      <c r="R142">
        <v>3147.06</v>
      </c>
      <c r="S142">
        <v>6283.5</v>
      </c>
      <c r="T142">
        <v>6283.5</v>
      </c>
      <c r="V142" t="s">
        <v>768</v>
      </c>
      <c r="W142" t="s">
        <v>702</v>
      </c>
      <c r="Y142" s="54">
        <v>3.5</v>
      </c>
    </row>
    <row r="143" spans="1:25" x14ac:dyDescent="0.2">
      <c r="A143" t="s">
        <v>34</v>
      </c>
      <c r="B143" t="s">
        <v>356</v>
      </c>
      <c r="C143" t="s">
        <v>149</v>
      </c>
      <c r="D143" t="s">
        <v>345</v>
      </c>
      <c r="E143" t="s">
        <v>344</v>
      </c>
      <c r="F143" t="s">
        <v>33</v>
      </c>
      <c r="G143" t="s">
        <v>976</v>
      </c>
      <c r="H143">
        <v>2013</v>
      </c>
      <c r="I143" t="s">
        <v>977</v>
      </c>
      <c r="J143">
        <v>2255</v>
      </c>
      <c r="K143">
        <v>2375</v>
      </c>
      <c r="L143">
        <v>4630</v>
      </c>
      <c r="M143">
        <v>17</v>
      </c>
      <c r="N143" t="s">
        <v>826</v>
      </c>
      <c r="O143">
        <v>26</v>
      </c>
      <c r="P143" s="290">
        <v>41344</v>
      </c>
      <c r="Q143" s="290">
        <v>41369</v>
      </c>
      <c r="R143">
        <v>17853.400000000001</v>
      </c>
      <c r="T143">
        <v>17853.400000000001</v>
      </c>
      <c r="V143" t="s">
        <v>768</v>
      </c>
      <c r="W143" t="s">
        <v>702</v>
      </c>
      <c r="Y143" s="54">
        <v>17</v>
      </c>
    </row>
    <row r="144" spans="1:25" x14ac:dyDescent="0.2">
      <c r="A144" t="s">
        <v>34</v>
      </c>
      <c r="B144" t="s">
        <v>358</v>
      </c>
      <c r="C144" t="s">
        <v>149</v>
      </c>
      <c r="D144" t="s">
        <v>357</v>
      </c>
      <c r="E144" t="s">
        <v>344</v>
      </c>
      <c r="F144" t="s">
        <v>33</v>
      </c>
      <c r="G144" t="s">
        <v>976</v>
      </c>
      <c r="H144">
        <v>2013</v>
      </c>
      <c r="I144" t="s">
        <v>977</v>
      </c>
      <c r="J144">
        <v>810</v>
      </c>
      <c r="K144">
        <v>780</v>
      </c>
      <c r="L144">
        <v>1590</v>
      </c>
      <c r="M144">
        <v>2.1</v>
      </c>
      <c r="N144" t="s">
        <v>827</v>
      </c>
      <c r="O144">
        <v>4</v>
      </c>
      <c r="P144" s="290">
        <v>41576</v>
      </c>
      <c r="Q144" s="290">
        <v>41579</v>
      </c>
      <c r="R144">
        <v>8593.2000000000007</v>
      </c>
      <c r="T144">
        <v>8593.2000000000007</v>
      </c>
      <c r="V144" t="s">
        <v>768</v>
      </c>
      <c r="W144" t="s">
        <v>702</v>
      </c>
      <c r="Y144" s="54">
        <v>2.1</v>
      </c>
    </row>
    <row r="145" spans="1:25" x14ac:dyDescent="0.2">
      <c r="A145" t="s">
        <v>34</v>
      </c>
      <c r="B145" t="s">
        <v>361</v>
      </c>
      <c r="C145" t="s">
        <v>149</v>
      </c>
      <c r="D145" t="s">
        <v>360</v>
      </c>
      <c r="E145" t="s">
        <v>344</v>
      </c>
      <c r="F145" t="s">
        <v>33</v>
      </c>
      <c r="G145" t="s">
        <v>976</v>
      </c>
      <c r="H145">
        <v>2013</v>
      </c>
      <c r="I145" t="s">
        <v>977</v>
      </c>
      <c r="J145">
        <v>185</v>
      </c>
      <c r="K145">
        <v>198</v>
      </c>
      <c r="L145">
        <v>383</v>
      </c>
      <c r="M145">
        <v>9.4</v>
      </c>
      <c r="N145" t="s">
        <v>828</v>
      </c>
      <c r="O145">
        <v>2</v>
      </c>
      <c r="P145" s="290">
        <v>41320</v>
      </c>
      <c r="Q145" s="290">
        <v>41321</v>
      </c>
      <c r="R145">
        <v>1905.1200000000001</v>
      </c>
      <c r="S145">
        <v>1961.9460000000001</v>
      </c>
      <c r="T145">
        <v>1961.9460000000001</v>
      </c>
      <c r="V145" t="s">
        <v>768</v>
      </c>
      <c r="W145" t="s">
        <v>702</v>
      </c>
      <c r="Y145" s="54">
        <v>9.4</v>
      </c>
    </row>
    <row r="146" spans="1:25" x14ac:dyDescent="0.2">
      <c r="A146" t="s">
        <v>52</v>
      </c>
      <c r="B146" t="s">
        <v>363</v>
      </c>
      <c r="C146" t="s">
        <v>149</v>
      </c>
      <c r="D146" t="s">
        <v>345</v>
      </c>
      <c r="E146" t="s">
        <v>344</v>
      </c>
      <c r="F146" t="s">
        <v>51</v>
      </c>
      <c r="G146" t="s">
        <v>51</v>
      </c>
      <c r="H146">
        <v>2013</v>
      </c>
      <c r="I146" t="s">
        <v>213</v>
      </c>
      <c r="J146">
        <v>2255</v>
      </c>
      <c r="K146">
        <v>2375</v>
      </c>
      <c r="L146">
        <v>4630</v>
      </c>
      <c r="M146">
        <v>8</v>
      </c>
      <c r="N146" t="s">
        <v>781</v>
      </c>
      <c r="O146">
        <v>118</v>
      </c>
      <c r="P146" s="290">
        <v>41366</v>
      </c>
      <c r="Q146" s="290">
        <v>41515</v>
      </c>
      <c r="R146">
        <v>0</v>
      </c>
      <c r="S146">
        <v>168253.02840000001</v>
      </c>
      <c r="T146">
        <v>168253.02840000001</v>
      </c>
      <c r="V146" t="s">
        <v>768</v>
      </c>
      <c r="W146" t="s">
        <v>702</v>
      </c>
      <c r="Y146" s="54">
        <v>8</v>
      </c>
    </row>
    <row r="147" spans="1:25" x14ac:dyDescent="0.2">
      <c r="A147" t="s">
        <v>66</v>
      </c>
      <c r="B147" t="s">
        <v>715</v>
      </c>
      <c r="C147" t="s">
        <v>149</v>
      </c>
      <c r="D147" t="s">
        <v>345</v>
      </c>
      <c r="E147" t="s">
        <v>344</v>
      </c>
      <c r="F147" t="s">
        <v>51</v>
      </c>
      <c r="G147" t="s">
        <v>51</v>
      </c>
      <c r="H147">
        <v>2013</v>
      </c>
      <c r="I147" t="s">
        <v>213</v>
      </c>
      <c r="J147">
        <v>2255</v>
      </c>
      <c r="K147">
        <v>2375</v>
      </c>
      <c r="L147">
        <v>4630</v>
      </c>
      <c r="M147">
        <v>16</v>
      </c>
      <c r="N147" t="s">
        <v>829</v>
      </c>
      <c r="O147">
        <v>105</v>
      </c>
      <c r="P147" s="290">
        <v>41233</v>
      </c>
      <c r="Q147" s="290">
        <v>41371</v>
      </c>
      <c r="R147">
        <v>3999.0358999999999</v>
      </c>
      <c r="S147">
        <v>45118.8462</v>
      </c>
      <c r="T147">
        <v>45118.8462</v>
      </c>
      <c r="V147" t="s">
        <v>768</v>
      </c>
      <c r="W147" t="s">
        <v>702</v>
      </c>
      <c r="Y147" s="54">
        <v>16</v>
      </c>
    </row>
    <row r="148" spans="1:25" x14ac:dyDescent="0.2">
      <c r="A148" t="s">
        <v>52</v>
      </c>
      <c r="B148" t="s">
        <v>365</v>
      </c>
      <c r="C148" t="s">
        <v>149</v>
      </c>
      <c r="D148" t="s">
        <v>364</v>
      </c>
      <c r="E148" t="s">
        <v>344</v>
      </c>
      <c r="F148" t="s">
        <v>33</v>
      </c>
      <c r="G148" t="s">
        <v>976</v>
      </c>
      <c r="H148">
        <v>2013</v>
      </c>
      <c r="I148" t="s">
        <v>977</v>
      </c>
      <c r="J148">
        <v>284</v>
      </c>
      <c r="K148">
        <v>296</v>
      </c>
      <c r="L148">
        <v>580</v>
      </c>
      <c r="M148">
        <v>1.1000000000000001</v>
      </c>
      <c r="N148" t="s">
        <v>830</v>
      </c>
      <c r="O148">
        <v>10</v>
      </c>
      <c r="P148" s="290">
        <v>41436</v>
      </c>
      <c r="Q148" s="290">
        <v>41445</v>
      </c>
      <c r="R148">
        <v>1958.2079999999999</v>
      </c>
      <c r="S148">
        <v>6656.8279999999995</v>
      </c>
      <c r="T148">
        <v>6656.8279999999995</v>
      </c>
      <c r="V148" t="s">
        <v>768</v>
      </c>
      <c r="W148" t="s">
        <v>702</v>
      </c>
      <c r="Y148" s="54">
        <v>1.1000000000000001</v>
      </c>
    </row>
    <row r="149" spans="1:25" x14ac:dyDescent="0.2">
      <c r="A149" t="s">
        <v>34</v>
      </c>
      <c r="B149" t="s">
        <v>366</v>
      </c>
      <c r="C149" t="s">
        <v>149</v>
      </c>
      <c r="D149" t="s">
        <v>364</v>
      </c>
      <c r="E149" t="s">
        <v>344</v>
      </c>
      <c r="F149" t="s">
        <v>33</v>
      </c>
      <c r="G149" t="s">
        <v>976</v>
      </c>
      <c r="H149">
        <v>2013</v>
      </c>
      <c r="I149" t="s">
        <v>977</v>
      </c>
      <c r="J149">
        <v>284</v>
      </c>
      <c r="K149">
        <v>296</v>
      </c>
      <c r="L149">
        <v>580</v>
      </c>
      <c r="M149">
        <v>6.2</v>
      </c>
      <c r="N149" t="s">
        <v>831</v>
      </c>
      <c r="O149">
        <v>10</v>
      </c>
      <c r="P149" s="290">
        <v>41426</v>
      </c>
      <c r="Q149" s="290">
        <v>41431</v>
      </c>
      <c r="R149">
        <v>2827.44</v>
      </c>
      <c r="S149">
        <v>13435.44</v>
      </c>
      <c r="T149">
        <v>13435.44</v>
      </c>
      <c r="V149" t="s">
        <v>768</v>
      </c>
      <c r="W149" t="s">
        <v>702</v>
      </c>
      <c r="Y149" s="54">
        <v>6.2</v>
      </c>
    </row>
    <row r="150" spans="1:25" x14ac:dyDescent="0.2">
      <c r="A150" t="s">
        <v>34</v>
      </c>
      <c r="B150" t="s">
        <v>367</v>
      </c>
      <c r="C150" t="s">
        <v>149</v>
      </c>
      <c r="D150" t="s">
        <v>364</v>
      </c>
      <c r="E150" t="s">
        <v>344</v>
      </c>
      <c r="F150" t="s">
        <v>33</v>
      </c>
      <c r="G150" t="s">
        <v>976</v>
      </c>
      <c r="H150">
        <v>2013</v>
      </c>
      <c r="I150" t="s">
        <v>977</v>
      </c>
      <c r="J150">
        <v>284</v>
      </c>
      <c r="K150">
        <v>296</v>
      </c>
      <c r="L150">
        <v>580</v>
      </c>
      <c r="M150">
        <v>8</v>
      </c>
      <c r="N150" t="s">
        <v>751</v>
      </c>
      <c r="O150">
        <v>2</v>
      </c>
      <c r="P150" s="290">
        <v>41335</v>
      </c>
      <c r="Q150" s="290">
        <v>41336</v>
      </c>
      <c r="R150">
        <v>869.4</v>
      </c>
      <c r="T150">
        <v>869.4</v>
      </c>
      <c r="V150" t="s">
        <v>768</v>
      </c>
      <c r="W150" t="s">
        <v>702</v>
      </c>
      <c r="Y150" s="54">
        <v>8</v>
      </c>
    </row>
    <row r="151" spans="1:25" x14ac:dyDescent="0.2">
      <c r="A151" t="s">
        <v>52</v>
      </c>
      <c r="B151" t="s">
        <v>368</v>
      </c>
      <c r="C151" t="s">
        <v>149</v>
      </c>
      <c r="D151" t="s">
        <v>364</v>
      </c>
      <c r="E151" t="s">
        <v>344</v>
      </c>
      <c r="F151" t="s">
        <v>33</v>
      </c>
      <c r="G151" t="s">
        <v>976</v>
      </c>
      <c r="H151">
        <v>2012</v>
      </c>
      <c r="I151" t="s">
        <v>977</v>
      </c>
      <c r="J151">
        <v>284</v>
      </c>
      <c r="K151">
        <v>296</v>
      </c>
      <c r="L151">
        <v>580</v>
      </c>
      <c r="M151">
        <v>18.7</v>
      </c>
      <c r="N151" t="s">
        <v>832</v>
      </c>
      <c r="O151">
        <v>210</v>
      </c>
      <c r="P151" s="290">
        <v>41061</v>
      </c>
      <c r="Q151" s="290">
        <v>41270</v>
      </c>
      <c r="R151">
        <v>50500.800000000003</v>
      </c>
      <c r="S151">
        <v>292574.14799999999</v>
      </c>
      <c r="T151">
        <v>292574.14799999999</v>
      </c>
      <c r="V151" t="s">
        <v>768</v>
      </c>
      <c r="W151" t="s">
        <v>702</v>
      </c>
      <c r="Y151" s="54">
        <v>18.7</v>
      </c>
    </row>
    <row r="152" spans="1:25" x14ac:dyDescent="0.2">
      <c r="A152" t="s">
        <v>52</v>
      </c>
      <c r="B152" t="s">
        <v>385</v>
      </c>
      <c r="C152" t="s">
        <v>149</v>
      </c>
      <c r="D152" t="s">
        <v>384</v>
      </c>
      <c r="E152" t="s">
        <v>344</v>
      </c>
      <c r="F152" t="s">
        <v>51</v>
      </c>
      <c r="G152" t="s">
        <v>51</v>
      </c>
      <c r="H152">
        <v>2012</v>
      </c>
      <c r="I152" t="s">
        <v>213</v>
      </c>
      <c r="J152">
        <v>709</v>
      </c>
      <c r="K152">
        <v>749</v>
      </c>
      <c r="L152">
        <v>1458</v>
      </c>
      <c r="M152">
        <v>52</v>
      </c>
      <c r="N152" t="s">
        <v>833</v>
      </c>
      <c r="O152">
        <v>85</v>
      </c>
      <c r="P152" s="290">
        <v>41177</v>
      </c>
      <c r="Q152" s="290">
        <v>41261</v>
      </c>
      <c r="R152">
        <v>4063.2111000000004</v>
      </c>
      <c r="S152">
        <v>193989.07020000002</v>
      </c>
      <c r="T152">
        <v>193989.07020000002</v>
      </c>
      <c r="V152" t="s">
        <v>768</v>
      </c>
      <c r="W152" t="s">
        <v>702</v>
      </c>
      <c r="Y152" s="54">
        <v>52</v>
      </c>
    </row>
    <row r="153" spans="1:25" x14ac:dyDescent="0.2">
      <c r="A153" t="s">
        <v>66</v>
      </c>
      <c r="B153" t="s">
        <v>716</v>
      </c>
      <c r="C153" t="s">
        <v>149</v>
      </c>
      <c r="D153" t="s">
        <v>384</v>
      </c>
      <c r="E153" t="s">
        <v>344</v>
      </c>
      <c r="F153" t="s">
        <v>51</v>
      </c>
      <c r="G153" t="s">
        <v>51</v>
      </c>
      <c r="H153">
        <v>2013</v>
      </c>
      <c r="I153" t="s">
        <v>213</v>
      </c>
      <c r="J153">
        <v>709</v>
      </c>
      <c r="K153">
        <v>749</v>
      </c>
      <c r="L153">
        <v>1458</v>
      </c>
      <c r="M153">
        <v>24</v>
      </c>
      <c r="N153" t="s">
        <v>834</v>
      </c>
      <c r="O153">
        <v>105</v>
      </c>
      <c r="P153" s="290">
        <v>41598</v>
      </c>
      <c r="Q153" s="290">
        <v>41371</v>
      </c>
      <c r="R153">
        <v>10169.520200000001</v>
      </c>
      <c r="S153">
        <v>137082.049</v>
      </c>
      <c r="T153">
        <v>137082.049</v>
      </c>
      <c r="V153" t="s">
        <v>768</v>
      </c>
      <c r="W153" t="s">
        <v>702</v>
      </c>
      <c r="Y153" s="54">
        <v>24</v>
      </c>
    </row>
    <row r="154" spans="1:25" x14ac:dyDescent="0.2">
      <c r="A154" t="s">
        <v>34</v>
      </c>
      <c r="B154" t="s">
        <v>388</v>
      </c>
      <c r="C154" t="s">
        <v>149</v>
      </c>
      <c r="D154" t="s">
        <v>387</v>
      </c>
      <c r="E154" t="s">
        <v>386</v>
      </c>
      <c r="F154" t="s">
        <v>33</v>
      </c>
      <c r="G154" t="s">
        <v>976</v>
      </c>
      <c r="H154">
        <v>2013</v>
      </c>
      <c r="I154" t="s">
        <v>977</v>
      </c>
      <c r="J154">
        <v>317</v>
      </c>
      <c r="K154">
        <v>346</v>
      </c>
      <c r="L154">
        <v>663</v>
      </c>
      <c r="M154">
        <v>3.7</v>
      </c>
      <c r="N154" t="s">
        <v>835</v>
      </c>
      <c r="O154">
        <v>15</v>
      </c>
      <c r="P154" s="290">
        <v>41370</v>
      </c>
      <c r="Q154" s="290">
        <v>41384</v>
      </c>
      <c r="R154">
        <v>6936.0000000000009</v>
      </c>
      <c r="T154">
        <v>6936.0000000000009</v>
      </c>
      <c r="V154" t="s">
        <v>768</v>
      </c>
      <c r="W154" t="s">
        <v>702</v>
      </c>
      <c r="Y154" s="54">
        <v>3.7</v>
      </c>
    </row>
    <row r="155" spans="1:25" x14ac:dyDescent="0.2">
      <c r="A155" t="s">
        <v>34</v>
      </c>
      <c r="B155" t="s">
        <v>389</v>
      </c>
      <c r="C155" t="s">
        <v>149</v>
      </c>
      <c r="D155" t="s">
        <v>387</v>
      </c>
      <c r="E155" t="s">
        <v>386</v>
      </c>
      <c r="F155" t="s">
        <v>33</v>
      </c>
      <c r="G155" t="s">
        <v>976</v>
      </c>
      <c r="H155">
        <v>2013</v>
      </c>
      <c r="I155" t="s">
        <v>977</v>
      </c>
      <c r="J155">
        <v>317</v>
      </c>
      <c r="K155">
        <v>346</v>
      </c>
      <c r="L155">
        <v>663</v>
      </c>
      <c r="M155">
        <v>19</v>
      </c>
      <c r="N155" t="s">
        <v>836</v>
      </c>
      <c r="O155">
        <v>5</v>
      </c>
      <c r="P155" s="290">
        <v>41384</v>
      </c>
      <c r="Q155" s="290">
        <v>41388</v>
      </c>
      <c r="R155">
        <v>1625.4</v>
      </c>
      <c r="S155">
        <v>38587.800000000003</v>
      </c>
      <c r="T155">
        <v>38587.800000000003</v>
      </c>
      <c r="V155" t="s">
        <v>768</v>
      </c>
      <c r="W155" t="s">
        <v>702</v>
      </c>
      <c r="Y155" s="54">
        <v>19</v>
      </c>
    </row>
    <row r="156" spans="1:25" x14ac:dyDescent="0.2">
      <c r="A156" t="s">
        <v>34</v>
      </c>
      <c r="B156" t="s">
        <v>392</v>
      </c>
      <c r="C156" t="s">
        <v>149</v>
      </c>
      <c r="D156" t="s">
        <v>391</v>
      </c>
      <c r="E156" t="s">
        <v>386</v>
      </c>
      <c r="F156" t="s">
        <v>33</v>
      </c>
      <c r="G156" t="s">
        <v>976</v>
      </c>
      <c r="H156">
        <v>2013</v>
      </c>
      <c r="I156" t="s">
        <v>977</v>
      </c>
      <c r="J156">
        <v>587</v>
      </c>
      <c r="K156">
        <v>627</v>
      </c>
      <c r="L156">
        <v>1214</v>
      </c>
      <c r="M156">
        <v>1.3</v>
      </c>
      <c r="N156" t="s">
        <v>837</v>
      </c>
      <c r="O156">
        <v>3</v>
      </c>
      <c r="P156" s="290">
        <v>41386</v>
      </c>
      <c r="Q156" s="290">
        <v>41388</v>
      </c>
      <c r="R156">
        <v>1297.8</v>
      </c>
      <c r="T156">
        <v>1297.8</v>
      </c>
      <c r="V156" t="s">
        <v>768</v>
      </c>
      <c r="W156" t="s">
        <v>702</v>
      </c>
      <c r="Y156" s="54">
        <v>1.3</v>
      </c>
    </row>
    <row r="157" spans="1:25" x14ac:dyDescent="0.2">
      <c r="A157" t="s">
        <v>34</v>
      </c>
      <c r="B157" t="s">
        <v>394</v>
      </c>
      <c r="C157" t="s">
        <v>149</v>
      </c>
      <c r="D157" t="s">
        <v>386</v>
      </c>
      <c r="E157" t="s">
        <v>386</v>
      </c>
      <c r="F157" t="s">
        <v>33</v>
      </c>
      <c r="G157" t="s">
        <v>976</v>
      </c>
      <c r="H157">
        <v>2013</v>
      </c>
      <c r="I157" t="s">
        <v>977</v>
      </c>
      <c r="J157">
        <v>1702</v>
      </c>
      <c r="K157">
        <v>1877</v>
      </c>
      <c r="L157">
        <v>3579</v>
      </c>
      <c r="M157">
        <v>1.3</v>
      </c>
      <c r="N157" t="s">
        <v>837</v>
      </c>
      <c r="O157">
        <v>3</v>
      </c>
      <c r="P157" s="290">
        <v>41386</v>
      </c>
      <c r="Q157" s="290">
        <v>41388</v>
      </c>
      <c r="R157">
        <v>2424.2000000000003</v>
      </c>
      <c r="T157">
        <v>2424.2000000000003</v>
      </c>
      <c r="V157" t="s">
        <v>768</v>
      </c>
      <c r="W157" t="s">
        <v>702</v>
      </c>
      <c r="Y157" s="54">
        <v>1.3</v>
      </c>
    </row>
    <row r="158" spans="1:25" x14ac:dyDescent="0.2">
      <c r="A158" t="s">
        <v>52</v>
      </c>
      <c r="B158" t="s">
        <v>395</v>
      </c>
      <c r="C158" t="s">
        <v>149</v>
      </c>
      <c r="D158" t="s">
        <v>631</v>
      </c>
      <c r="E158" t="s">
        <v>386</v>
      </c>
      <c r="F158" t="s">
        <v>51</v>
      </c>
      <c r="G158" t="s">
        <v>51</v>
      </c>
      <c r="H158">
        <v>2013</v>
      </c>
      <c r="I158" t="s">
        <v>213</v>
      </c>
      <c r="J158">
        <v>240</v>
      </c>
      <c r="K158">
        <v>255</v>
      </c>
      <c r="L158">
        <v>495</v>
      </c>
      <c r="M158">
        <v>12.5</v>
      </c>
      <c r="N158" t="s">
        <v>838</v>
      </c>
      <c r="O158">
        <v>90</v>
      </c>
      <c r="P158" s="290">
        <v>41276</v>
      </c>
      <c r="Q158" s="290">
        <v>41364</v>
      </c>
      <c r="R158">
        <v>0</v>
      </c>
      <c r="S158">
        <v>150064.14640000003</v>
      </c>
      <c r="T158">
        <v>150064.14640000003</v>
      </c>
      <c r="V158" t="s">
        <v>768</v>
      </c>
      <c r="W158" t="s">
        <v>702</v>
      </c>
      <c r="Y158" s="54">
        <v>12.5</v>
      </c>
    </row>
    <row r="159" spans="1:25" x14ac:dyDescent="0.2">
      <c r="A159" t="s">
        <v>66</v>
      </c>
      <c r="B159" t="s">
        <v>717</v>
      </c>
      <c r="C159" t="s">
        <v>149</v>
      </c>
      <c r="D159" t="s">
        <v>631</v>
      </c>
      <c r="E159" t="s">
        <v>386</v>
      </c>
      <c r="F159" t="s">
        <v>51</v>
      </c>
      <c r="G159" t="s">
        <v>51</v>
      </c>
      <c r="H159">
        <v>2013</v>
      </c>
      <c r="I159" t="s">
        <v>213</v>
      </c>
      <c r="J159">
        <v>240</v>
      </c>
      <c r="K159">
        <v>255</v>
      </c>
      <c r="L159">
        <v>495</v>
      </c>
      <c r="M159">
        <v>2</v>
      </c>
      <c r="N159" t="s">
        <v>839</v>
      </c>
      <c r="O159">
        <v>105</v>
      </c>
      <c r="P159" s="290">
        <v>41233</v>
      </c>
      <c r="Q159" s="290">
        <v>41371</v>
      </c>
      <c r="R159">
        <v>2229.6318000000001</v>
      </c>
      <c r="S159">
        <v>41696.661800000002</v>
      </c>
      <c r="T159">
        <v>41696.661800000002</v>
      </c>
      <c r="V159" t="s">
        <v>768</v>
      </c>
      <c r="W159" t="s">
        <v>702</v>
      </c>
      <c r="Y159" s="54">
        <v>2</v>
      </c>
    </row>
    <row r="160" spans="1:25" x14ac:dyDescent="0.2">
      <c r="A160" t="s">
        <v>52</v>
      </c>
      <c r="B160" t="s">
        <v>396</v>
      </c>
      <c r="C160" t="s">
        <v>149</v>
      </c>
      <c r="D160" t="s">
        <v>631</v>
      </c>
      <c r="E160" t="s">
        <v>386</v>
      </c>
      <c r="F160" t="s">
        <v>33</v>
      </c>
      <c r="G160" t="s">
        <v>976</v>
      </c>
      <c r="H160">
        <v>2013</v>
      </c>
      <c r="I160" t="s">
        <v>977</v>
      </c>
      <c r="J160">
        <v>240</v>
      </c>
      <c r="K160">
        <v>255</v>
      </c>
      <c r="L160">
        <v>495</v>
      </c>
      <c r="M160">
        <v>10.210000000000001</v>
      </c>
      <c r="N160" t="s">
        <v>840</v>
      </c>
      <c r="O160">
        <v>90</v>
      </c>
      <c r="P160" s="290">
        <v>41276</v>
      </c>
      <c r="Q160" s="290">
        <v>41364</v>
      </c>
      <c r="R160">
        <v>8845.2000000000007</v>
      </c>
      <c r="S160">
        <v>88151.406000000003</v>
      </c>
      <c r="T160">
        <v>88151.406000000003</v>
      </c>
      <c r="V160" t="s">
        <v>768</v>
      </c>
      <c r="W160" t="s">
        <v>702</v>
      </c>
      <c r="Y160" s="54">
        <v>10.210000000000001</v>
      </c>
    </row>
    <row r="161" spans="1:25" x14ac:dyDescent="0.2">
      <c r="A161" t="s">
        <v>34</v>
      </c>
      <c r="B161" t="s">
        <v>398</v>
      </c>
      <c r="C161" t="s">
        <v>149</v>
      </c>
      <c r="D161" t="s">
        <v>631</v>
      </c>
      <c r="E161" t="s">
        <v>386</v>
      </c>
      <c r="F161" t="s">
        <v>33</v>
      </c>
      <c r="G161" t="s">
        <v>976</v>
      </c>
      <c r="H161">
        <v>2013</v>
      </c>
      <c r="I161" t="s">
        <v>977</v>
      </c>
      <c r="J161">
        <v>240</v>
      </c>
      <c r="K161">
        <v>255</v>
      </c>
      <c r="L161">
        <v>495</v>
      </c>
      <c r="M161">
        <v>4.5</v>
      </c>
      <c r="N161" t="s">
        <v>841</v>
      </c>
      <c r="O161">
        <v>10</v>
      </c>
      <c r="P161" s="290">
        <v>41304</v>
      </c>
      <c r="Q161" s="290">
        <v>41313</v>
      </c>
      <c r="R161">
        <v>846.72</v>
      </c>
      <c r="S161">
        <v>912.73</v>
      </c>
      <c r="T161">
        <v>912.73</v>
      </c>
      <c r="V161" t="s">
        <v>768</v>
      </c>
      <c r="W161" t="s">
        <v>702</v>
      </c>
      <c r="Y161" s="54">
        <v>4.5</v>
      </c>
    </row>
    <row r="162" spans="1:25" x14ac:dyDescent="0.2">
      <c r="A162" t="s">
        <v>34</v>
      </c>
      <c r="B162" t="s">
        <v>400</v>
      </c>
      <c r="C162" t="s">
        <v>149</v>
      </c>
      <c r="D162" t="s">
        <v>399</v>
      </c>
      <c r="E162" t="s">
        <v>386</v>
      </c>
      <c r="F162" t="s">
        <v>33</v>
      </c>
      <c r="G162" t="s">
        <v>976</v>
      </c>
      <c r="H162">
        <v>2013</v>
      </c>
      <c r="I162" t="s">
        <v>977</v>
      </c>
      <c r="J162">
        <v>581</v>
      </c>
      <c r="K162">
        <v>629</v>
      </c>
      <c r="L162">
        <v>1210</v>
      </c>
      <c r="M162">
        <v>7</v>
      </c>
      <c r="N162" t="s">
        <v>818</v>
      </c>
      <c r="O162">
        <v>39</v>
      </c>
      <c r="P162" s="290">
        <v>41332</v>
      </c>
      <c r="Q162" s="290">
        <v>41369</v>
      </c>
      <c r="R162">
        <v>9797.76</v>
      </c>
      <c r="S162">
        <v>67654.289999999994</v>
      </c>
      <c r="T162">
        <v>67654.289999999994</v>
      </c>
      <c r="V162" t="s">
        <v>768</v>
      </c>
      <c r="W162" t="s">
        <v>702</v>
      </c>
      <c r="Y162" s="54">
        <v>7</v>
      </c>
    </row>
    <row r="163" spans="1:25" x14ac:dyDescent="0.2">
      <c r="A163" t="s">
        <v>34</v>
      </c>
      <c r="B163" t="s">
        <v>405</v>
      </c>
      <c r="C163" t="s">
        <v>149</v>
      </c>
      <c r="D163" t="s">
        <v>399</v>
      </c>
      <c r="E163" t="s">
        <v>386</v>
      </c>
      <c r="F163" t="s">
        <v>33</v>
      </c>
      <c r="G163" t="s">
        <v>976</v>
      </c>
      <c r="H163">
        <v>2013</v>
      </c>
      <c r="I163" t="s">
        <v>977</v>
      </c>
      <c r="J163">
        <v>581</v>
      </c>
      <c r="K163">
        <v>629</v>
      </c>
      <c r="L163">
        <v>1210</v>
      </c>
      <c r="M163">
        <v>8.9</v>
      </c>
      <c r="N163" t="s">
        <v>842</v>
      </c>
      <c r="O163">
        <v>11</v>
      </c>
      <c r="P163" s="290">
        <v>41332</v>
      </c>
      <c r="Q163" s="290">
        <v>41341</v>
      </c>
      <c r="R163">
        <v>2192.4</v>
      </c>
      <c r="S163">
        <v>2268.7000000000003</v>
      </c>
      <c r="T163">
        <v>2268.7000000000003</v>
      </c>
      <c r="V163" t="s">
        <v>768</v>
      </c>
      <c r="W163" t="s">
        <v>702</v>
      </c>
      <c r="Y163" s="54">
        <v>8.9</v>
      </c>
    </row>
    <row r="164" spans="1:25" x14ac:dyDescent="0.2">
      <c r="A164" t="s">
        <v>34</v>
      </c>
      <c r="B164" t="s">
        <v>407</v>
      </c>
      <c r="C164" t="s">
        <v>149</v>
      </c>
      <c r="D164" t="s">
        <v>399</v>
      </c>
      <c r="E164" t="s">
        <v>386</v>
      </c>
      <c r="F164" t="s">
        <v>33</v>
      </c>
      <c r="G164" t="s">
        <v>976</v>
      </c>
      <c r="H164">
        <v>2013</v>
      </c>
      <c r="I164" t="s">
        <v>977</v>
      </c>
      <c r="J164">
        <v>581</v>
      </c>
      <c r="K164">
        <v>629</v>
      </c>
      <c r="L164">
        <v>1210</v>
      </c>
      <c r="M164">
        <v>3.5</v>
      </c>
      <c r="N164" t="s">
        <v>752</v>
      </c>
      <c r="O164">
        <v>3</v>
      </c>
      <c r="P164" s="290">
        <v>41467</v>
      </c>
      <c r="Q164" s="290">
        <v>41469</v>
      </c>
      <c r="R164">
        <v>1170</v>
      </c>
      <c r="S164">
        <v>37241.462999999989</v>
      </c>
      <c r="T164">
        <v>37241.462999999989</v>
      </c>
      <c r="V164" t="s">
        <v>768</v>
      </c>
      <c r="W164" t="s">
        <v>702</v>
      </c>
      <c r="Y164" s="54">
        <v>3.5</v>
      </c>
    </row>
    <row r="165" spans="1:25" x14ac:dyDescent="0.2">
      <c r="A165" t="s">
        <v>52</v>
      </c>
      <c r="B165" t="s">
        <v>413</v>
      </c>
      <c r="C165" t="s">
        <v>149</v>
      </c>
      <c r="D165" t="s">
        <v>342</v>
      </c>
      <c r="E165" t="s">
        <v>414</v>
      </c>
      <c r="F165" t="s">
        <v>33</v>
      </c>
      <c r="G165" t="s">
        <v>976</v>
      </c>
      <c r="H165">
        <v>2013</v>
      </c>
      <c r="I165" t="s">
        <v>977</v>
      </c>
      <c r="J165">
        <v>308</v>
      </c>
      <c r="K165">
        <v>360</v>
      </c>
      <c r="L165">
        <v>668</v>
      </c>
      <c r="M165">
        <v>20.7</v>
      </c>
      <c r="N165" t="s">
        <v>843</v>
      </c>
      <c r="O165">
        <v>132</v>
      </c>
      <c r="P165" s="290">
        <v>41257</v>
      </c>
      <c r="Q165" s="290">
        <v>41388</v>
      </c>
      <c r="R165">
        <v>2721.6</v>
      </c>
      <c r="T165">
        <v>2721.6</v>
      </c>
      <c r="V165" t="s">
        <v>768</v>
      </c>
      <c r="W165" t="s">
        <v>702</v>
      </c>
      <c r="Y165" s="54">
        <v>20.7</v>
      </c>
    </row>
    <row r="166" spans="1:25" x14ac:dyDescent="0.2">
      <c r="A166" t="s">
        <v>52</v>
      </c>
      <c r="B166" t="s">
        <v>933</v>
      </c>
      <c r="C166" t="s">
        <v>149</v>
      </c>
      <c r="D166" t="s">
        <v>342</v>
      </c>
      <c r="E166" t="s">
        <v>341</v>
      </c>
      <c r="F166" t="s">
        <v>51</v>
      </c>
      <c r="G166" t="s">
        <v>51</v>
      </c>
      <c r="H166">
        <v>2013</v>
      </c>
      <c r="I166" t="s">
        <v>213</v>
      </c>
      <c r="J166">
        <v>308</v>
      </c>
      <c r="K166">
        <v>360</v>
      </c>
      <c r="L166">
        <v>668</v>
      </c>
      <c r="M166">
        <v>20.7</v>
      </c>
      <c r="N166" t="s">
        <v>843</v>
      </c>
      <c r="O166">
        <v>132</v>
      </c>
      <c r="P166" s="290">
        <v>41257</v>
      </c>
      <c r="Q166" s="290">
        <v>41388</v>
      </c>
      <c r="R166">
        <v>0</v>
      </c>
      <c r="S166">
        <v>129515.48879999999</v>
      </c>
      <c r="T166">
        <v>129515.48879999999</v>
      </c>
      <c r="V166" t="s">
        <v>768</v>
      </c>
      <c r="W166" t="s">
        <v>702</v>
      </c>
      <c r="Y166" s="54">
        <v>20.7</v>
      </c>
    </row>
    <row r="167" spans="1:25" x14ac:dyDescent="0.2">
      <c r="A167" t="s">
        <v>66</v>
      </c>
      <c r="B167" t="s">
        <v>718</v>
      </c>
      <c r="C167" t="s">
        <v>149</v>
      </c>
      <c r="D167" t="s">
        <v>342</v>
      </c>
      <c r="E167" t="s">
        <v>341</v>
      </c>
      <c r="F167" t="s">
        <v>51</v>
      </c>
      <c r="G167" t="s">
        <v>51</v>
      </c>
      <c r="H167">
        <v>2013</v>
      </c>
      <c r="I167" t="s">
        <v>213</v>
      </c>
      <c r="J167">
        <v>308</v>
      </c>
      <c r="K167">
        <v>360</v>
      </c>
      <c r="L167">
        <v>668</v>
      </c>
      <c r="M167">
        <v>5</v>
      </c>
      <c r="N167" t="s">
        <v>798</v>
      </c>
      <c r="O167">
        <v>105</v>
      </c>
      <c r="P167" s="290">
        <v>41233</v>
      </c>
      <c r="Q167" s="290">
        <v>41371</v>
      </c>
      <c r="R167">
        <v>2320.4497999999999</v>
      </c>
      <c r="S167">
        <v>43910.664000000004</v>
      </c>
      <c r="T167">
        <v>43910.664000000004</v>
      </c>
      <c r="V167" t="s">
        <v>768</v>
      </c>
      <c r="W167" t="s">
        <v>702</v>
      </c>
      <c r="Y167" s="54">
        <v>5</v>
      </c>
    </row>
    <row r="168" spans="1:25" x14ac:dyDescent="0.2">
      <c r="A168" t="s">
        <v>52</v>
      </c>
      <c r="B168" t="s">
        <v>415</v>
      </c>
      <c r="C168" t="s">
        <v>149</v>
      </c>
      <c r="D168" t="s">
        <v>342</v>
      </c>
      <c r="E168" t="s">
        <v>414</v>
      </c>
      <c r="F168" t="s">
        <v>33</v>
      </c>
      <c r="G168" t="s">
        <v>976</v>
      </c>
      <c r="H168">
        <v>2013</v>
      </c>
      <c r="I168" t="s">
        <v>977</v>
      </c>
      <c r="J168">
        <v>308</v>
      </c>
      <c r="K168">
        <v>360</v>
      </c>
      <c r="L168">
        <v>668</v>
      </c>
      <c r="M168">
        <v>4.8499999999999996</v>
      </c>
      <c r="N168" t="s">
        <v>844</v>
      </c>
      <c r="O168">
        <v>8</v>
      </c>
      <c r="P168" s="290">
        <v>41450</v>
      </c>
      <c r="Q168" s="290">
        <v>41487</v>
      </c>
      <c r="R168">
        <v>9928.7999999999993</v>
      </c>
      <c r="S168">
        <v>44913.208999999995</v>
      </c>
      <c r="T168">
        <v>44913.208999999995</v>
      </c>
      <c r="V168" t="s">
        <v>768</v>
      </c>
      <c r="W168" t="s">
        <v>702</v>
      </c>
      <c r="Y168" s="54">
        <v>4.8499999999999996</v>
      </c>
    </row>
    <row r="169" spans="1:25" x14ac:dyDescent="0.2">
      <c r="A169" t="s">
        <v>52</v>
      </c>
      <c r="B169" t="s">
        <v>416</v>
      </c>
      <c r="C169" t="s">
        <v>149</v>
      </c>
      <c r="D169" t="s">
        <v>342</v>
      </c>
      <c r="E169" t="s">
        <v>414</v>
      </c>
      <c r="F169" t="s">
        <v>33</v>
      </c>
      <c r="G169" t="s">
        <v>976</v>
      </c>
      <c r="H169">
        <v>2013</v>
      </c>
      <c r="I169" t="s">
        <v>977</v>
      </c>
      <c r="J169">
        <v>308</v>
      </c>
      <c r="K169">
        <v>360</v>
      </c>
      <c r="L169">
        <v>668</v>
      </c>
      <c r="M169">
        <v>6.22</v>
      </c>
      <c r="N169" t="s">
        <v>845</v>
      </c>
      <c r="O169">
        <v>52</v>
      </c>
      <c r="P169" s="290">
        <v>41464</v>
      </c>
      <c r="Q169" s="290">
        <v>41515</v>
      </c>
      <c r="R169">
        <v>2570.4</v>
      </c>
      <c r="S169">
        <v>60895.603399999993</v>
      </c>
      <c r="T169">
        <v>60895.603399999993</v>
      </c>
      <c r="V169" t="s">
        <v>768</v>
      </c>
      <c r="W169" t="s">
        <v>702</v>
      </c>
      <c r="Y169" s="54">
        <v>6.22</v>
      </c>
    </row>
    <row r="170" spans="1:25" x14ac:dyDescent="0.2">
      <c r="A170" t="s">
        <v>52</v>
      </c>
      <c r="B170" t="s">
        <v>417</v>
      </c>
      <c r="C170" t="s">
        <v>149</v>
      </c>
      <c r="D170" t="s">
        <v>342</v>
      </c>
      <c r="E170" t="s">
        <v>414</v>
      </c>
      <c r="F170" t="s">
        <v>33</v>
      </c>
      <c r="G170" t="s">
        <v>976</v>
      </c>
      <c r="H170">
        <v>2013</v>
      </c>
      <c r="I170" t="s">
        <v>977</v>
      </c>
      <c r="J170">
        <v>308</v>
      </c>
      <c r="K170">
        <v>360</v>
      </c>
      <c r="L170">
        <v>668</v>
      </c>
      <c r="M170">
        <v>3.1</v>
      </c>
      <c r="N170" t="s">
        <v>846</v>
      </c>
      <c r="O170">
        <v>3</v>
      </c>
      <c r="P170" s="290">
        <v>41477</v>
      </c>
      <c r="Q170" s="290">
        <v>41479</v>
      </c>
      <c r="R170">
        <v>73183.599999999991</v>
      </c>
      <c r="S170">
        <v>73806.039999999994</v>
      </c>
      <c r="T170">
        <v>73806.039999999994</v>
      </c>
      <c r="V170" t="s">
        <v>768</v>
      </c>
      <c r="W170" t="s">
        <v>702</v>
      </c>
      <c r="Y170" s="54">
        <v>3.1</v>
      </c>
    </row>
    <row r="171" spans="1:25" x14ac:dyDescent="0.2">
      <c r="A171" t="s">
        <v>52</v>
      </c>
      <c r="B171" t="s">
        <v>418</v>
      </c>
      <c r="C171" t="s">
        <v>149</v>
      </c>
      <c r="D171" t="s">
        <v>339</v>
      </c>
      <c r="E171" t="s">
        <v>150</v>
      </c>
      <c r="F171" t="s">
        <v>33</v>
      </c>
      <c r="G171" t="s">
        <v>976</v>
      </c>
      <c r="H171">
        <v>2013</v>
      </c>
      <c r="I171" t="s">
        <v>977</v>
      </c>
      <c r="J171">
        <v>874</v>
      </c>
      <c r="K171">
        <v>931</v>
      </c>
      <c r="L171">
        <v>1805</v>
      </c>
      <c r="M171">
        <v>3.2</v>
      </c>
      <c r="N171" t="s">
        <v>823</v>
      </c>
      <c r="O171">
        <v>120</v>
      </c>
      <c r="P171" s="290">
        <v>40934</v>
      </c>
      <c r="Q171" s="290">
        <v>41356</v>
      </c>
      <c r="R171">
        <v>380</v>
      </c>
      <c r="S171">
        <v>52076.297500000001</v>
      </c>
      <c r="T171">
        <v>52076.297500000001</v>
      </c>
      <c r="V171" t="s">
        <v>768</v>
      </c>
      <c r="W171" t="s">
        <v>702</v>
      </c>
      <c r="Y171" s="54">
        <v>3.2</v>
      </c>
    </row>
    <row r="172" spans="1:25" x14ac:dyDescent="0.2">
      <c r="A172" t="s">
        <v>52</v>
      </c>
      <c r="B172" t="s">
        <v>427</v>
      </c>
      <c r="C172" t="s">
        <v>149</v>
      </c>
      <c r="D172" t="s">
        <v>426</v>
      </c>
      <c r="E172" t="s">
        <v>150</v>
      </c>
      <c r="F172" t="s">
        <v>33</v>
      </c>
      <c r="G172" t="s">
        <v>976</v>
      </c>
      <c r="H172">
        <v>2013</v>
      </c>
      <c r="I172" t="s">
        <v>977</v>
      </c>
      <c r="J172">
        <v>910</v>
      </c>
      <c r="K172">
        <v>915</v>
      </c>
      <c r="L172">
        <v>1825</v>
      </c>
      <c r="M172">
        <v>3.2</v>
      </c>
      <c r="N172" t="s">
        <v>823</v>
      </c>
      <c r="O172">
        <v>13</v>
      </c>
      <c r="P172" s="290">
        <v>41330</v>
      </c>
      <c r="Q172" s="290">
        <v>41342</v>
      </c>
      <c r="R172">
        <v>708.25999999999988</v>
      </c>
      <c r="T172">
        <v>708.25999999999988</v>
      </c>
      <c r="V172" t="s">
        <v>768</v>
      </c>
      <c r="W172" t="s">
        <v>702</v>
      </c>
      <c r="Y172" s="54">
        <v>3.2</v>
      </c>
    </row>
    <row r="173" spans="1:25" x14ac:dyDescent="0.2">
      <c r="A173" t="s">
        <v>52</v>
      </c>
      <c r="B173" t="s">
        <v>429</v>
      </c>
      <c r="C173" t="s">
        <v>149</v>
      </c>
      <c r="D173" t="s">
        <v>426</v>
      </c>
      <c r="E173" t="s">
        <v>150</v>
      </c>
      <c r="F173" t="s">
        <v>51</v>
      </c>
      <c r="G173" t="s">
        <v>51</v>
      </c>
      <c r="H173">
        <v>2012</v>
      </c>
      <c r="I173" t="s">
        <v>213</v>
      </c>
      <c r="J173">
        <v>910</v>
      </c>
      <c r="K173">
        <v>915</v>
      </c>
      <c r="L173">
        <v>1825</v>
      </c>
      <c r="M173">
        <v>19</v>
      </c>
      <c r="N173" t="s">
        <v>847</v>
      </c>
      <c r="O173">
        <v>30</v>
      </c>
      <c r="P173" s="290">
        <v>41177</v>
      </c>
      <c r="Q173" s="290">
        <v>41206</v>
      </c>
      <c r="R173">
        <v>730.03320000000008</v>
      </c>
      <c r="S173">
        <v>62973.564299999998</v>
      </c>
      <c r="T173">
        <v>62973.564299999998</v>
      </c>
      <c r="V173" t="s">
        <v>768</v>
      </c>
      <c r="W173" t="s">
        <v>702</v>
      </c>
      <c r="Y173" s="54">
        <v>19</v>
      </c>
    </row>
    <row r="174" spans="1:25" x14ac:dyDescent="0.2">
      <c r="A174" t="s">
        <v>66</v>
      </c>
      <c r="B174" t="s">
        <v>719</v>
      </c>
      <c r="C174" t="s">
        <v>149</v>
      </c>
      <c r="D174" t="s">
        <v>426</v>
      </c>
      <c r="E174" t="s">
        <v>150</v>
      </c>
      <c r="F174" t="s">
        <v>51</v>
      </c>
      <c r="G174" t="s">
        <v>51</v>
      </c>
      <c r="H174">
        <v>2013</v>
      </c>
      <c r="I174" t="s">
        <v>213</v>
      </c>
      <c r="J174">
        <v>910</v>
      </c>
      <c r="K174">
        <v>915</v>
      </c>
      <c r="L174">
        <v>1825</v>
      </c>
      <c r="M174">
        <v>6</v>
      </c>
      <c r="N174" t="s">
        <v>776</v>
      </c>
      <c r="O174">
        <v>105</v>
      </c>
      <c r="P174" s="290">
        <v>41233</v>
      </c>
      <c r="Q174" s="290">
        <v>41371</v>
      </c>
      <c r="R174">
        <v>2283.5736999999999</v>
      </c>
      <c r="S174">
        <v>24296.890800000001</v>
      </c>
      <c r="T174">
        <v>24296.890800000001</v>
      </c>
      <c r="V174" t="s">
        <v>768</v>
      </c>
      <c r="W174" t="s">
        <v>702</v>
      </c>
      <c r="Y174" s="54">
        <v>6</v>
      </c>
    </row>
    <row r="175" spans="1:25" x14ac:dyDescent="0.2">
      <c r="A175" t="s">
        <v>34</v>
      </c>
      <c r="B175" t="s">
        <v>430</v>
      </c>
      <c r="C175" t="s">
        <v>149</v>
      </c>
      <c r="D175" t="s">
        <v>426</v>
      </c>
      <c r="E175" t="s">
        <v>150</v>
      </c>
      <c r="F175" t="s">
        <v>33</v>
      </c>
      <c r="G175" t="s">
        <v>976</v>
      </c>
      <c r="H175">
        <v>2013</v>
      </c>
      <c r="I175" t="s">
        <v>977</v>
      </c>
      <c r="J175">
        <v>910</v>
      </c>
      <c r="K175">
        <v>915</v>
      </c>
      <c r="L175">
        <v>1825</v>
      </c>
      <c r="M175">
        <v>20.2</v>
      </c>
      <c r="N175" t="s">
        <v>848</v>
      </c>
      <c r="O175">
        <v>18</v>
      </c>
      <c r="P175" s="290">
        <v>41408</v>
      </c>
      <c r="Q175" s="290">
        <v>41425</v>
      </c>
      <c r="R175">
        <v>43792</v>
      </c>
      <c r="T175">
        <v>43792</v>
      </c>
      <c r="V175" t="s">
        <v>768</v>
      </c>
      <c r="W175" t="s">
        <v>702</v>
      </c>
      <c r="Y175" s="54">
        <v>20.2</v>
      </c>
    </row>
    <row r="176" spans="1:25" x14ac:dyDescent="0.2">
      <c r="A176" t="s">
        <v>34</v>
      </c>
      <c r="B176" t="s">
        <v>432</v>
      </c>
      <c r="C176" t="s">
        <v>149</v>
      </c>
      <c r="D176" t="s">
        <v>431</v>
      </c>
      <c r="E176" t="s">
        <v>150</v>
      </c>
      <c r="F176" t="s">
        <v>33</v>
      </c>
      <c r="G176" t="s">
        <v>976</v>
      </c>
      <c r="H176">
        <v>2013</v>
      </c>
      <c r="I176" t="s">
        <v>977</v>
      </c>
      <c r="J176">
        <v>873</v>
      </c>
      <c r="K176">
        <v>890</v>
      </c>
      <c r="L176">
        <v>1763</v>
      </c>
      <c r="M176">
        <v>17.7</v>
      </c>
      <c r="N176" t="s">
        <v>849</v>
      </c>
      <c r="O176">
        <v>124</v>
      </c>
      <c r="P176" s="290">
        <v>41337</v>
      </c>
      <c r="Q176" s="290">
        <v>41460</v>
      </c>
      <c r="R176">
        <v>9815.4</v>
      </c>
      <c r="S176">
        <v>74723.155999999988</v>
      </c>
      <c r="T176">
        <v>74723.155999999988</v>
      </c>
      <c r="V176" t="s">
        <v>768</v>
      </c>
      <c r="W176" t="s">
        <v>702</v>
      </c>
      <c r="Y176" s="54">
        <v>17.7</v>
      </c>
    </row>
    <row r="177" spans="1:25" x14ac:dyDescent="0.2">
      <c r="A177" t="s">
        <v>34</v>
      </c>
      <c r="B177" t="s">
        <v>435</v>
      </c>
      <c r="C177" t="s">
        <v>149</v>
      </c>
      <c r="D177" t="s">
        <v>431</v>
      </c>
      <c r="E177" t="s">
        <v>150</v>
      </c>
      <c r="F177" t="s">
        <v>33</v>
      </c>
      <c r="G177" t="s">
        <v>976</v>
      </c>
      <c r="H177">
        <v>2013</v>
      </c>
      <c r="I177" t="s">
        <v>977</v>
      </c>
      <c r="J177">
        <v>873</v>
      </c>
      <c r="K177">
        <v>890</v>
      </c>
      <c r="L177">
        <v>1763</v>
      </c>
      <c r="M177">
        <v>27</v>
      </c>
      <c r="N177" t="s">
        <v>850</v>
      </c>
      <c r="O177">
        <v>3</v>
      </c>
      <c r="P177" s="290">
        <v>41451</v>
      </c>
      <c r="Q177" s="290">
        <v>41454</v>
      </c>
      <c r="R177">
        <v>6993</v>
      </c>
      <c r="T177">
        <v>6993</v>
      </c>
      <c r="V177" t="s">
        <v>768</v>
      </c>
      <c r="W177" t="s">
        <v>702</v>
      </c>
      <c r="Y177" s="54">
        <v>27</v>
      </c>
    </row>
    <row r="178" spans="1:25" x14ac:dyDescent="0.2">
      <c r="A178" t="s">
        <v>34</v>
      </c>
      <c r="B178" t="s">
        <v>436</v>
      </c>
      <c r="C178" t="s">
        <v>149</v>
      </c>
      <c r="D178" t="s">
        <v>431</v>
      </c>
      <c r="E178" t="s">
        <v>150</v>
      </c>
      <c r="F178" t="s">
        <v>33</v>
      </c>
      <c r="G178" t="s">
        <v>976</v>
      </c>
      <c r="H178">
        <v>2013</v>
      </c>
      <c r="I178" t="s">
        <v>977</v>
      </c>
      <c r="J178">
        <v>873</v>
      </c>
      <c r="K178">
        <v>890</v>
      </c>
      <c r="L178">
        <v>1763</v>
      </c>
      <c r="M178">
        <v>59.3</v>
      </c>
      <c r="N178" t="s">
        <v>851</v>
      </c>
      <c r="O178">
        <v>58</v>
      </c>
      <c r="P178" s="290">
        <v>41454</v>
      </c>
      <c r="Q178" s="290">
        <v>41511</v>
      </c>
      <c r="R178">
        <v>27720</v>
      </c>
      <c r="T178">
        <v>27720</v>
      </c>
      <c r="V178" t="s">
        <v>768</v>
      </c>
      <c r="W178" t="s">
        <v>702</v>
      </c>
      <c r="Y178" s="54">
        <v>59.3</v>
      </c>
    </row>
    <row r="179" spans="1:25" x14ac:dyDescent="0.2">
      <c r="A179" t="s">
        <v>45</v>
      </c>
      <c r="B179" t="s">
        <v>261</v>
      </c>
      <c r="C179" t="s">
        <v>149</v>
      </c>
      <c r="D179">
        <v>0</v>
      </c>
      <c r="E179">
        <v>0</v>
      </c>
      <c r="F179" t="s">
        <v>38</v>
      </c>
      <c r="G179" t="s">
        <v>976</v>
      </c>
      <c r="H179">
        <v>2013</v>
      </c>
      <c r="I179" t="s">
        <v>213</v>
      </c>
      <c r="J179" t="s">
        <v>213</v>
      </c>
      <c r="K179" t="s">
        <v>213</v>
      </c>
      <c r="L179" t="s">
        <v>213</v>
      </c>
      <c r="M179">
        <v>1</v>
      </c>
      <c r="N179" t="s">
        <v>732</v>
      </c>
      <c r="P179" s="290"/>
      <c r="Q179" s="290"/>
      <c r="R179">
        <v>15859.58</v>
      </c>
      <c r="T179">
        <v>15859.58</v>
      </c>
      <c r="V179" t="s">
        <v>733</v>
      </c>
      <c r="W179" t="s">
        <v>702</v>
      </c>
      <c r="Y179" s="54">
        <v>1</v>
      </c>
    </row>
    <row r="180" spans="1:25" x14ac:dyDescent="0.2">
      <c r="A180" t="s">
        <v>52</v>
      </c>
      <c r="B180" t="s">
        <v>438</v>
      </c>
      <c r="C180" t="s">
        <v>153</v>
      </c>
      <c r="D180" t="s">
        <v>437</v>
      </c>
      <c r="E180" t="s">
        <v>154</v>
      </c>
      <c r="F180" t="s">
        <v>33</v>
      </c>
      <c r="G180" t="s">
        <v>976</v>
      </c>
      <c r="H180">
        <v>2013</v>
      </c>
      <c r="I180" t="s">
        <v>977</v>
      </c>
      <c r="J180">
        <v>1326</v>
      </c>
      <c r="K180">
        <v>1140</v>
      </c>
      <c r="L180">
        <v>2466</v>
      </c>
      <c r="M180">
        <v>1.4</v>
      </c>
      <c r="N180" t="s">
        <v>852</v>
      </c>
      <c r="P180" s="290"/>
      <c r="Q180" s="290"/>
      <c r="R180">
        <v>5080</v>
      </c>
      <c r="T180">
        <v>5080</v>
      </c>
      <c r="V180" t="s">
        <v>771</v>
      </c>
      <c r="W180" t="s">
        <v>702</v>
      </c>
      <c r="Y180" s="54">
        <v>1.4</v>
      </c>
    </row>
    <row r="181" spans="1:25" x14ac:dyDescent="0.2">
      <c r="A181" t="s">
        <v>34</v>
      </c>
      <c r="B181" t="s">
        <v>440</v>
      </c>
      <c r="C181" t="s">
        <v>153</v>
      </c>
      <c r="D181" t="s">
        <v>437</v>
      </c>
      <c r="E181" t="s">
        <v>154</v>
      </c>
      <c r="F181" t="s">
        <v>33</v>
      </c>
      <c r="G181" t="s">
        <v>976</v>
      </c>
      <c r="H181">
        <v>2013</v>
      </c>
      <c r="I181" t="s">
        <v>977</v>
      </c>
      <c r="J181">
        <v>1326</v>
      </c>
      <c r="K181">
        <v>1140</v>
      </c>
      <c r="L181">
        <v>2466</v>
      </c>
      <c r="M181">
        <v>26</v>
      </c>
      <c r="N181" t="s">
        <v>853</v>
      </c>
      <c r="P181" s="290"/>
      <c r="Q181" s="290"/>
      <c r="R181">
        <v>18750</v>
      </c>
      <c r="T181">
        <v>18750</v>
      </c>
      <c r="V181" t="s">
        <v>771</v>
      </c>
      <c r="W181" t="s">
        <v>702</v>
      </c>
      <c r="Y181" s="54">
        <v>26</v>
      </c>
    </row>
    <row r="182" spans="1:25" x14ac:dyDescent="0.2">
      <c r="A182" t="s">
        <v>52</v>
      </c>
      <c r="B182" t="s">
        <v>442</v>
      </c>
      <c r="C182" t="s">
        <v>153</v>
      </c>
      <c r="D182" t="s">
        <v>437</v>
      </c>
      <c r="E182" t="s">
        <v>154</v>
      </c>
      <c r="F182" t="s">
        <v>51</v>
      </c>
      <c r="G182" t="s">
        <v>51</v>
      </c>
      <c r="H182">
        <v>2013</v>
      </c>
      <c r="I182" t="s">
        <v>213</v>
      </c>
      <c r="J182">
        <v>1326</v>
      </c>
      <c r="K182">
        <v>1140</v>
      </c>
      <c r="L182">
        <v>2466</v>
      </c>
      <c r="M182">
        <v>33.299999999999997</v>
      </c>
      <c r="N182" t="s">
        <v>854</v>
      </c>
      <c r="P182" s="290"/>
      <c r="Q182" s="290"/>
      <c r="R182">
        <v>0</v>
      </c>
      <c r="S182">
        <v>168253.02840000001</v>
      </c>
      <c r="T182">
        <v>168253.02840000001</v>
      </c>
      <c r="V182" t="s">
        <v>771</v>
      </c>
      <c r="W182" t="s">
        <v>702</v>
      </c>
      <c r="Y182" s="54">
        <v>33.299999999999997</v>
      </c>
    </row>
    <row r="183" spans="1:25" x14ac:dyDescent="0.2">
      <c r="A183" t="s">
        <v>66</v>
      </c>
      <c r="B183" t="s">
        <v>720</v>
      </c>
      <c r="C183" t="s">
        <v>153</v>
      </c>
      <c r="D183" t="s">
        <v>437</v>
      </c>
      <c r="E183" t="s">
        <v>154</v>
      </c>
      <c r="F183" t="s">
        <v>51</v>
      </c>
      <c r="G183" t="s">
        <v>51</v>
      </c>
      <c r="H183">
        <v>2013</v>
      </c>
      <c r="I183" t="s">
        <v>213</v>
      </c>
      <c r="J183">
        <v>1326</v>
      </c>
      <c r="K183">
        <v>1140</v>
      </c>
      <c r="L183">
        <v>2466</v>
      </c>
      <c r="M183">
        <v>16</v>
      </c>
      <c r="N183" t="s">
        <v>829</v>
      </c>
      <c r="P183" s="290"/>
      <c r="Q183" s="290"/>
      <c r="R183">
        <v>3999.0358999999999</v>
      </c>
      <c r="S183">
        <v>45118.8462</v>
      </c>
      <c r="T183">
        <v>45118.8462</v>
      </c>
      <c r="V183" t="s">
        <v>771</v>
      </c>
      <c r="W183" t="s">
        <v>702</v>
      </c>
      <c r="Y183" s="54">
        <v>16</v>
      </c>
    </row>
    <row r="184" spans="1:25" x14ac:dyDescent="0.2">
      <c r="A184" t="s">
        <v>52</v>
      </c>
      <c r="B184" t="s">
        <v>444</v>
      </c>
      <c r="C184" t="s">
        <v>153</v>
      </c>
      <c r="D184" t="s">
        <v>443</v>
      </c>
      <c r="E184" t="s">
        <v>154</v>
      </c>
      <c r="F184" t="s">
        <v>51</v>
      </c>
      <c r="G184" t="s">
        <v>51</v>
      </c>
      <c r="H184">
        <v>2013</v>
      </c>
      <c r="I184" t="s">
        <v>213</v>
      </c>
      <c r="J184">
        <v>845</v>
      </c>
      <c r="K184">
        <v>783</v>
      </c>
      <c r="L184">
        <v>1628</v>
      </c>
      <c r="M184">
        <v>24</v>
      </c>
      <c r="N184" t="s">
        <v>855</v>
      </c>
      <c r="P184" s="290"/>
      <c r="Q184" s="290"/>
      <c r="R184">
        <v>0</v>
      </c>
      <c r="S184">
        <v>106896.49669999999</v>
      </c>
      <c r="T184">
        <v>106896.49669999999</v>
      </c>
      <c r="V184" t="s">
        <v>771</v>
      </c>
      <c r="W184" t="s">
        <v>702</v>
      </c>
      <c r="Y184" s="54">
        <v>24</v>
      </c>
    </row>
    <row r="185" spans="1:25" x14ac:dyDescent="0.2">
      <c r="A185" t="s">
        <v>66</v>
      </c>
      <c r="B185" t="s">
        <v>721</v>
      </c>
      <c r="C185" t="s">
        <v>153</v>
      </c>
      <c r="D185" t="s">
        <v>443</v>
      </c>
      <c r="E185" t="s">
        <v>154</v>
      </c>
      <c r="F185" t="s">
        <v>51</v>
      </c>
      <c r="G185" t="s">
        <v>51</v>
      </c>
      <c r="H185">
        <v>2013</v>
      </c>
      <c r="I185" t="s">
        <v>213</v>
      </c>
      <c r="J185">
        <v>845</v>
      </c>
      <c r="K185">
        <v>783</v>
      </c>
      <c r="L185">
        <v>1628</v>
      </c>
      <c r="M185">
        <v>0</v>
      </c>
      <c r="N185" t="s">
        <v>735</v>
      </c>
      <c r="P185" s="290"/>
      <c r="Q185" s="290"/>
      <c r="R185">
        <v>0</v>
      </c>
      <c r="S185">
        <v>0</v>
      </c>
      <c r="T185">
        <v>0</v>
      </c>
      <c r="V185" t="s">
        <v>771</v>
      </c>
      <c r="W185" t="s">
        <v>702</v>
      </c>
      <c r="Y185" s="54">
        <v>0</v>
      </c>
    </row>
    <row r="186" spans="1:25" x14ac:dyDescent="0.2">
      <c r="A186" t="s">
        <v>52</v>
      </c>
      <c r="B186" t="s">
        <v>445</v>
      </c>
      <c r="C186" t="s">
        <v>153</v>
      </c>
      <c r="D186" t="s">
        <v>443</v>
      </c>
      <c r="E186" t="s">
        <v>154</v>
      </c>
      <c r="F186" t="s">
        <v>33</v>
      </c>
      <c r="G186" t="s">
        <v>976</v>
      </c>
      <c r="H186">
        <v>2013</v>
      </c>
      <c r="I186" t="s">
        <v>977</v>
      </c>
      <c r="J186">
        <v>845</v>
      </c>
      <c r="K186">
        <v>783</v>
      </c>
      <c r="L186">
        <v>1628</v>
      </c>
      <c r="M186">
        <v>48</v>
      </c>
      <c r="N186" t="s">
        <v>856</v>
      </c>
      <c r="P186" s="290"/>
      <c r="Q186" s="290"/>
      <c r="R186">
        <v>48960</v>
      </c>
      <c r="S186">
        <v>226934.21999999997</v>
      </c>
      <c r="T186">
        <v>226934.21999999997</v>
      </c>
      <c r="V186" t="s">
        <v>771</v>
      </c>
      <c r="W186" t="s">
        <v>702</v>
      </c>
      <c r="Y186" s="54">
        <v>48</v>
      </c>
    </row>
    <row r="187" spans="1:25" x14ac:dyDescent="0.2">
      <c r="A187" t="s">
        <v>52</v>
      </c>
      <c r="B187" t="s">
        <v>448</v>
      </c>
      <c r="C187" t="s">
        <v>153</v>
      </c>
      <c r="D187" t="s">
        <v>691</v>
      </c>
      <c r="E187" t="s">
        <v>154</v>
      </c>
      <c r="F187" t="s">
        <v>51</v>
      </c>
      <c r="G187" t="s">
        <v>51</v>
      </c>
      <c r="H187">
        <v>2013</v>
      </c>
      <c r="I187" t="s">
        <v>213</v>
      </c>
      <c r="J187">
        <v>1955</v>
      </c>
      <c r="K187">
        <v>1733</v>
      </c>
      <c r="L187">
        <v>3688</v>
      </c>
      <c r="M187">
        <v>21</v>
      </c>
      <c r="N187" t="s">
        <v>857</v>
      </c>
      <c r="P187" s="290"/>
      <c r="Q187" s="290"/>
      <c r="R187">
        <v>0</v>
      </c>
      <c r="S187">
        <v>181633.0765</v>
      </c>
      <c r="T187">
        <v>181633.0765</v>
      </c>
      <c r="V187" t="s">
        <v>771</v>
      </c>
      <c r="W187" t="s">
        <v>702</v>
      </c>
      <c r="Y187" s="54">
        <v>21</v>
      </c>
    </row>
    <row r="188" spans="1:25" x14ac:dyDescent="0.2">
      <c r="A188" t="s">
        <v>66</v>
      </c>
      <c r="B188" t="s">
        <v>722</v>
      </c>
      <c r="C188" t="s">
        <v>153</v>
      </c>
      <c r="D188" t="s">
        <v>691</v>
      </c>
      <c r="E188" t="s">
        <v>154</v>
      </c>
      <c r="F188" t="s">
        <v>51</v>
      </c>
      <c r="G188" t="s">
        <v>51</v>
      </c>
      <c r="H188">
        <v>2013</v>
      </c>
      <c r="I188" t="s">
        <v>213</v>
      </c>
      <c r="J188">
        <v>1955</v>
      </c>
      <c r="K188">
        <v>1733</v>
      </c>
      <c r="L188">
        <v>3688</v>
      </c>
      <c r="M188">
        <v>9</v>
      </c>
      <c r="N188" t="s">
        <v>858</v>
      </c>
      <c r="P188" s="290"/>
      <c r="Q188" s="290"/>
      <c r="R188">
        <v>6578.6662999999999</v>
      </c>
      <c r="S188">
        <v>32124.296000000002</v>
      </c>
      <c r="T188">
        <v>32124.296000000002</v>
      </c>
      <c r="V188" t="s">
        <v>771</v>
      </c>
      <c r="W188" t="s">
        <v>702</v>
      </c>
      <c r="Y188" s="54">
        <v>9</v>
      </c>
    </row>
    <row r="189" spans="1:25" x14ac:dyDescent="0.2">
      <c r="A189" t="s">
        <v>34</v>
      </c>
      <c r="B189" t="s">
        <v>449</v>
      </c>
      <c r="C189" t="s">
        <v>153</v>
      </c>
      <c r="D189">
        <v>0</v>
      </c>
      <c r="E189" t="s">
        <v>154</v>
      </c>
      <c r="F189" t="s">
        <v>38</v>
      </c>
      <c r="G189" t="s">
        <v>976</v>
      </c>
      <c r="H189">
        <v>2013</v>
      </c>
      <c r="I189" t="s">
        <v>213</v>
      </c>
      <c r="J189" t="s">
        <v>213</v>
      </c>
      <c r="K189" t="s">
        <v>213</v>
      </c>
      <c r="L189" t="s">
        <v>213</v>
      </c>
      <c r="M189">
        <v>33</v>
      </c>
      <c r="N189" t="s">
        <v>859</v>
      </c>
      <c r="P189" s="290"/>
      <c r="Q189" s="290"/>
      <c r="R189">
        <v>25980.39</v>
      </c>
      <c r="T189">
        <v>25980.39</v>
      </c>
      <c r="V189" t="s">
        <v>771</v>
      </c>
      <c r="W189" t="s">
        <v>702</v>
      </c>
      <c r="Y189" s="54">
        <v>33</v>
      </c>
    </row>
    <row r="190" spans="1:25" x14ac:dyDescent="0.2">
      <c r="A190" t="s">
        <v>52</v>
      </c>
      <c r="B190" t="s">
        <v>451</v>
      </c>
      <c r="C190" t="s">
        <v>153</v>
      </c>
      <c r="D190">
        <v>0</v>
      </c>
      <c r="E190" t="s">
        <v>154</v>
      </c>
      <c r="F190" t="s">
        <v>33</v>
      </c>
      <c r="G190" t="s">
        <v>976</v>
      </c>
      <c r="H190">
        <v>2013</v>
      </c>
      <c r="I190" t="s">
        <v>977</v>
      </c>
      <c r="J190" t="s">
        <v>213</v>
      </c>
      <c r="K190" t="s">
        <v>213</v>
      </c>
      <c r="L190" t="s">
        <v>213</v>
      </c>
      <c r="M190">
        <v>0</v>
      </c>
      <c r="N190" t="s">
        <v>735</v>
      </c>
      <c r="P190" s="290"/>
      <c r="Q190" s="290"/>
      <c r="R190">
        <v>2728.3199999999997</v>
      </c>
      <c r="S190">
        <v>3507.8399999999997</v>
      </c>
      <c r="T190">
        <v>3507.8399999999997</v>
      </c>
      <c r="V190" t="s">
        <v>771</v>
      </c>
      <c r="W190" t="s">
        <v>702</v>
      </c>
      <c r="Y190" s="54">
        <v>0</v>
      </c>
    </row>
    <row r="191" spans="1:25" x14ac:dyDescent="0.2">
      <c r="A191" t="s">
        <v>52</v>
      </c>
      <c r="B191" t="s">
        <v>453</v>
      </c>
      <c r="C191" t="s">
        <v>153</v>
      </c>
      <c r="D191">
        <v>0</v>
      </c>
      <c r="E191" t="s">
        <v>154</v>
      </c>
      <c r="F191" t="s">
        <v>38</v>
      </c>
      <c r="G191" t="s">
        <v>976</v>
      </c>
      <c r="H191">
        <v>2013</v>
      </c>
      <c r="I191" t="s">
        <v>213</v>
      </c>
      <c r="J191" t="s">
        <v>213</v>
      </c>
      <c r="K191" t="s">
        <v>213</v>
      </c>
      <c r="L191" t="s">
        <v>213</v>
      </c>
      <c r="M191">
        <v>100</v>
      </c>
      <c r="N191" t="s">
        <v>860</v>
      </c>
      <c r="P191" s="290"/>
      <c r="Q191" s="290"/>
      <c r="R191">
        <v>341.43599999999998</v>
      </c>
      <c r="S191">
        <v>157756.77460000003</v>
      </c>
      <c r="T191">
        <v>157756.77460000003</v>
      </c>
      <c r="V191" t="s">
        <v>771</v>
      </c>
      <c r="W191" t="s">
        <v>702</v>
      </c>
      <c r="Y191" s="54">
        <v>100</v>
      </c>
    </row>
    <row r="192" spans="1:25" x14ac:dyDescent="0.2">
      <c r="A192" t="s">
        <v>52</v>
      </c>
      <c r="B192" t="s">
        <v>461</v>
      </c>
      <c r="C192" t="s">
        <v>153</v>
      </c>
      <c r="D192">
        <v>0</v>
      </c>
      <c r="E192" t="s">
        <v>154</v>
      </c>
      <c r="F192" t="s">
        <v>38</v>
      </c>
      <c r="G192" t="s">
        <v>976</v>
      </c>
      <c r="H192">
        <v>2013</v>
      </c>
      <c r="I192" t="s">
        <v>213</v>
      </c>
      <c r="J192" t="s">
        <v>213</v>
      </c>
      <c r="K192" t="s">
        <v>213</v>
      </c>
      <c r="L192" t="s">
        <v>213</v>
      </c>
      <c r="M192">
        <v>0</v>
      </c>
      <c r="N192" t="s">
        <v>735</v>
      </c>
      <c r="P192" s="290"/>
      <c r="Q192" s="290"/>
      <c r="R192">
        <v>19720.789199999999</v>
      </c>
      <c r="T192">
        <v>19720.789199999999</v>
      </c>
      <c r="V192" t="s">
        <v>771</v>
      </c>
      <c r="W192" t="s">
        <v>702</v>
      </c>
      <c r="Y192" s="54">
        <v>0</v>
      </c>
    </row>
    <row r="193" spans="1:25" x14ac:dyDescent="0.2">
      <c r="A193" t="s">
        <v>34</v>
      </c>
      <c r="B193" t="s">
        <v>463</v>
      </c>
      <c r="C193" t="s">
        <v>153</v>
      </c>
      <c r="D193">
        <v>0</v>
      </c>
      <c r="E193" t="s">
        <v>154</v>
      </c>
      <c r="F193" t="s">
        <v>33</v>
      </c>
      <c r="G193" t="s">
        <v>976</v>
      </c>
      <c r="H193">
        <v>2013</v>
      </c>
      <c r="I193" t="s">
        <v>977</v>
      </c>
      <c r="J193" t="s">
        <v>213</v>
      </c>
      <c r="K193" t="s">
        <v>213</v>
      </c>
      <c r="L193" t="s">
        <v>213</v>
      </c>
      <c r="M193">
        <v>0</v>
      </c>
      <c r="N193" t="s">
        <v>735</v>
      </c>
      <c r="P193" s="290"/>
      <c r="Q193" s="290"/>
      <c r="R193">
        <v>1519</v>
      </c>
      <c r="T193">
        <v>1519</v>
      </c>
      <c r="V193" t="s">
        <v>771</v>
      </c>
      <c r="W193" t="s">
        <v>702</v>
      </c>
      <c r="Y193" s="54">
        <v>0</v>
      </c>
    </row>
    <row r="194" spans="1:25" x14ac:dyDescent="0.2">
      <c r="A194" t="s">
        <v>34</v>
      </c>
      <c r="B194" t="s">
        <v>465</v>
      </c>
      <c r="C194" t="s">
        <v>153</v>
      </c>
      <c r="D194">
        <v>0</v>
      </c>
      <c r="E194" t="s">
        <v>154</v>
      </c>
      <c r="F194" t="s">
        <v>33</v>
      </c>
      <c r="G194" t="s">
        <v>976</v>
      </c>
      <c r="H194">
        <v>2013</v>
      </c>
      <c r="I194" t="s">
        <v>977</v>
      </c>
      <c r="J194" t="s">
        <v>213</v>
      </c>
      <c r="K194" t="s">
        <v>213</v>
      </c>
      <c r="L194" t="s">
        <v>213</v>
      </c>
      <c r="M194">
        <v>3</v>
      </c>
      <c r="N194" t="s">
        <v>861</v>
      </c>
      <c r="P194" s="290"/>
      <c r="Q194" s="290"/>
      <c r="R194">
        <v>4562.5</v>
      </c>
      <c r="T194">
        <v>4562.5</v>
      </c>
      <c r="V194" t="s">
        <v>771</v>
      </c>
      <c r="W194" t="s">
        <v>702</v>
      </c>
      <c r="Y194" s="54">
        <v>3</v>
      </c>
    </row>
    <row r="195" spans="1:25" x14ac:dyDescent="0.2">
      <c r="A195" t="s">
        <v>52</v>
      </c>
      <c r="B195" t="s">
        <v>467</v>
      </c>
      <c r="C195" t="s">
        <v>153</v>
      </c>
      <c r="D195">
        <v>0</v>
      </c>
      <c r="E195" t="s">
        <v>154</v>
      </c>
      <c r="F195" t="s">
        <v>33</v>
      </c>
      <c r="G195" t="s">
        <v>976</v>
      </c>
      <c r="H195">
        <v>2013</v>
      </c>
      <c r="I195" t="s">
        <v>977</v>
      </c>
      <c r="J195" t="s">
        <v>213</v>
      </c>
      <c r="K195" t="s">
        <v>213</v>
      </c>
      <c r="L195" t="s">
        <v>213</v>
      </c>
      <c r="M195">
        <v>2</v>
      </c>
      <c r="N195" t="s">
        <v>785</v>
      </c>
      <c r="P195" s="290"/>
      <c r="Q195" s="290"/>
      <c r="R195">
        <v>1292.9999999999998</v>
      </c>
      <c r="T195">
        <v>1292.9999999999998</v>
      </c>
      <c r="V195" t="s">
        <v>771</v>
      </c>
      <c r="W195" t="s">
        <v>702</v>
      </c>
      <c r="Y195" s="54">
        <v>2</v>
      </c>
    </row>
    <row r="196" spans="1:25" x14ac:dyDescent="0.2">
      <c r="A196" t="s">
        <v>52</v>
      </c>
      <c r="B196" t="s">
        <v>469</v>
      </c>
      <c r="C196" t="s">
        <v>153</v>
      </c>
      <c r="D196">
        <v>0</v>
      </c>
      <c r="E196" t="s">
        <v>154</v>
      </c>
      <c r="F196" t="s">
        <v>33</v>
      </c>
      <c r="G196" t="s">
        <v>976</v>
      </c>
      <c r="H196">
        <v>2013</v>
      </c>
      <c r="I196" t="s">
        <v>977</v>
      </c>
      <c r="J196" t="s">
        <v>213</v>
      </c>
      <c r="K196" t="s">
        <v>213</v>
      </c>
      <c r="L196" t="s">
        <v>213</v>
      </c>
      <c r="M196">
        <v>6</v>
      </c>
      <c r="N196" t="s">
        <v>744</v>
      </c>
      <c r="P196" s="290"/>
      <c r="Q196" s="290"/>
      <c r="R196">
        <v>14400</v>
      </c>
      <c r="T196">
        <v>14400</v>
      </c>
      <c r="V196" t="s">
        <v>771</v>
      </c>
      <c r="W196" t="s">
        <v>702</v>
      </c>
      <c r="Y196" s="54">
        <v>6</v>
      </c>
    </row>
    <row r="197" spans="1:25" x14ac:dyDescent="0.2">
      <c r="A197" t="s">
        <v>34</v>
      </c>
      <c r="B197" t="s">
        <v>471</v>
      </c>
      <c r="C197" t="s">
        <v>153</v>
      </c>
      <c r="D197">
        <v>0</v>
      </c>
      <c r="E197" t="s">
        <v>154</v>
      </c>
      <c r="F197" t="s">
        <v>33</v>
      </c>
      <c r="G197" t="s">
        <v>976</v>
      </c>
      <c r="H197">
        <v>2013</v>
      </c>
      <c r="I197" t="s">
        <v>977</v>
      </c>
      <c r="J197" t="s">
        <v>213</v>
      </c>
      <c r="K197" t="s">
        <v>213</v>
      </c>
      <c r="L197" t="s">
        <v>213</v>
      </c>
      <c r="M197">
        <v>10.4</v>
      </c>
      <c r="N197" t="s">
        <v>862</v>
      </c>
      <c r="P197" s="290"/>
      <c r="Q197" s="290"/>
      <c r="R197">
        <v>3120</v>
      </c>
      <c r="T197">
        <v>3120</v>
      </c>
      <c r="V197" t="s">
        <v>771</v>
      </c>
      <c r="W197" t="s">
        <v>702</v>
      </c>
      <c r="Y197" s="54">
        <v>10.4</v>
      </c>
    </row>
    <row r="198" spans="1:25" x14ac:dyDescent="0.2">
      <c r="A198" t="s">
        <v>52</v>
      </c>
      <c r="B198" t="s">
        <v>473</v>
      </c>
      <c r="C198" t="s">
        <v>153</v>
      </c>
      <c r="D198">
        <v>0</v>
      </c>
      <c r="E198" t="s">
        <v>154</v>
      </c>
      <c r="F198" t="s">
        <v>33</v>
      </c>
      <c r="G198" t="s">
        <v>976</v>
      </c>
      <c r="H198">
        <v>2013</v>
      </c>
      <c r="I198" t="s">
        <v>977</v>
      </c>
      <c r="J198" t="s">
        <v>213</v>
      </c>
      <c r="K198" t="s">
        <v>213</v>
      </c>
      <c r="L198" t="s">
        <v>213</v>
      </c>
      <c r="M198">
        <v>0</v>
      </c>
      <c r="N198" t="s">
        <v>735</v>
      </c>
      <c r="P198" s="290"/>
      <c r="Q198" s="290"/>
      <c r="R198">
        <v>2266.88</v>
      </c>
      <c r="T198">
        <v>2266.88</v>
      </c>
      <c r="V198" t="s">
        <v>771</v>
      </c>
      <c r="W198" t="s">
        <v>702</v>
      </c>
      <c r="Y198" s="54">
        <v>0</v>
      </c>
    </row>
    <row r="199" spans="1:25" x14ac:dyDescent="0.2">
      <c r="A199" t="s">
        <v>39</v>
      </c>
      <c r="B199" t="s">
        <v>481</v>
      </c>
      <c r="C199" t="s">
        <v>153</v>
      </c>
      <c r="D199" t="s">
        <v>480</v>
      </c>
      <c r="E199" t="s">
        <v>154</v>
      </c>
      <c r="F199" t="s">
        <v>38</v>
      </c>
      <c r="G199" t="s">
        <v>976</v>
      </c>
      <c r="H199">
        <v>2013</v>
      </c>
      <c r="I199" t="s">
        <v>213</v>
      </c>
      <c r="J199">
        <v>3537</v>
      </c>
      <c r="K199">
        <v>3577</v>
      </c>
      <c r="L199">
        <v>7114</v>
      </c>
      <c r="M199">
        <v>4</v>
      </c>
      <c r="N199" t="s">
        <v>863</v>
      </c>
      <c r="P199" s="290"/>
      <c r="Q199" s="290"/>
      <c r="R199">
        <v>51300</v>
      </c>
      <c r="S199">
        <v>668060.41</v>
      </c>
      <c r="T199">
        <v>668060.41</v>
      </c>
      <c r="V199" t="s">
        <v>771</v>
      </c>
      <c r="W199" t="s">
        <v>702</v>
      </c>
      <c r="Y199" s="54">
        <v>4</v>
      </c>
    </row>
    <row r="200" spans="1:25" x14ac:dyDescent="0.2">
      <c r="A200" t="s">
        <v>45</v>
      </c>
      <c r="B200" t="s">
        <v>483</v>
      </c>
      <c r="C200" t="s">
        <v>153</v>
      </c>
      <c r="D200">
        <v>0</v>
      </c>
      <c r="E200" t="s">
        <v>154</v>
      </c>
      <c r="F200" t="s">
        <v>38</v>
      </c>
      <c r="G200" t="s">
        <v>976</v>
      </c>
      <c r="H200">
        <v>2012</v>
      </c>
      <c r="I200" t="s">
        <v>213</v>
      </c>
      <c r="J200" t="s">
        <v>213</v>
      </c>
      <c r="K200" t="s">
        <v>213</v>
      </c>
      <c r="L200" t="s">
        <v>213</v>
      </c>
      <c r="M200">
        <v>1</v>
      </c>
      <c r="N200" t="s">
        <v>732</v>
      </c>
      <c r="P200" s="290"/>
      <c r="Q200" s="290"/>
      <c r="R200">
        <v>11000</v>
      </c>
      <c r="T200">
        <v>11000</v>
      </c>
      <c r="V200" t="s">
        <v>733</v>
      </c>
      <c r="W200" t="s">
        <v>702</v>
      </c>
      <c r="Y200" s="54">
        <v>1</v>
      </c>
    </row>
    <row r="201" spans="1:25" x14ac:dyDescent="0.2">
      <c r="A201" t="s">
        <v>45</v>
      </c>
      <c r="B201" t="s">
        <v>485</v>
      </c>
      <c r="C201" t="s">
        <v>153</v>
      </c>
      <c r="D201" t="s">
        <v>480</v>
      </c>
      <c r="E201" t="s">
        <v>154</v>
      </c>
      <c r="F201" t="s">
        <v>38</v>
      </c>
      <c r="G201" t="s">
        <v>976</v>
      </c>
      <c r="H201">
        <v>2013</v>
      </c>
      <c r="I201" t="s">
        <v>213</v>
      </c>
      <c r="J201">
        <v>3537</v>
      </c>
      <c r="K201">
        <v>3577</v>
      </c>
      <c r="L201">
        <v>7114</v>
      </c>
      <c r="M201">
        <v>4</v>
      </c>
      <c r="N201" t="s">
        <v>732</v>
      </c>
      <c r="P201" s="290"/>
      <c r="Q201" s="290"/>
      <c r="R201">
        <v>10250</v>
      </c>
      <c r="T201">
        <v>10250</v>
      </c>
      <c r="V201" t="s">
        <v>733</v>
      </c>
      <c r="W201" t="s">
        <v>702</v>
      </c>
      <c r="Y201" s="54">
        <v>4</v>
      </c>
    </row>
    <row r="202" spans="1:25" x14ac:dyDescent="0.2">
      <c r="A202" t="s">
        <v>52</v>
      </c>
      <c r="B202" t="s">
        <v>486</v>
      </c>
      <c r="C202" t="s">
        <v>153</v>
      </c>
      <c r="D202" t="s">
        <v>480</v>
      </c>
      <c r="E202" t="s">
        <v>154</v>
      </c>
      <c r="F202" t="s">
        <v>101</v>
      </c>
      <c r="G202" t="s">
        <v>976</v>
      </c>
      <c r="H202">
        <v>2013</v>
      </c>
      <c r="I202" t="s">
        <v>213</v>
      </c>
      <c r="J202">
        <v>3537</v>
      </c>
      <c r="K202">
        <v>3577</v>
      </c>
      <c r="L202">
        <v>7114</v>
      </c>
      <c r="M202">
        <v>10</v>
      </c>
      <c r="N202" t="s">
        <v>864</v>
      </c>
      <c r="P202" s="290"/>
      <c r="Q202" s="290"/>
      <c r="R202">
        <v>13195</v>
      </c>
      <c r="S202">
        <v>226350.78020000001</v>
      </c>
      <c r="T202">
        <v>226350.78020000001</v>
      </c>
      <c r="V202" t="s">
        <v>771</v>
      </c>
      <c r="W202" t="s">
        <v>702</v>
      </c>
      <c r="Y202" s="54">
        <v>10</v>
      </c>
    </row>
    <row r="203" spans="1:25" x14ac:dyDescent="0.2">
      <c r="A203" t="s">
        <v>34</v>
      </c>
      <c r="B203" t="s">
        <v>487</v>
      </c>
      <c r="C203" t="s">
        <v>153</v>
      </c>
      <c r="D203" t="s">
        <v>155</v>
      </c>
      <c r="E203" t="s">
        <v>154</v>
      </c>
      <c r="F203" t="s">
        <v>33</v>
      </c>
      <c r="G203" t="s">
        <v>976</v>
      </c>
      <c r="H203">
        <v>2013</v>
      </c>
      <c r="I203" t="s">
        <v>977</v>
      </c>
      <c r="J203">
        <v>664</v>
      </c>
      <c r="K203">
        <v>720</v>
      </c>
      <c r="L203">
        <v>1384</v>
      </c>
      <c r="M203">
        <v>12.1</v>
      </c>
      <c r="N203" t="s">
        <v>865</v>
      </c>
      <c r="P203" s="290"/>
      <c r="Q203" s="290"/>
      <c r="R203">
        <v>4380</v>
      </c>
      <c r="T203">
        <v>4380</v>
      </c>
      <c r="V203" t="s">
        <v>771</v>
      </c>
      <c r="W203" t="s">
        <v>702</v>
      </c>
      <c r="Y203" s="54">
        <v>12.1</v>
      </c>
    </row>
    <row r="204" spans="1:25" x14ac:dyDescent="0.2">
      <c r="A204" t="s">
        <v>34</v>
      </c>
      <c r="B204" t="s">
        <v>489</v>
      </c>
      <c r="C204" t="s">
        <v>153</v>
      </c>
      <c r="D204" t="s">
        <v>155</v>
      </c>
      <c r="E204" t="s">
        <v>154</v>
      </c>
      <c r="F204" t="s">
        <v>33</v>
      </c>
      <c r="G204" t="s">
        <v>976</v>
      </c>
      <c r="H204">
        <v>2013</v>
      </c>
      <c r="I204" t="s">
        <v>977</v>
      </c>
      <c r="J204">
        <v>664</v>
      </c>
      <c r="K204">
        <v>720</v>
      </c>
      <c r="L204">
        <v>1384</v>
      </c>
      <c r="M204">
        <v>3.8</v>
      </c>
      <c r="N204" t="s">
        <v>866</v>
      </c>
      <c r="P204" s="290"/>
      <c r="Q204" s="290"/>
      <c r="R204">
        <v>27250</v>
      </c>
      <c r="T204">
        <v>27250</v>
      </c>
      <c r="V204" t="s">
        <v>771</v>
      </c>
      <c r="W204" t="s">
        <v>702</v>
      </c>
      <c r="Y204" s="54">
        <v>3.8</v>
      </c>
    </row>
    <row r="205" spans="1:25" x14ac:dyDescent="0.2">
      <c r="A205" t="s">
        <v>34</v>
      </c>
      <c r="B205" t="s">
        <v>491</v>
      </c>
      <c r="C205" t="s">
        <v>153</v>
      </c>
      <c r="D205" t="s">
        <v>155</v>
      </c>
      <c r="E205" t="s">
        <v>154</v>
      </c>
      <c r="F205" t="s">
        <v>33</v>
      </c>
      <c r="G205" t="s">
        <v>976</v>
      </c>
      <c r="H205">
        <v>2013</v>
      </c>
      <c r="I205" t="s">
        <v>977</v>
      </c>
      <c r="J205">
        <v>664</v>
      </c>
      <c r="K205">
        <v>720</v>
      </c>
      <c r="L205">
        <v>1384</v>
      </c>
      <c r="M205">
        <v>0</v>
      </c>
      <c r="N205" t="s">
        <v>735</v>
      </c>
      <c r="P205" s="290"/>
      <c r="Q205" s="290"/>
      <c r="R205">
        <v>1100</v>
      </c>
      <c r="T205">
        <v>1100</v>
      </c>
      <c r="V205" t="s">
        <v>771</v>
      </c>
      <c r="W205" t="s">
        <v>702</v>
      </c>
      <c r="Y205" s="54">
        <v>0</v>
      </c>
    </row>
    <row r="206" spans="1:25" x14ac:dyDescent="0.2">
      <c r="A206" t="s">
        <v>34</v>
      </c>
      <c r="B206" t="s">
        <v>494</v>
      </c>
      <c r="C206" t="s">
        <v>153</v>
      </c>
      <c r="D206" t="s">
        <v>493</v>
      </c>
      <c r="E206" t="s">
        <v>154</v>
      </c>
      <c r="F206" t="s">
        <v>33</v>
      </c>
      <c r="G206" t="s">
        <v>976</v>
      </c>
      <c r="H206">
        <v>2013</v>
      </c>
      <c r="I206" t="s">
        <v>977</v>
      </c>
      <c r="J206">
        <v>2463</v>
      </c>
      <c r="K206">
        <v>2210</v>
      </c>
      <c r="L206">
        <v>4673</v>
      </c>
      <c r="M206">
        <v>4</v>
      </c>
      <c r="N206" t="s">
        <v>791</v>
      </c>
      <c r="P206" s="290"/>
      <c r="Q206" s="290"/>
      <c r="R206">
        <v>462150</v>
      </c>
      <c r="T206">
        <v>462150</v>
      </c>
      <c r="V206" t="s">
        <v>771</v>
      </c>
      <c r="W206" t="s">
        <v>702</v>
      </c>
      <c r="Y206" s="54">
        <v>4</v>
      </c>
    </row>
    <row r="207" spans="1:25" x14ac:dyDescent="0.2">
      <c r="A207" t="s">
        <v>52</v>
      </c>
      <c r="B207" t="s">
        <v>496</v>
      </c>
      <c r="C207" t="s">
        <v>153</v>
      </c>
      <c r="D207" t="s">
        <v>493</v>
      </c>
      <c r="E207" t="s">
        <v>154</v>
      </c>
      <c r="F207" t="s">
        <v>51</v>
      </c>
      <c r="G207" t="s">
        <v>51</v>
      </c>
      <c r="H207">
        <v>2013</v>
      </c>
      <c r="I207" t="s">
        <v>213</v>
      </c>
      <c r="J207">
        <v>2463</v>
      </c>
      <c r="K207">
        <v>2210</v>
      </c>
      <c r="L207">
        <v>4673</v>
      </c>
      <c r="M207">
        <v>33.200000000000003</v>
      </c>
      <c r="N207" t="s">
        <v>867</v>
      </c>
      <c r="P207" s="290"/>
      <c r="Q207" s="290"/>
      <c r="R207">
        <v>0</v>
      </c>
      <c r="S207">
        <v>129657.75879999998</v>
      </c>
      <c r="T207">
        <v>129657.75879999998</v>
      </c>
      <c r="V207" t="s">
        <v>771</v>
      </c>
      <c r="W207" t="s">
        <v>702</v>
      </c>
      <c r="Y207" s="54">
        <v>33.200000000000003</v>
      </c>
    </row>
    <row r="208" spans="1:25" x14ac:dyDescent="0.2">
      <c r="A208" t="s">
        <v>66</v>
      </c>
      <c r="B208" t="s">
        <v>723</v>
      </c>
      <c r="C208" t="s">
        <v>153</v>
      </c>
      <c r="D208" t="s">
        <v>493</v>
      </c>
      <c r="E208" t="s">
        <v>154</v>
      </c>
      <c r="F208" t="s">
        <v>51</v>
      </c>
      <c r="G208" t="s">
        <v>51</v>
      </c>
      <c r="H208">
        <v>2013</v>
      </c>
      <c r="I208" t="s">
        <v>213</v>
      </c>
      <c r="J208">
        <v>2463</v>
      </c>
      <c r="K208">
        <v>2210</v>
      </c>
      <c r="L208">
        <v>4673</v>
      </c>
      <c r="M208">
        <v>2</v>
      </c>
      <c r="N208" t="s">
        <v>839</v>
      </c>
      <c r="P208" s="290"/>
      <c r="Q208" s="290"/>
      <c r="R208">
        <v>2826.1364000000003</v>
      </c>
      <c r="S208">
        <v>27236.409299999999</v>
      </c>
      <c r="T208">
        <v>27236.409299999999</v>
      </c>
      <c r="V208" t="s">
        <v>771</v>
      </c>
      <c r="W208" t="s">
        <v>702</v>
      </c>
      <c r="Y208" s="54">
        <v>2</v>
      </c>
    </row>
    <row r="209" spans="1:25" x14ac:dyDescent="0.2">
      <c r="A209" t="s">
        <v>34</v>
      </c>
      <c r="B209" t="s">
        <v>497</v>
      </c>
      <c r="C209" t="s">
        <v>153</v>
      </c>
      <c r="D209" t="s">
        <v>504</v>
      </c>
      <c r="E209" t="s">
        <v>154</v>
      </c>
      <c r="F209" t="s">
        <v>101</v>
      </c>
      <c r="G209" t="s">
        <v>976</v>
      </c>
      <c r="H209">
        <v>2013</v>
      </c>
      <c r="I209" t="s">
        <v>213</v>
      </c>
      <c r="J209">
        <v>639</v>
      </c>
      <c r="K209">
        <v>650</v>
      </c>
      <c r="L209">
        <v>1289</v>
      </c>
      <c r="M209">
        <v>34.28</v>
      </c>
      <c r="N209" t="s">
        <v>868</v>
      </c>
      <c r="P209" s="290"/>
      <c r="Q209" s="290"/>
      <c r="R209">
        <v>70</v>
      </c>
      <c r="S209">
        <v>43290.8</v>
      </c>
      <c r="T209">
        <v>43290.8</v>
      </c>
      <c r="V209" t="s">
        <v>771</v>
      </c>
      <c r="W209" t="s">
        <v>702</v>
      </c>
      <c r="Y209" s="54">
        <v>34.28</v>
      </c>
    </row>
    <row r="210" spans="1:25" x14ac:dyDescent="0.2">
      <c r="A210" t="s">
        <v>52</v>
      </c>
      <c r="B210" t="s">
        <v>505</v>
      </c>
      <c r="C210" t="s">
        <v>153</v>
      </c>
      <c r="D210" t="s">
        <v>504</v>
      </c>
      <c r="E210" t="s">
        <v>154</v>
      </c>
      <c r="F210" t="s">
        <v>51</v>
      </c>
      <c r="G210" t="s">
        <v>51</v>
      </c>
      <c r="H210">
        <v>2013</v>
      </c>
      <c r="I210" t="s">
        <v>213</v>
      </c>
      <c r="J210">
        <v>639</v>
      </c>
      <c r="K210">
        <v>650</v>
      </c>
      <c r="L210">
        <v>1289</v>
      </c>
      <c r="M210">
        <v>10</v>
      </c>
      <c r="N210" t="s">
        <v>864</v>
      </c>
      <c r="P210" s="290"/>
      <c r="Q210" s="290"/>
      <c r="R210">
        <v>0</v>
      </c>
      <c r="S210">
        <v>22529.135299999998</v>
      </c>
      <c r="T210">
        <v>22529.135299999998</v>
      </c>
      <c r="V210" t="s">
        <v>771</v>
      </c>
      <c r="W210" t="s">
        <v>702</v>
      </c>
      <c r="Y210" s="54">
        <v>10</v>
      </c>
    </row>
    <row r="211" spans="1:25" x14ac:dyDescent="0.2">
      <c r="A211" t="s">
        <v>66</v>
      </c>
      <c r="B211" t="s">
        <v>724</v>
      </c>
      <c r="C211" t="s">
        <v>153</v>
      </c>
      <c r="D211" t="s">
        <v>504</v>
      </c>
      <c r="E211" t="s">
        <v>154</v>
      </c>
      <c r="F211" t="s">
        <v>51</v>
      </c>
      <c r="G211" t="s">
        <v>51</v>
      </c>
      <c r="H211">
        <v>2013</v>
      </c>
      <c r="I211" t="s">
        <v>213</v>
      </c>
      <c r="J211">
        <v>639</v>
      </c>
      <c r="K211">
        <v>650</v>
      </c>
      <c r="L211">
        <v>1289</v>
      </c>
      <c r="M211">
        <v>3</v>
      </c>
      <c r="N211" t="s">
        <v>869</v>
      </c>
      <c r="P211" s="290"/>
      <c r="Q211" s="290"/>
      <c r="R211">
        <v>978.98810000000003</v>
      </c>
      <c r="S211">
        <v>9236.5506999999998</v>
      </c>
      <c r="T211">
        <v>9236.5506999999998</v>
      </c>
      <c r="V211" t="s">
        <v>771</v>
      </c>
      <c r="W211" t="s">
        <v>702</v>
      </c>
      <c r="Y211" s="54">
        <v>3</v>
      </c>
    </row>
    <row r="212" spans="1:25" x14ac:dyDescent="0.2">
      <c r="A212" t="s">
        <v>34</v>
      </c>
      <c r="B212" t="s">
        <v>507</v>
      </c>
      <c r="C212" t="s">
        <v>153</v>
      </c>
      <c r="D212" t="s">
        <v>506</v>
      </c>
      <c r="E212" t="s">
        <v>154</v>
      </c>
      <c r="F212" t="s">
        <v>101</v>
      </c>
      <c r="G212" t="s">
        <v>976</v>
      </c>
      <c r="H212">
        <v>2013</v>
      </c>
      <c r="I212" t="s">
        <v>213</v>
      </c>
      <c r="J212">
        <v>707</v>
      </c>
      <c r="K212">
        <v>666</v>
      </c>
      <c r="L212">
        <v>1373</v>
      </c>
      <c r="M212">
        <v>8.4</v>
      </c>
      <c r="N212" t="s">
        <v>870</v>
      </c>
      <c r="P212" s="290"/>
      <c r="Q212" s="290"/>
      <c r="R212">
        <v>7140.0000000000009</v>
      </c>
      <c r="S212">
        <v>107184</v>
      </c>
      <c r="T212">
        <v>107184</v>
      </c>
      <c r="V212" t="s">
        <v>771</v>
      </c>
      <c r="W212" t="s">
        <v>702</v>
      </c>
      <c r="Y212" s="54">
        <v>8.4</v>
      </c>
    </row>
    <row r="213" spans="1:25" x14ac:dyDescent="0.2">
      <c r="A213" t="s">
        <v>52</v>
      </c>
      <c r="B213" t="s">
        <v>581</v>
      </c>
      <c r="C213" t="s">
        <v>153</v>
      </c>
      <c r="D213" t="s">
        <v>558</v>
      </c>
      <c r="E213" t="s">
        <v>548</v>
      </c>
      <c r="F213" t="s">
        <v>38</v>
      </c>
      <c r="G213" t="s">
        <v>976</v>
      </c>
      <c r="H213">
        <v>2013</v>
      </c>
      <c r="I213" t="s">
        <v>213</v>
      </c>
      <c r="J213">
        <v>528</v>
      </c>
      <c r="K213">
        <v>563</v>
      </c>
      <c r="L213">
        <v>1091</v>
      </c>
      <c r="M213">
        <v>17</v>
      </c>
      <c r="N213" t="s">
        <v>808</v>
      </c>
      <c r="P213" s="290"/>
      <c r="Q213" s="290"/>
      <c r="R213">
        <v>4836</v>
      </c>
      <c r="S213">
        <v>13065.6</v>
      </c>
      <c r="T213">
        <v>13065.6</v>
      </c>
      <c r="V213" t="s">
        <v>771</v>
      </c>
      <c r="W213" t="s">
        <v>702</v>
      </c>
      <c r="Y213" s="54">
        <v>17</v>
      </c>
    </row>
    <row r="214" spans="1:25" x14ac:dyDescent="0.2">
      <c r="A214" t="s">
        <v>34</v>
      </c>
      <c r="B214" t="s">
        <v>475</v>
      </c>
      <c r="C214" t="s">
        <v>153</v>
      </c>
      <c r="D214">
        <v>0</v>
      </c>
      <c r="E214" t="s">
        <v>154</v>
      </c>
      <c r="F214" t="s">
        <v>33</v>
      </c>
      <c r="G214" t="s">
        <v>976</v>
      </c>
      <c r="H214">
        <v>2013</v>
      </c>
      <c r="I214" t="s">
        <v>977</v>
      </c>
      <c r="J214" t="s">
        <v>213</v>
      </c>
      <c r="K214" t="s">
        <v>213</v>
      </c>
      <c r="L214" t="s">
        <v>213</v>
      </c>
      <c r="M214">
        <v>6</v>
      </c>
      <c r="N214" t="s">
        <v>807</v>
      </c>
      <c r="P214" s="290"/>
      <c r="Q214" s="290"/>
      <c r="R214">
        <v>745</v>
      </c>
      <c r="S214">
        <v>2482.5</v>
      </c>
      <c r="T214">
        <v>2482.5</v>
      </c>
      <c r="V214" t="s">
        <v>771</v>
      </c>
      <c r="W214" t="s">
        <v>702</v>
      </c>
      <c r="Y214" s="54">
        <v>6</v>
      </c>
    </row>
    <row r="215" spans="1:25" x14ac:dyDescent="0.2">
      <c r="A215" t="s">
        <v>34</v>
      </c>
      <c r="B215" t="s">
        <v>938</v>
      </c>
      <c r="C215" t="s">
        <v>153</v>
      </c>
      <c r="D215" t="s">
        <v>588</v>
      </c>
      <c r="E215" t="s">
        <v>548</v>
      </c>
      <c r="F215" t="s">
        <v>33</v>
      </c>
      <c r="G215" t="s">
        <v>976</v>
      </c>
      <c r="H215">
        <v>2013</v>
      </c>
      <c r="I215" t="s">
        <v>977</v>
      </c>
      <c r="J215">
        <v>2081</v>
      </c>
      <c r="K215">
        <v>1685</v>
      </c>
      <c r="L215">
        <v>3766</v>
      </c>
      <c r="M215">
        <v>18</v>
      </c>
      <c r="N215" t="s">
        <v>968</v>
      </c>
      <c r="P215" s="290"/>
      <c r="Q215" s="290"/>
      <c r="R215">
        <v>18000</v>
      </c>
      <c r="S215">
        <v>111892.5</v>
      </c>
      <c r="T215">
        <v>111892.5</v>
      </c>
      <c r="V215" t="s">
        <v>771</v>
      </c>
      <c r="W215" t="s">
        <v>702</v>
      </c>
      <c r="Y215" s="54">
        <v>18</v>
      </c>
    </row>
    <row r="216" spans="1:25" x14ac:dyDescent="0.2">
      <c r="A216" t="s">
        <v>34</v>
      </c>
      <c r="B216" t="s">
        <v>939</v>
      </c>
      <c r="C216" t="s">
        <v>153</v>
      </c>
      <c r="D216">
        <v>0</v>
      </c>
      <c r="E216" t="s">
        <v>154</v>
      </c>
      <c r="F216" t="s">
        <v>38</v>
      </c>
      <c r="G216" t="s">
        <v>976</v>
      </c>
      <c r="H216">
        <v>2013</v>
      </c>
      <c r="I216" t="s">
        <v>213</v>
      </c>
      <c r="J216" t="s">
        <v>213</v>
      </c>
      <c r="K216" t="s">
        <v>213</v>
      </c>
      <c r="L216" t="s">
        <v>213</v>
      </c>
      <c r="M216">
        <v>200</v>
      </c>
      <c r="N216" t="s">
        <v>969</v>
      </c>
      <c r="P216" s="290"/>
      <c r="Q216" s="290"/>
      <c r="R216">
        <v>63000.000000000015</v>
      </c>
      <c r="T216">
        <v>63000.000000000015</v>
      </c>
      <c r="V216" t="s">
        <v>771</v>
      </c>
      <c r="W216" t="s">
        <v>702</v>
      </c>
      <c r="Y216" s="54">
        <v>200</v>
      </c>
    </row>
    <row r="217" spans="1:25" x14ac:dyDescent="0.2">
      <c r="A217" t="s">
        <v>34</v>
      </c>
      <c r="B217" t="s">
        <v>511</v>
      </c>
      <c r="C217" t="s">
        <v>153</v>
      </c>
      <c r="D217" t="s">
        <v>506</v>
      </c>
      <c r="E217" t="s">
        <v>154</v>
      </c>
      <c r="F217" t="s">
        <v>33</v>
      </c>
      <c r="G217" t="s">
        <v>976</v>
      </c>
      <c r="H217">
        <v>2013</v>
      </c>
      <c r="I217" t="s">
        <v>977</v>
      </c>
      <c r="J217">
        <v>707</v>
      </c>
      <c r="K217">
        <v>666</v>
      </c>
      <c r="L217">
        <v>1373</v>
      </c>
      <c r="M217">
        <v>33.200000000000003</v>
      </c>
      <c r="N217" t="s">
        <v>871</v>
      </c>
      <c r="P217" s="290"/>
      <c r="Q217" s="290"/>
      <c r="R217">
        <v>28625</v>
      </c>
      <c r="T217">
        <v>28625</v>
      </c>
      <c r="V217" t="s">
        <v>771</v>
      </c>
      <c r="W217" t="s">
        <v>702</v>
      </c>
      <c r="Y217" s="54">
        <v>33.200000000000003</v>
      </c>
    </row>
    <row r="218" spans="1:25" x14ac:dyDescent="0.2">
      <c r="A218" t="s">
        <v>34</v>
      </c>
      <c r="B218" t="s">
        <v>513</v>
      </c>
      <c r="C218" t="s">
        <v>153</v>
      </c>
      <c r="D218" t="s">
        <v>506</v>
      </c>
      <c r="E218" t="s">
        <v>154</v>
      </c>
      <c r="F218" t="s">
        <v>33</v>
      </c>
      <c r="G218" t="s">
        <v>976</v>
      </c>
      <c r="H218">
        <v>2013</v>
      </c>
      <c r="I218" t="s">
        <v>977</v>
      </c>
      <c r="J218">
        <v>707</v>
      </c>
      <c r="K218">
        <v>666</v>
      </c>
      <c r="L218">
        <v>1373</v>
      </c>
      <c r="M218">
        <v>31.83</v>
      </c>
      <c r="N218" t="s">
        <v>872</v>
      </c>
      <c r="P218" s="290"/>
      <c r="Q218" s="290"/>
      <c r="R218">
        <v>38200</v>
      </c>
      <c r="S218">
        <v>38920</v>
      </c>
      <c r="T218">
        <v>38920</v>
      </c>
      <c r="V218" t="s">
        <v>771</v>
      </c>
      <c r="W218" t="s">
        <v>702</v>
      </c>
      <c r="Y218" s="54">
        <v>31.83</v>
      </c>
    </row>
    <row r="219" spans="1:25" x14ac:dyDescent="0.2">
      <c r="A219" t="s">
        <v>34</v>
      </c>
      <c r="B219" t="s">
        <v>669</v>
      </c>
      <c r="C219" t="s">
        <v>153</v>
      </c>
      <c r="D219" t="s">
        <v>517</v>
      </c>
      <c r="E219" t="s">
        <v>154</v>
      </c>
      <c r="F219" t="s">
        <v>33</v>
      </c>
      <c r="G219" t="s">
        <v>976</v>
      </c>
      <c r="H219">
        <v>2013</v>
      </c>
      <c r="I219" t="s">
        <v>977</v>
      </c>
      <c r="J219">
        <v>551</v>
      </c>
      <c r="K219">
        <v>563</v>
      </c>
      <c r="L219">
        <v>1114</v>
      </c>
      <c r="M219">
        <v>9.75</v>
      </c>
      <c r="N219" t="s">
        <v>873</v>
      </c>
      <c r="P219" s="290"/>
      <c r="Q219" s="290"/>
      <c r="R219">
        <v>982.8</v>
      </c>
      <c r="S219">
        <v>3932.1039999999998</v>
      </c>
      <c r="T219">
        <v>3932.1039999999998</v>
      </c>
      <c r="V219" t="s">
        <v>771</v>
      </c>
      <c r="W219" t="s">
        <v>702</v>
      </c>
      <c r="Y219" s="54">
        <v>9.75</v>
      </c>
    </row>
    <row r="220" spans="1:25" x14ac:dyDescent="0.2">
      <c r="A220" t="s">
        <v>34</v>
      </c>
      <c r="B220" t="s">
        <v>521</v>
      </c>
      <c r="C220" t="s">
        <v>153</v>
      </c>
      <c r="D220" t="s">
        <v>506</v>
      </c>
      <c r="E220" t="s">
        <v>154</v>
      </c>
      <c r="F220" t="s">
        <v>38</v>
      </c>
      <c r="G220" t="s">
        <v>976</v>
      </c>
      <c r="H220">
        <v>2013</v>
      </c>
      <c r="I220" t="s">
        <v>213</v>
      </c>
      <c r="J220">
        <v>707</v>
      </c>
      <c r="K220">
        <v>666</v>
      </c>
      <c r="L220">
        <v>1373</v>
      </c>
      <c r="M220">
        <v>33.200000000000003</v>
      </c>
      <c r="N220" t="s">
        <v>871</v>
      </c>
      <c r="P220" s="290"/>
      <c r="Q220" s="290"/>
      <c r="R220">
        <v>17320.259999999998</v>
      </c>
      <c r="T220">
        <v>17320.259999999998</v>
      </c>
      <c r="V220" t="s">
        <v>771</v>
      </c>
      <c r="W220" t="s">
        <v>702</v>
      </c>
      <c r="Y220" s="54">
        <v>33.200000000000003</v>
      </c>
    </row>
    <row r="221" spans="1:25" x14ac:dyDescent="0.2">
      <c r="A221" t="s">
        <v>39</v>
      </c>
      <c r="B221" t="s">
        <v>524</v>
      </c>
      <c r="C221" t="s">
        <v>153</v>
      </c>
      <c r="D221" t="s">
        <v>523</v>
      </c>
      <c r="E221" t="s">
        <v>154</v>
      </c>
      <c r="F221" t="s">
        <v>38</v>
      </c>
      <c r="G221" t="s">
        <v>976</v>
      </c>
      <c r="H221">
        <v>2012</v>
      </c>
      <c r="I221" t="s">
        <v>213</v>
      </c>
      <c r="J221">
        <v>2413</v>
      </c>
      <c r="K221">
        <v>2365</v>
      </c>
      <c r="L221">
        <v>4778</v>
      </c>
      <c r="M221">
        <v>8</v>
      </c>
      <c r="N221" t="s">
        <v>874</v>
      </c>
      <c r="P221" s="290"/>
      <c r="Q221" s="290"/>
      <c r="R221">
        <v>238333.33</v>
      </c>
      <c r="T221">
        <v>238333.33</v>
      </c>
      <c r="V221" t="s">
        <v>771</v>
      </c>
      <c r="W221" t="s">
        <v>702</v>
      </c>
      <c r="Y221" s="54">
        <v>8</v>
      </c>
    </row>
    <row r="222" spans="1:25" x14ac:dyDescent="0.2">
      <c r="A222" t="s">
        <v>34</v>
      </c>
      <c r="B222" t="s">
        <v>525</v>
      </c>
      <c r="C222" t="s">
        <v>153</v>
      </c>
      <c r="D222" t="s">
        <v>523</v>
      </c>
      <c r="E222" t="s">
        <v>154</v>
      </c>
      <c r="F222" t="s">
        <v>33</v>
      </c>
      <c r="G222" t="s">
        <v>976</v>
      </c>
      <c r="H222">
        <v>2013</v>
      </c>
      <c r="I222" t="s">
        <v>977</v>
      </c>
      <c r="J222">
        <v>2413</v>
      </c>
      <c r="K222">
        <v>2365</v>
      </c>
      <c r="L222">
        <v>4778</v>
      </c>
      <c r="M222">
        <v>8.33</v>
      </c>
      <c r="N222" t="s">
        <v>875</v>
      </c>
      <c r="P222" s="290"/>
      <c r="Q222" s="290"/>
      <c r="R222">
        <v>10000</v>
      </c>
      <c r="T222">
        <v>10000</v>
      </c>
      <c r="V222" t="s">
        <v>771</v>
      </c>
      <c r="W222" t="s">
        <v>702</v>
      </c>
      <c r="Y222" s="54">
        <v>8.33</v>
      </c>
    </row>
    <row r="223" spans="1:25" x14ac:dyDescent="0.2">
      <c r="A223" t="s">
        <v>34</v>
      </c>
      <c r="B223" t="s">
        <v>527</v>
      </c>
      <c r="C223" t="s">
        <v>153</v>
      </c>
      <c r="D223" t="s">
        <v>523</v>
      </c>
      <c r="E223" t="s">
        <v>154</v>
      </c>
      <c r="F223" t="s">
        <v>33</v>
      </c>
      <c r="G223" t="s">
        <v>976</v>
      </c>
      <c r="H223">
        <v>2013</v>
      </c>
      <c r="I223" t="s">
        <v>977</v>
      </c>
      <c r="J223">
        <v>2413</v>
      </c>
      <c r="K223">
        <v>2365</v>
      </c>
      <c r="L223">
        <v>4778</v>
      </c>
      <c r="M223">
        <v>6.75</v>
      </c>
      <c r="N223" t="s">
        <v>876</v>
      </c>
      <c r="P223" s="290"/>
      <c r="Q223" s="290"/>
      <c r="R223">
        <v>5737.5</v>
      </c>
      <c r="T223">
        <v>5737.5</v>
      </c>
      <c r="V223" t="s">
        <v>771</v>
      </c>
      <c r="W223" t="s">
        <v>702</v>
      </c>
      <c r="Y223" s="54">
        <v>6.75</v>
      </c>
    </row>
    <row r="224" spans="1:25" x14ac:dyDescent="0.2">
      <c r="A224" t="s">
        <v>34</v>
      </c>
      <c r="B224" t="s">
        <v>528</v>
      </c>
      <c r="C224" t="s">
        <v>153</v>
      </c>
      <c r="D224" t="s">
        <v>523</v>
      </c>
      <c r="E224" t="s">
        <v>154</v>
      </c>
      <c r="F224" t="s">
        <v>33</v>
      </c>
      <c r="G224" t="s">
        <v>976</v>
      </c>
      <c r="H224">
        <v>2013</v>
      </c>
      <c r="I224" t="s">
        <v>977</v>
      </c>
      <c r="J224">
        <v>2413</v>
      </c>
      <c r="K224">
        <v>2365</v>
      </c>
      <c r="L224">
        <v>4778</v>
      </c>
      <c r="M224">
        <v>9.1</v>
      </c>
      <c r="N224" t="s">
        <v>877</v>
      </c>
      <c r="P224" s="290"/>
      <c r="Q224" s="290"/>
      <c r="R224">
        <v>7735.0000000000009</v>
      </c>
      <c r="S224">
        <v>85351</v>
      </c>
      <c r="T224">
        <v>85351</v>
      </c>
      <c r="V224" t="s">
        <v>771</v>
      </c>
      <c r="W224" t="s">
        <v>702</v>
      </c>
      <c r="Y224" s="54">
        <v>9.1</v>
      </c>
    </row>
    <row r="225" spans="1:25" x14ac:dyDescent="0.2">
      <c r="A225" t="s">
        <v>34</v>
      </c>
      <c r="B225" t="s">
        <v>532</v>
      </c>
      <c r="C225" t="s">
        <v>153</v>
      </c>
      <c r="D225" t="s">
        <v>523</v>
      </c>
      <c r="E225" t="s">
        <v>154</v>
      </c>
      <c r="F225" t="s">
        <v>101</v>
      </c>
      <c r="G225" t="s">
        <v>976</v>
      </c>
      <c r="H225">
        <v>2013</v>
      </c>
      <c r="I225" t="s">
        <v>213</v>
      </c>
      <c r="J225">
        <v>2413</v>
      </c>
      <c r="K225">
        <v>2365</v>
      </c>
      <c r="L225">
        <v>4778</v>
      </c>
      <c r="M225">
        <v>1</v>
      </c>
      <c r="N225" t="s">
        <v>775</v>
      </c>
      <c r="P225" s="290"/>
      <c r="Q225" s="290"/>
      <c r="R225">
        <v>1003.0000000000001</v>
      </c>
      <c r="T225">
        <v>1003.0000000000001</v>
      </c>
      <c r="V225" t="s">
        <v>771</v>
      </c>
      <c r="W225" t="s">
        <v>702</v>
      </c>
      <c r="Y225" s="54">
        <v>1</v>
      </c>
    </row>
    <row r="226" spans="1:25" x14ac:dyDescent="0.2">
      <c r="A226" t="s">
        <v>34</v>
      </c>
      <c r="B226" t="s">
        <v>534</v>
      </c>
      <c r="C226" t="s">
        <v>153</v>
      </c>
      <c r="D226" t="s">
        <v>523</v>
      </c>
      <c r="E226" t="s">
        <v>154</v>
      </c>
      <c r="F226" t="s">
        <v>38</v>
      </c>
      <c r="G226" t="s">
        <v>976</v>
      </c>
      <c r="H226">
        <v>2013</v>
      </c>
      <c r="I226" t="s">
        <v>213</v>
      </c>
      <c r="J226">
        <v>2413</v>
      </c>
      <c r="K226">
        <v>2365</v>
      </c>
      <c r="L226">
        <v>4778</v>
      </c>
      <c r="M226">
        <v>9.6</v>
      </c>
      <c r="N226" t="s">
        <v>878</v>
      </c>
      <c r="P226" s="290"/>
      <c r="Q226" s="290"/>
      <c r="R226">
        <v>9860</v>
      </c>
      <c r="T226">
        <v>9860</v>
      </c>
      <c r="V226" t="s">
        <v>771</v>
      </c>
      <c r="W226" t="s">
        <v>702</v>
      </c>
      <c r="Y226" s="54">
        <v>9.6</v>
      </c>
    </row>
    <row r="227" spans="1:25" x14ac:dyDescent="0.2">
      <c r="A227" t="s">
        <v>34</v>
      </c>
      <c r="B227" t="s">
        <v>534</v>
      </c>
      <c r="C227" t="s">
        <v>153</v>
      </c>
      <c r="D227" t="s">
        <v>523</v>
      </c>
      <c r="E227" t="s">
        <v>154</v>
      </c>
      <c r="F227" t="s">
        <v>38</v>
      </c>
      <c r="G227" t="s">
        <v>976</v>
      </c>
      <c r="H227">
        <v>2013</v>
      </c>
      <c r="I227" t="s">
        <v>213</v>
      </c>
      <c r="J227">
        <v>2413</v>
      </c>
      <c r="K227">
        <v>2365</v>
      </c>
      <c r="L227">
        <v>4778</v>
      </c>
      <c r="M227">
        <v>2.93</v>
      </c>
      <c r="N227" t="s">
        <v>879</v>
      </c>
      <c r="P227" s="290"/>
      <c r="Q227" s="290"/>
      <c r="R227">
        <v>2941</v>
      </c>
      <c r="T227">
        <v>2941</v>
      </c>
      <c r="V227" t="s">
        <v>771</v>
      </c>
      <c r="W227" t="s">
        <v>702</v>
      </c>
      <c r="Y227" s="54">
        <v>2.93</v>
      </c>
    </row>
    <row r="228" spans="1:25" x14ac:dyDescent="0.2">
      <c r="A228" t="s">
        <v>52</v>
      </c>
      <c r="B228" t="s">
        <v>537</v>
      </c>
      <c r="C228" t="s">
        <v>153</v>
      </c>
      <c r="D228" t="s">
        <v>523</v>
      </c>
      <c r="E228" t="s">
        <v>154</v>
      </c>
      <c r="F228" t="s">
        <v>51</v>
      </c>
      <c r="G228" t="s">
        <v>51</v>
      </c>
      <c r="H228">
        <v>2013</v>
      </c>
      <c r="I228" t="s">
        <v>213</v>
      </c>
      <c r="J228">
        <v>2413</v>
      </c>
      <c r="K228">
        <v>2365</v>
      </c>
      <c r="L228">
        <v>4778</v>
      </c>
      <c r="M228">
        <v>10</v>
      </c>
      <c r="N228" t="s">
        <v>864</v>
      </c>
      <c r="P228" s="290"/>
      <c r="Q228" s="290"/>
      <c r="R228">
        <v>1095.0498</v>
      </c>
      <c r="S228">
        <v>37575.769399999997</v>
      </c>
      <c r="T228">
        <v>37575.769399999997</v>
      </c>
      <c r="V228" t="s">
        <v>771</v>
      </c>
      <c r="W228" t="s">
        <v>702</v>
      </c>
      <c r="Y228" s="54">
        <v>10</v>
      </c>
    </row>
    <row r="229" spans="1:25" x14ac:dyDescent="0.2">
      <c r="A229" t="s">
        <v>66</v>
      </c>
      <c r="B229" t="s">
        <v>725</v>
      </c>
      <c r="C229" t="s">
        <v>153</v>
      </c>
      <c r="D229" t="s">
        <v>523</v>
      </c>
      <c r="E229" t="s">
        <v>154</v>
      </c>
      <c r="F229" t="s">
        <v>51</v>
      </c>
      <c r="G229" t="s">
        <v>51</v>
      </c>
      <c r="H229">
        <v>2013</v>
      </c>
      <c r="I229" t="s">
        <v>213</v>
      </c>
      <c r="J229">
        <v>2413</v>
      </c>
      <c r="K229">
        <v>2365</v>
      </c>
      <c r="L229">
        <v>4778</v>
      </c>
      <c r="M229">
        <v>3</v>
      </c>
      <c r="N229" t="s">
        <v>869</v>
      </c>
      <c r="P229" s="290"/>
      <c r="Q229" s="290"/>
      <c r="R229">
        <v>1793.6555000000001</v>
      </c>
      <c r="S229">
        <v>18770.003499999999</v>
      </c>
      <c r="T229">
        <v>18770.003499999999</v>
      </c>
      <c r="V229" t="s">
        <v>771</v>
      </c>
      <c r="W229" t="s">
        <v>702</v>
      </c>
      <c r="Y229" s="54">
        <v>3</v>
      </c>
    </row>
    <row r="230" spans="1:25" x14ac:dyDescent="0.2">
      <c r="A230" t="s">
        <v>52</v>
      </c>
      <c r="B230" t="s">
        <v>538</v>
      </c>
      <c r="C230" t="s">
        <v>153</v>
      </c>
      <c r="D230" t="s">
        <v>523</v>
      </c>
      <c r="E230" t="s">
        <v>154</v>
      </c>
      <c r="F230" t="s">
        <v>33</v>
      </c>
      <c r="G230" t="s">
        <v>976</v>
      </c>
      <c r="H230">
        <v>2013</v>
      </c>
      <c r="I230" t="s">
        <v>977</v>
      </c>
      <c r="J230">
        <v>2413</v>
      </c>
      <c r="K230">
        <v>2365</v>
      </c>
      <c r="L230">
        <v>4778</v>
      </c>
      <c r="M230">
        <v>2.1</v>
      </c>
      <c r="N230" t="s">
        <v>811</v>
      </c>
      <c r="P230" s="290"/>
      <c r="Q230" s="290"/>
      <c r="R230">
        <v>1390</v>
      </c>
      <c r="S230">
        <v>82119.38</v>
      </c>
      <c r="T230">
        <v>82119.38</v>
      </c>
      <c r="V230" t="s">
        <v>771</v>
      </c>
      <c r="W230" t="s">
        <v>702</v>
      </c>
      <c r="Y230" s="54">
        <v>2.1</v>
      </c>
    </row>
    <row r="231" spans="1:25" x14ac:dyDescent="0.2">
      <c r="A231" t="s">
        <v>52</v>
      </c>
      <c r="B231" t="s">
        <v>941</v>
      </c>
      <c r="C231" t="s">
        <v>153</v>
      </c>
      <c r="D231" t="s">
        <v>523</v>
      </c>
      <c r="E231" t="s">
        <v>154</v>
      </c>
      <c r="F231" t="s">
        <v>33</v>
      </c>
      <c r="G231" t="s">
        <v>976</v>
      </c>
      <c r="H231">
        <v>2013</v>
      </c>
      <c r="I231" t="s">
        <v>977</v>
      </c>
      <c r="J231">
        <v>2413</v>
      </c>
      <c r="K231">
        <v>2365</v>
      </c>
      <c r="L231">
        <v>4778</v>
      </c>
      <c r="M231">
        <v>3.5</v>
      </c>
      <c r="N231" t="s">
        <v>970</v>
      </c>
      <c r="P231" s="290"/>
      <c r="Q231" s="290"/>
      <c r="R231">
        <v>625</v>
      </c>
      <c r="S231">
        <v>23234.799999999999</v>
      </c>
      <c r="T231">
        <v>23234.799999999999</v>
      </c>
      <c r="V231" t="s">
        <v>771</v>
      </c>
      <c r="W231" t="s">
        <v>702</v>
      </c>
      <c r="Y231" s="54">
        <v>3.5</v>
      </c>
    </row>
    <row r="232" spans="1:25" x14ac:dyDescent="0.2">
      <c r="A232" t="s">
        <v>34</v>
      </c>
      <c r="B232" t="s">
        <v>541</v>
      </c>
      <c r="C232" t="s">
        <v>153</v>
      </c>
      <c r="D232" t="s">
        <v>540</v>
      </c>
      <c r="E232" t="s">
        <v>154</v>
      </c>
      <c r="F232" t="s">
        <v>33</v>
      </c>
      <c r="G232" t="s">
        <v>976</v>
      </c>
      <c r="H232">
        <v>2013</v>
      </c>
      <c r="I232" t="s">
        <v>977</v>
      </c>
      <c r="J232">
        <v>683</v>
      </c>
      <c r="K232">
        <v>836</v>
      </c>
      <c r="L232">
        <v>1519</v>
      </c>
      <c r="M232">
        <v>3</v>
      </c>
      <c r="N232" t="s">
        <v>861</v>
      </c>
      <c r="P232" s="290"/>
      <c r="Q232" s="290"/>
      <c r="R232">
        <v>1112.5</v>
      </c>
      <c r="T232">
        <v>1112.5</v>
      </c>
      <c r="V232" t="s">
        <v>771</v>
      </c>
      <c r="W232" t="s">
        <v>702</v>
      </c>
      <c r="Y232" s="54">
        <v>3</v>
      </c>
    </row>
    <row r="233" spans="1:25" x14ac:dyDescent="0.2">
      <c r="A233" t="s">
        <v>34</v>
      </c>
      <c r="B233" t="s">
        <v>543</v>
      </c>
      <c r="C233" t="s">
        <v>153</v>
      </c>
      <c r="D233" t="s">
        <v>540</v>
      </c>
      <c r="E233" t="s">
        <v>154</v>
      </c>
      <c r="F233" t="s">
        <v>33</v>
      </c>
      <c r="G233" t="s">
        <v>976</v>
      </c>
      <c r="H233">
        <v>2013</v>
      </c>
      <c r="I233" t="s">
        <v>977</v>
      </c>
      <c r="J233">
        <v>683</v>
      </c>
      <c r="K233">
        <v>836</v>
      </c>
      <c r="L233">
        <v>1519</v>
      </c>
      <c r="M233">
        <v>14</v>
      </c>
      <c r="N233" t="s">
        <v>880</v>
      </c>
      <c r="P233" s="290"/>
      <c r="Q233" s="290"/>
      <c r="R233">
        <v>16800</v>
      </c>
      <c r="T233">
        <v>16800</v>
      </c>
      <c r="V233" t="s">
        <v>771</v>
      </c>
      <c r="W233" t="s">
        <v>702</v>
      </c>
      <c r="Y233" s="54">
        <v>14</v>
      </c>
    </row>
    <row r="234" spans="1:25" x14ac:dyDescent="0.2">
      <c r="A234" t="s">
        <v>117</v>
      </c>
      <c r="B234" t="s">
        <v>545</v>
      </c>
      <c r="C234" t="s">
        <v>153</v>
      </c>
      <c r="D234" t="s">
        <v>540</v>
      </c>
      <c r="E234" t="s">
        <v>154</v>
      </c>
      <c r="F234" t="s">
        <v>38</v>
      </c>
      <c r="G234" t="s">
        <v>976</v>
      </c>
      <c r="H234">
        <v>2011</v>
      </c>
      <c r="I234" t="s">
        <v>213</v>
      </c>
      <c r="J234">
        <v>683</v>
      </c>
      <c r="K234">
        <v>836</v>
      </c>
      <c r="L234">
        <v>1519</v>
      </c>
      <c r="M234">
        <v>45</v>
      </c>
      <c r="N234" t="s">
        <v>881</v>
      </c>
      <c r="P234" s="290"/>
      <c r="Q234" s="290"/>
      <c r="R234">
        <v>91893.38</v>
      </c>
      <c r="T234">
        <v>91893.38</v>
      </c>
      <c r="V234" t="s">
        <v>771</v>
      </c>
      <c r="W234" t="s">
        <v>702</v>
      </c>
      <c r="Y234" s="54">
        <v>45</v>
      </c>
    </row>
    <row r="235" spans="1:25" x14ac:dyDescent="0.2">
      <c r="A235" t="s">
        <v>52</v>
      </c>
      <c r="B235" t="s">
        <v>546</v>
      </c>
      <c r="C235" t="s">
        <v>153</v>
      </c>
      <c r="D235" t="s">
        <v>540</v>
      </c>
      <c r="E235" t="s">
        <v>154</v>
      </c>
      <c r="F235" t="s">
        <v>51</v>
      </c>
      <c r="G235" t="s">
        <v>51</v>
      </c>
      <c r="H235">
        <v>2013</v>
      </c>
      <c r="I235" t="s">
        <v>213</v>
      </c>
      <c r="J235">
        <v>683</v>
      </c>
      <c r="K235">
        <v>836</v>
      </c>
      <c r="L235">
        <v>1519</v>
      </c>
      <c r="M235">
        <v>7.7</v>
      </c>
      <c r="N235" t="s">
        <v>882</v>
      </c>
      <c r="P235" s="290"/>
      <c r="Q235" s="290"/>
      <c r="R235">
        <v>1383.2208000000001</v>
      </c>
      <c r="S235">
        <v>38204.460500000001</v>
      </c>
      <c r="T235">
        <v>38204.460500000001</v>
      </c>
      <c r="V235" t="s">
        <v>771</v>
      </c>
      <c r="W235" t="s">
        <v>702</v>
      </c>
      <c r="Y235" s="54">
        <v>7.7</v>
      </c>
    </row>
    <row r="236" spans="1:25" x14ac:dyDescent="0.2">
      <c r="A236" t="s">
        <v>66</v>
      </c>
      <c r="B236" t="s">
        <v>726</v>
      </c>
      <c r="C236" t="s">
        <v>153</v>
      </c>
      <c r="D236" t="s">
        <v>540</v>
      </c>
      <c r="E236" t="s">
        <v>154</v>
      </c>
      <c r="F236" t="s">
        <v>51</v>
      </c>
      <c r="G236" t="s">
        <v>51</v>
      </c>
      <c r="H236">
        <v>2013</v>
      </c>
      <c r="I236" t="s">
        <v>213</v>
      </c>
      <c r="J236">
        <v>683</v>
      </c>
      <c r="K236">
        <v>836</v>
      </c>
      <c r="L236">
        <v>1519</v>
      </c>
      <c r="M236">
        <v>2</v>
      </c>
      <c r="N236" t="s">
        <v>839</v>
      </c>
      <c r="P236" s="290"/>
      <c r="Q236" s="290"/>
      <c r="R236">
        <v>1603.4866</v>
      </c>
      <c r="S236">
        <v>15385.044300000001</v>
      </c>
      <c r="T236">
        <v>15385.044300000001</v>
      </c>
      <c r="V236" t="s">
        <v>771</v>
      </c>
      <c r="W236" t="s">
        <v>702</v>
      </c>
      <c r="Y236" s="54">
        <v>2</v>
      </c>
    </row>
    <row r="237" spans="1:25" x14ac:dyDescent="0.2">
      <c r="A237" t="s">
        <v>34</v>
      </c>
      <c r="B237" t="s">
        <v>547</v>
      </c>
      <c r="C237" t="s">
        <v>153</v>
      </c>
      <c r="D237" t="s">
        <v>540</v>
      </c>
      <c r="E237" t="s">
        <v>154</v>
      </c>
      <c r="F237" t="s">
        <v>33</v>
      </c>
      <c r="G237" t="s">
        <v>976</v>
      </c>
      <c r="H237">
        <v>2013</v>
      </c>
      <c r="I237" t="s">
        <v>977</v>
      </c>
      <c r="J237">
        <v>683</v>
      </c>
      <c r="K237">
        <v>836</v>
      </c>
      <c r="L237">
        <v>1519</v>
      </c>
      <c r="M237">
        <v>3.7</v>
      </c>
      <c r="N237" t="s">
        <v>835</v>
      </c>
      <c r="P237" s="290"/>
      <c r="Q237" s="290"/>
      <c r="R237">
        <v>108</v>
      </c>
      <c r="T237">
        <v>108</v>
      </c>
      <c r="V237" t="s">
        <v>771</v>
      </c>
      <c r="W237" t="s">
        <v>702</v>
      </c>
      <c r="Y237" s="54">
        <v>3.7</v>
      </c>
    </row>
    <row r="238" spans="1:25" x14ac:dyDescent="0.2">
      <c r="A238" t="s">
        <v>52</v>
      </c>
      <c r="B238" t="s">
        <v>550</v>
      </c>
      <c r="C238" t="s">
        <v>153</v>
      </c>
      <c r="D238" t="s">
        <v>549</v>
      </c>
      <c r="E238" t="s">
        <v>548</v>
      </c>
      <c r="F238" t="s">
        <v>51</v>
      </c>
      <c r="G238" t="s">
        <v>51</v>
      </c>
      <c r="H238">
        <v>2013</v>
      </c>
      <c r="I238" t="s">
        <v>213</v>
      </c>
      <c r="J238">
        <v>3938</v>
      </c>
      <c r="K238">
        <v>3414</v>
      </c>
      <c r="L238">
        <v>7352</v>
      </c>
      <c r="M238">
        <v>18</v>
      </c>
      <c r="N238" t="s">
        <v>883</v>
      </c>
      <c r="P238" s="290"/>
      <c r="Q238" s="290"/>
      <c r="R238">
        <v>0</v>
      </c>
      <c r="S238">
        <v>189812.74770000001</v>
      </c>
      <c r="T238">
        <v>189812.74770000001</v>
      </c>
      <c r="V238" t="s">
        <v>771</v>
      </c>
      <c r="W238" t="s">
        <v>702</v>
      </c>
      <c r="Y238" s="54">
        <v>18</v>
      </c>
    </row>
    <row r="239" spans="1:25" x14ac:dyDescent="0.2">
      <c r="A239" t="s">
        <v>66</v>
      </c>
      <c r="B239" t="s">
        <v>727</v>
      </c>
      <c r="C239" t="s">
        <v>153</v>
      </c>
      <c r="D239" t="s">
        <v>549</v>
      </c>
      <c r="E239" t="s">
        <v>548</v>
      </c>
      <c r="F239" t="s">
        <v>51</v>
      </c>
      <c r="G239" t="s">
        <v>51</v>
      </c>
      <c r="H239">
        <v>2013</v>
      </c>
      <c r="I239" t="s">
        <v>213</v>
      </c>
      <c r="J239">
        <v>3938</v>
      </c>
      <c r="K239">
        <v>3414</v>
      </c>
      <c r="L239">
        <v>7352</v>
      </c>
      <c r="M239">
        <v>5</v>
      </c>
      <c r="N239" t="s">
        <v>798</v>
      </c>
      <c r="P239" s="290"/>
      <c r="Q239" s="290"/>
      <c r="R239">
        <v>2523.3432000000003</v>
      </c>
      <c r="S239">
        <v>27252.681099999998</v>
      </c>
      <c r="T239">
        <v>27252.681099999998</v>
      </c>
      <c r="V239" t="s">
        <v>771</v>
      </c>
      <c r="W239" t="s">
        <v>702</v>
      </c>
      <c r="Y239" s="54">
        <v>5</v>
      </c>
    </row>
    <row r="240" spans="1:25" x14ac:dyDescent="0.2">
      <c r="A240" t="s">
        <v>52</v>
      </c>
      <c r="B240" t="s">
        <v>552</v>
      </c>
      <c r="C240" t="s">
        <v>153</v>
      </c>
      <c r="D240" t="s">
        <v>551</v>
      </c>
      <c r="E240" t="s">
        <v>548</v>
      </c>
      <c r="F240" t="s">
        <v>33</v>
      </c>
      <c r="G240" t="s">
        <v>976</v>
      </c>
      <c r="H240">
        <v>2013</v>
      </c>
      <c r="I240" t="s">
        <v>977</v>
      </c>
      <c r="J240">
        <v>1024</v>
      </c>
      <c r="K240">
        <v>903</v>
      </c>
      <c r="L240">
        <v>1927</v>
      </c>
      <c r="M240">
        <v>28.9</v>
      </c>
      <c r="N240" t="s">
        <v>884</v>
      </c>
      <c r="P240" s="290"/>
      <c r="Q240" s="290"/>
      <c r="R240">
        <v>38996.299999999996</v>
      </c>
      <c r="S240">
        <v>121645.09999999999</v>
      </c>
      <c r="T240">
        <v>121645.09999999999</v>
      </c>
      <c r="V240" t="s">
        <v>771</v>
      </c>
      <c r="W240" t="s">
        <v>702</v>
      </c>
      <c r="Y240" s="54">
        <v>28.9</v>
      </c>
    </row>
    <row r="241" spans="1:25" x14ac:dyDescent="0.2">
      <c r="A241" t="s">
        <v>34</v>
      </c>
      <c r="B241" t="s">
        <v>559</v>
      </c>
      <c r="C241" t="s">
        <v>153</v>
      </c>
      <c r="D241" t="s">
        <v>558</v>
      </c>
      <c r="E241" t="s">
        <v>548</v>
      </c>
      <c r="F241" t="s">
        <v>33</v>
      </c>
      <c r="G241" t="s">
        <v>976</v>
      </c>
      <c r="H241">
        <v>2013</v>
      </c>
      <c r="I241" t="s">
        <v>977</v>
      </c>
      <c r="J241">
        <v>528</v>
      </c>
      <c r="K241">
        <v>563</v>
      </c>
      <c r="L241">
        <v>1091</v>
      </c>
      <c r="M241">
        <v>41</v>
      </c>
      <c r="N241" t="s">
        <v>885</v>
      </c>
      <c r="P241" s="290"/>
      <c r="Q241" s="290"/>
      <c r="R241">
        <v>2389.5</v>
      </c>
      <c r="S241">
        <v>63502.59</v>
      </c>
      <c r="T241">
        <v>63502.59</v>
      </c>
      <c r="V241" t="s">
        <v>771</v>
      </c>
      <c r="W241" t="s">
        <v>702</v>
      </c>
      <c r="Y241" s="54">
        <v>41</v>
      </c>
    </row>
    <row r="242" spans="1:25" x14ac:dyDescent="0.2">
      <c r="A242" t="s">
        <v>52</v>
      </c>
      <c r="B242" t="s">
        <v>560</v>
      </c>
      <c r="C242" t="s">
        <v>153</v>
      </c>
      <c r="D242" t="s">
        <v>566</v>
      </c>
      <c r="E242" t="s">
        <v>548</v>
      </c>
      <c r="F242" t="s">
        <v>33</v>
      </c>
      <c r="G242" t="s">
        <v>976</v>
      </c>
      <c r="H242">
        <v>2013</v>
      </c>
      <c r="I242" t="s">
        <v>977</v>
      </c>
      <c r="J242">
        <v>825</v>
      </c>
      <c r="K242">
        <v>769</v>
      </c>
      <c r="L242">
        <v>1594</v>
      </c>
      <c r="M242">
        <v>4.2</v>
      </c>
      <c r="N242" t="s">
        <v>886</v>
      </c>
      <c r="P242" s="290"/>
      <c r="Q242" s="290"/>
      <c r="R242">
        <v>7140.0000000000009</v>
      </c>
      <c r="S242">
        <v>65295</v>
      </c>
      <c r="T242">
        <v>65295</v>
      </c>
      <c r="V242" t="s">
        <v>771</v>
      </c>
      <c r="W242" t="s">
        <v>702</v>
      </c>
      <c r="Y242" s="54">
        <v>4.2</v>
      </c>
    </row>
    <row r="243" spans="1:25" x14ac:dyDescent="0.2">
      <c r="A243" t="s">
        <v>52</v>
      </c>
      <c r="B243" t="s">
        <v>567</v>
      </c>
      <c r="C243" t="s">
        <v>153</v>
      </c>
      <c r="D243" t="s">
        <v>566</v>
      </c>
      <c r="E243" t="s">
        <v>548</v>
      </c>
      <c r="F243" t="s">
        <v>51</v>
      </c>
      <c r="G243" t="s">
        <v>51</v>
      </c>
      <c r="H243">
        <v>2013</v>
      </c>
      <c r="I243" t="s">
        <v>213</v>
      </c>
      <c r="J243">
        <v>825</v>
      </c>
      <c r="K243">
        <v>769</v>
      </c>
      <c r="L243">
        <v>1594</v>
      </c>
      <c r="M243">
        <v>49.5</v>
      </c>
      <c r="N243" t="s">
        <v>887</v>
      </c>
      <c r="P243" s="290"/>
      <c r="Q243" s="290"/>
      <c r="R243">
        <v>0</v>
      </c>
      <c r="S243">
        <v>199747.57820000002</v>
      </c>
      <c r="T243">
        <v>199747.57820000002</v>
      </c>
      <c r="V243" t="s">
        <v>771</v>
      </c>
      <c r="W243" t="s">
        <v>702</v>
      </c>
      <c r="Y243" s="54">
        <v>49.5</v>
      </c>
    </row>
    <row r="244" spans="1:25" x14ac:dyDescent="0.2">
      <c r="A244" t="s">
        <v>66</v>
      </c>
      <c r="B244" t="s">
        <v>728</v>
      </c>
      <c r="C244" t="s">
        <v>153</v>
      </c>
      <c r="D244" t="s">
        <v>566</v>
      </c>
      <c r="E244" t="s">
        <v>548</v>
      </c>
      <c r="F244" t="s">
        <v>51</v>
      </c>
      <c r="G244" t="s">
        <v>51</v>
      </c>
      <c r="H244">
        <v>2013</v>
      </c>
      <c r="I244" t="s">
        <v>213</v>
      </c>
      <c r="J244">
        <v>825</v>
      </c>
      <c r="K244">
        <v>769</v>
      </c>
      <c r="L244">
        <v>1594</v>
      </c>
      <c r="M244">
        <v>12</v>
      </c>
      <c r="N244" t="s">
        <v>888</v>
      </c>
      <c r="P244" s="290"/>
      <c r="Q244" s="290"/>
      <c r="R244">
        <v>5250.4780000000001</v>
      </c>
      <c r="S244">
        <v>53796.706000000006</v>
      </c>
      <c r="T244">
        <v>53796.706000000006</v>
      </c>
      <c r="V244" t="s">
        <v>771</v>
      </c>
      <c r="W244" t="s">
        <v>702</v>
      </c>
      <c r="Y244" s="54">
        <v>12</v>
      </c>
    </row>
    <row r="245" spans="1:25" x14ac:dyDescent="0.2">
      <c r="A245" t="s">
        <v>39</v>
      </c>
      <c r="B245" t="s">
        <v>569</v>
      </c>
      <c r="C245" t="s">
        <v>153</v>
      </c>
      <c r="D245" t="s">
        <v>568</v>
      </c>
      <c r="E245" t="s">
        <v>548</v>
      </c>
      <c r="F245" t="s">
        <v>38</v>
      </c>
      <c r="G245" t="s">
        <v>976</v>
      </c>
      <c r="H245">
        <v>2013</v>
      </c>
      <c r="I245" t="s">
        <v>213</v>
      </c>
      <c r="J245">
        <v>1929</v>
      </c>
      <c r="K245">
        <v>1747</v>
      </c>
      <c r="L245">
        <v>3676</v>
      </c>
      <c r="M245">
        <v>6</v>
      </c>
      <c r="N245" t="s">
        <v>777</v>
      </c>
      <c r="P245" s="290"/>
      <c r="Q245" s="290"/>
      <c r="R245">
        <v>1622.664</v>
      </c>
      <c r="S245">
        <v>26466.6348</v>
      </c>
      <c r="T245">
        <v>26466.6348</v>
      </c>
      <c r="V245" t="s">
        <v>771</v>
      </c>
      <c r="W245" t="s">
        <v>702</v>
      </c>
      <c r="Y245" s="54">
        <v>6</v>
      </c>
    </row>
    <row r="246" spans="1:25" x14ac:dyDescent="0.2">
      <c r="A246" t="s">
        <v>45</v>
      </c>
      <c r="B246" t="s">
        <v>580</v>
      </c>
      <c r="C246" t="s">
        <v>153</v>
      </c>
      <c r="D246" t="s">
        <v>568</v>
      </c>
      <c r="E246" t="s">
        <v>548</v>
      </c>
      <c r="F246" t="s">
        <v>38</v>
      </c>
      <c r="G246" t="s">
        <v>976</v>
      </c>
      <c r="H246">
        <v>2013</v>
      </c>
      <c r="I246" t="s">
        <v>213</v>
      </c>
      <c r="J246">
        <v>1929</v>
      </c>
      <c r="K246">
        <v>1747</v>
      </c>
      <c r="L246">
        <v>3676</v>
      </c>
      <c r="M246">
        <v>6</v>
      </c>
      <c r="N246" t="s">
        <v>732</v>
      </c>
      <c r="P246" s="290"/>
      <c r="Q246" s="290"/>
      <c r="R246">
        <v>9000</v>
      </c>
      <c r="T246">
        <v>9000</v>
      </c>
      <c r="V246" t="s">
        <v>733</v>
      </c>
      <c r="W246" t="s">
        <v>702</v>
      </c>
      <c r="Y246" s="54">
        <v>6</v>
      </c>
    </row>
    <row r="247" spans="1:25" x14ac:dyDescent="0.2">
      <c r="A247" t="s">
        <v>34</v>
      </c>
      <c r="B247" t="s">
        <v>583</v>
      </c>
      <c r="C247" t="s">
        <v>153</v>
      </c>
      <c r="D247" t="s">
        <v>568</v>
      </c>
      <c r="E247" t="s">
        <v>548</v>
      </c>
      <c r="F247" t="s">
        <v>33</v>
      </c>
      <c r="G247" t="s">
        <v>976</v>
      </c>
      <c r="H247">
        <v>2013</v>
      </c>
      <c r="I247" t="s">
        <v>977</v>
      </c>
      <c r="J247">
        <v>1929</v>
      </c>
      <c r="K247">
        <v>1747</v>
      </c>
      <c r="L247">
        <v>3676</v>
      </c>
      <c r="M247">
        <v>16.329999999999998</v>
      </c>
      <c r="N247" t="s">
        <v>889</v>
      </c>
      <c r="P247" s="290"/>
      <c r="Q247" s="290"/>
      <c r="R247">
        <v>16660</v>
      </c>
      <c r="S247">
        <v>25900</v>
      </c>
      <c r="T247">
        <v>25900</v>
      </c>
      <c r="V247" t="s">
        <v>771</v>
      </c>
      <c r="W247" t="s">
        <v>702</v>
      </c>
      <c r="Y247" s="54">
        <v>16.329999999999998</v>
      </c>
    </row>
    <row r="248" spans="1:25" x14ac:dyDescent="0.2">
      <c r="A248" t="s">
        <v>52</v>
      </c>
      <c r="B248" t="s">
        <v>586</v>
      </c>
      <c r="C248" t="s">
        <v>153</v>
      </c>
      <c r="D248" t="s">
        <v>585</v>
      </c>
      <c r="E248" t="s">
        <v>548</v>
      </c>
      <c r="F248" t="s">
        <v>33</v>
      </c>
      <c r="G248" t="s">
        <v>976</v>
      </c>
      <c r="H248">
        <v>2013</v>
      </c>
      <c r="I248" t="s">
        <v>977</v>
      </c>
      <c r="J248">
        <v>1413</v>
      </c>
      <c r="K248">
        <v>1255</v>
      </c>
      <c r="L248">
        <v>2668</v>
      </c>
      <c r="M248">
        <v>23</v>
      </c>
      <c r="N248" t="s">
        <v>890</v>
      </c>
      <c r="P248" s="290"/>
      <c r="Q248" s="290"/>
      <c r="R248">
        <v>23460</v>
      </c>
      <c r="S248">
        <v>223942</v>
      </c>
      <c r="T248">
        <v>223942</v>
      </c>
      <c r="V248" t="s">
        <v>771</v>
      </c>
      <c r="W248" t="s">
        <v>702</v>
      </c>
      <c r="Y248" s="54">
        <v>23</v>
      </c>
    </row>
    <row r="249" spans="1:25" x14ac:dyDescent="0.2">
      <c r="A249" t="s">
        <v>117</v>
      </c>
      <c r="B249" t="s">
        <v>589</v>
      </c>
      <c r="C249" t="s">
        <v>153</v>
      </c>
      <c r="D249" t="s">
        <v>588</v>
      </c>
      <c r="E249" t="s">
        <v>548</v>
      </c>
      <c r="F249" t="s">
        <v>38</v>
      </c>
      <c r="G249" t="s">
        <v>976</v>
      </c>
      <c r="H249">
        <v>2012</v>
      </c>
      <c r="I249" t="s">
        <v>213</v>
      </c>
      <c r="J249">
        <v>2081</v>
      </c>
      <c r="K249">
        <v>1685</v>
      </c>
      <c r="L249">
        <v>3766</v>
      </c>
      <c r="M249">
        <v>25</v>
      </c>
      <c r="N249" t="s">
        <v>891</v>
      </c>
      <c r="P249" s="290"/>
      <c r="Q249" s="290"/>
      <c r="R249">
        <v>76543.350000000006</v>
      </c>
      <c r="T249">
        <v>76543.350000000006</v>
      </c>
      <c r="V249" t="s">
        <v>771</v>
      </c>
      <c r="W249" t="s">
        <v>702</v>
      </c>
      <c r="Y249" s="54">
        <v>25</v>
      </c>
    </row>
    <row r="250" spans="1:25" x14ac:dyDescent="0.2">
      <c r="A250" t="s">
        <v>52</v>
      </c>
      <c r="B250" t="s">
        <v>591</v>
      </c>
      <c r="C250" t="s">
        <v>153</v>
      </c>
      <c r="D250" t="s">
        <v>590</v>
      </c>
      <c r="E250" t="s">
        <v>548</v>
      </c>
      <c r="F250" t="s">
        <v>33</v>
      </c>
      <c r="G250" t="s">
        <v>976</v>
      </c>
      <c r="H250">
        <v>2013</v>
      </c>
      <c r="I250" t="s">
        <v>977</v>
      </c>
      <c r="J250">
        <v>503</v>
      </c>
      <c r="K250">
        <v>479</v>
      </c>
      <c r="L250">
        <v>982</v>
      </c>
      <c r="M250">
        <v>7.5</v>
      </c>
      <c r="N250" t="s">
        <v>892</v>
      </c>
      <c r="P250" s="290"/>
      <c r="Q250" s="290"/>
      <c r="R250">
        <v>15749.999999999998</v>
      </c>
      <c r="S250">
        <v>312061.88</v>
      </c>
      <c r="T250">
        <v>312061.88</v>
      </c>
      <c r="V250" t="s">
        <v>771</v>
      </c>
      <c r="W250" t="s">
        <v>702</v>
      </c>
      <c r="Y250" s="54">
        <v>7.5</v>
      </c>
    </row>
    <row r="251" spans="1:25" x14ac:dyDescent="0.2">
      <c r="A251" t="s">
        <v>34</v>
      </c>
      <c r="B251" t="s">
        <v>587</v>
      </c>
      <c r="C251" t="s">
        <v>153</v>
      </c>
      <c r="D251" t="s">
        <v>585</v>
      </c>
      <c r="E251" t="s">
        <v>548</v>
      </c>
      <c r="F251" t="s">
        <v>33</v>
      </c>
      <c r="G251" t="s">
        <v>976</v>
      </c>
      <c r="H251">
        <v>2013</v>
      </c>
      <c r="I251" t="s">
        <v>977</v>
      </c>
      <c r="J251">
        <v>1413</v>
      </c>
      <c r="K251">
        <v>1255</v>
      </c>
      <c r="L251">
        <v>2668</v>
      </c>
      <c r="M251">
        <v>10.27</v>
      </c>
      <c r="N251" t="s">
        <v>893</v>
      </c>
      <c r="P251" s="290"/>
      <c r="Q251" s="290"/>
      <c r="R251">
        <v>26571.000000000004</v>
      </c>
      <c r="S251">
        <v>345596.25</v>
      </c>
      <c r="T251">
        <v>345596.25</v>
      </c>
      <c r="V251" t="s">
        <v>771</v>
      </c>
      <c r="W251" t="s">
        <v>702</v>
      </c>
      <c r="Y251" s="54">
        <v>10.27</v>
      </c>
    </row>
    <row r="252" spans="1:25" x14ac:dyDescent="0.2">
      <c r="A252" t="s">
        <v>45</v>
      </c>
      <c r="B252" t="s">
        <v>261</v>
      </c>
      <c r="C252" t="s">
        <v>153</v>
      </c>
      <c r="D252">
        <v>0</v>
      </c>
      <c r="E252">
        <v>0</v>
      </c>
      <c r="F252" t="s">
        <v>38</v>
      </c>
      <c r="G252" t="s">
        <v>976</v>
      </c>
      <c r="H252">
        <v>2013</v>
      </c>
      <c r="I252" t="s">
        <v>213</v>
      </c>
      <c r="J252" t="s">
        <v>213</v>
      </c>
      <c r="K252" t="s">
        <v>213</v>
      </c>
      <c r="L252" t="s">
        <v>213</v>
      </c>
      <c r="M252">
        <v>1</v>
      </c>
      <c r="N252" t="s">
        <v>732</v>
      </c>
      <c r="P252" s="290"/>
      <c r="Q252" s="290"/>
      <c r="R252">
        <v>15859.58</v>
      </c>
      <c r="T252">
        <v>15859.58</v>
      </c>
      <c r="V252" t="s">
        <v>733</v>
      </c>
      <c r="W252" t="s">
        <v>702</v>
      </c>
      <c r="Y252" s="54">
        <v>1</v>
      </c>
    </row>
    <row r="253" spans="1:25" x14ac:dyDescent="0.2">
      <c r="A253" t="s">
        <v>66</v>
      </c>
      <c r="B253" t="s">
        <v>594</v>
      </c>
      <c r="C253" t="s">
        <v>30</v>
      </c>
      <c r="D253" t="s">
        <v>32</v>
      </c>
      <c r="E253" t="s">
        <v>31</v>
      </c>
      <c r="F253" t="s">
        <v>38</v>
      </c>
      <c r="G253" t="s">
        <v>976</v>
      </c>
      <c r="H253">
        <v>2012</v>
      </c>
      <c r="I253" t="s">
        <v>213</v>
      </c>
      <c r="J253">
        <v>913</v>
      </c>
      <c r="K253">
        <v>941</v>
      </c>
      <c r="L253">
        <v>1854</v>
      </c>
      <c r="M253">
        <v>7</v>
      </c>
      <c r="N253" t="s">
        <v>739</v>
      </c>
      <c r="P253" s="290"/>
      <c r="Q253" s="290"/>
      <c r="R253">
        <v>6000</v>
      </c>
      <c r="T253">
        <v>6000</v>
      </c>
      <c r="V253" t="s">
        <v>730</v>
      </c>
      <c r="W253" t="s">
        <v>702</v>
      </c>
      <c r="Y253" s="54">
        <v>7</v>
      </c>
    </row>
    <row r="254" spans="1:25" x14ac:dyDescent="0.2">
      <c r="A254" t="s">
        <v>66</v>
      </c>
      <c r="B254" t="s">
        <v>595</v>
      </c>
      <c r="C254" t="s">
        <v>30</v>
      </c>
      <c r="D254" t="s">
        <v>130</v>
      </c>
      <c r="E254" t="s">
        <v>31</v>
      </c>
      <c r="F254" t="s">
        <v>38</v>
      </c>
      <c r="G254" t="s">
        <v>976</v>
      </c>
      <c r="H254">
        <v>2012</v>
      </c>
      <c r="I254" t="s">
        <v>213</v>
      </c>
      <c r="J254">
        <v>988</v>
      </c>
      <c r="K254">
        <v>1037</v>
      </c>
      <c r="L254">
        <v>2025</v>
      </c>
      <c r="M254">
        <v>7</v>
      </c>
      <c r="N254" t="s">
        <v>739</v>
      </c>
      <c r="P254" s="290"/>
      <c r="Q254" s="290"/>
      <c r="R254">
        <v>4037.48</v>
      </c>
      <c r="T254">
        <v>4037.48</v>
      </c>
      <c r="V254" t="s">
        <v>730</v>
      </c>
      <c r="W254" t="s">
        <v>702</v>
      </c>
      <c r="Y254" s="54">
        <v>7</v>
      </c>
    </row>
    <row r="255" spans="1:25" x14ac:dyDescent="0.2">
      <c r="A255" t="s">
        <v>66</v>
      </c>
      <c r="B255" t="s">
        <v>596</v>
      </c>
      <c r="C255" t="s">
        <v>30</v>
      </c>
      <c r="D255" t="s">
        <v>50</v>
      </c>
      <c r="E255" t="s">
        <v>31</v>
      </c>
      <c r="F255" t="s">
        <v>38</v>
      </c>
      <c r="G255" t="s">
        <v>976</v>
      </c>
      <c r="H255">
        <v>2012</v>
      </c>
      <c r="I255" t="s">
        <v>213</v>
      </c>
      <c r="J255">
        <v>802</v>
      </c>
      <c r="K255">
        <v>866</v>
      </c>
      <c r="L255">
        <v>1668</v>
      </c>
      <c r="M255">
        <v>7</v>
      </c>
      <c r="N255" t="s">
        <v>739</v>
      </c>
      <c r="P255" s="290"/>
      <c r="Q255" s="290"/>
      <c r="R255">
        <v>4037.48</v>
      </c>
      <c r="T255">
        <v>4037.48</v>
      </c>
      <c r="V255" t="s">
        <v>730</v>
      </c>
      <c r="W255" t="s">
        <v>702</v>
      </c>
      <c r="Y255" s="54">
        <v>7</v>
      </c>
    </row>
    <row r="256" spans="1:25" x14ac:dyDescent="0.2">
      <c r="A256" t="s">
        <v>66</v>
      </c>
      <c r="B256" t="s">
        <v>597</v>
      </c>
      <c r="C256" t="s">
        <v>30</v>
      </c>
      <c r="D256" t="s">
        <v>81</v>
      </c>
      <c r="E256" t="s">
        <v>31</v>
      </c>
      <c r="F256" t="s">
        <v>38</v>
      </c>
      <c r="G256" t="s">
        <v>976</v>
      </c>
      <c r="H256">
        <v>2012</v>
      </c>
      <c r="I256" t="s">
        <v>213</v>
      </c>
      <c r="J256">
        <v>633</v>
      </c>
      <c r="K256">
        <v>704</v>
      </c>
      <c r="L256">
        <v>1337</v>
      </c>
      <c r="M256">
        <v>7</v>
      </c>
      <c r="N256" t="s">
        <v>739</v>
      </c>
      <c r="P256" s="290"/>
      <c r="Q256" s="290"/>
      <c r="R256">
        <v>4037.48</v>
      </c>
      <c r="T256">
        <v>4037.48</v>
      </c>
      <c r="V256" t="s">
        <v>730</v>
      </c>
      <c r="W256" t="s">
        <v>702</v>
      </c>
      <c r="Y256" s="54">
        <v>7</v>
      </c>
    </row>
    <row r="257" spans="1:25" x14ac:dyDescent="0.2">
      <c r="A257" t="s">
        <v>598</v>
      </c>
      <c r="B257" t="s">
        <v>599</v>
      </c>
      <c r="C257" t="s">
        <v>30</v>
      </c>
      <c r="D257" t="s">
        <v>105</v>
      </c>
      <c r="E257" t="s">
        <v>99</v>
      </c>
      <c r="F257" t="s">
        <v>598</v>
      </c>
      <c r="G257" t="s">
        <v>976</v>
      </c>
      <c r="H257">
        <v>2013</v>
      </c>
      <c r="I257" t="s">
        <v>213</v>
      </c>
      <c r="J257">
        <v>1116</v>
      </c>
      <c r="K257">
        <v>1219</v>
      </c>
      <c r="L257">
        <v>2335</v>
      </c>
      <c r="M257">
        <v>5.94</v>
      </c>
      <c r="N257" t="s">
        <v>894</v>
      </c>
      <c r="O257">
        <v>120</v>
      </c>
      <c r="P257" s="290">
        <v>41288</v>
      </c>
      <c r="Q257" s="290">
        <v>41408</v>
      </c>
      <c r="R257">
        <v>14557.5</v>
      </c>
      <c r="T257">
        <v>14557.5</v>
      </c>
      <c r="V257" t="s">
        <v>895</v>
      </c>
      <c r="W257" t="s">
        <v>971</v>
      </c>
      <c r="Y257" s="54">
        <v>5.94</v>
      </c>
    </row>
    <row r="258" spans="1:25" x14ac:dyDescent="0.2">
      <c r="A258" t="s">
        <v>34</v>
      </c>
      <c r="B258" t="s">
        <v>107</v>
      </c>
      <c r="C258" t="s">
        <v>30</v>
      </c>
      <c r="D258" t="s">
        <v>105</v>
      </c>
      <c r="E258" t="s">
        <v>99</v>
      </c>
      <c r="F258" t="s">
        <v>33</v>
      </c>
      <c r="G258" t="s">
        <v>976</v>
      </c>
      <c r="H258">
        <v>2012</v>
      </c>
      <c r="I258" t="s">
        <v>977</v>
      </c>
      <c r="J258">
        <v>1116</v>
      </c>
      <c r="K258">
        <v>1219</v>
      </c>
      <c r="L258">
        <v>2335</v>
      </c>
      <c r="M258">
        <v>11</v>
      </c>
      <c r="N258" t="s">
        <v>745</v>
      </c>
      <c r="P258" s="290"/>
      <c r="Q258" s="290"/>
      <c r="R258">
        <v>1890</v>
      </c>
      <c r="T258">
        <v>1890</v>
      </c>
      <c r="V258" t="s">
        <v>730</v>
      </c>
      <c r="W258" t="s">
        <v>702</v>
      </c>
      <c r="Y258" s="54">
        <v>11</v>
      </c>
    </row>
    <row r="259" spans="1:25" x14ac:dyDescent="0.2">
      <c r="A259" t="s">
        <v>34</v>
      </c>
      <c r="B259" t="s">
        <v>601</v>
      </c>
      <c r="C259" t="s">
        <v>30</v>
      </c>
      <c r="D259" t="s">
        <v>105</v>
      </c>
      <c r="E259" t="s">
        <v>99</v>
      </c>
      <c r="F259" t="s">
        <v>33</v>
      </c>
      <c r="G259" t="s">
        <v>976</v>
      </c>
      <c r="H259">
        <v>2013</v>
      </c>
      <c r="I259" t="s">
        <v>977</v>
      </c>
      <c r="J259">
        <v>1116</v>
      </c>
      <c r="K259">
        <v>1219</v>
      </c>
      <c r="L259">
        <v>2335</v>
      </c>
      <c r="M259">
        <v>11</v>
      </c>
      <c r="N259" t="s">
        <v>745</v>
      </c>
      <c r="O259">
        <v>15</v>
      </c>
      <c r="P259" s="290">
        <v>41527</v>
      </c>
      <c r="Q259" s="290">
        <v>41542</v>
      </c>
      <c r="R259">
        <v>3628.8</v>
      </c>
      <c r="S259">
        <v>61868.800000000003</v>
      </c>
      <c r="T259">
        <v>61868.800000000003</v>
      </c>
      <c r="V259" t="s">
        <v>730</v>
      </c>
      <c r="W259" t="s">
        <v>702</v>
      </c>
      <c r="Y259" s="54">
        <v>11</v>
      </c>
    </row>
    <row r="260" spans="1:25" x14ac:dyDescent="0.2">
      <c r="A260" t="s">
        <v>34</v>
      </c>
      <c r="B260" t="s">
        <v>602</v>
      </c>
      <c r="C260" t="s">
        <v>30</v>
      </c>
      <c r="D260" t="s">
        <v>105</v>
      </c>
      <c r="E260" t="s">
        <v>99</v>
      </c>
      <c r="F260" t="s">
        <v>33</v>
      </c>
      <c r="G260" t="s">
        <v>976</v>
      </c>
      <c r="H260">
        <v>2013</v>
      </c>
      <c r="I260" t="s">
        <v>977</v>
      </c>
      <c r="J260">
        <v>1116</v>
      </c>
      <c r="K260">
        <v>1219</v>
      </c>
      <c r="L260">
        <v>2335</v>
      </c>
      <c r="M260">
        <v>1.5</v>
      </c>
      <c r="N260" t="s">
        <v>746</v>
      </c>
      <c r="O260">
        <v>5</v>
      </c>
      <c r="P260" s="290">
        <v>41542</v>
      </c>
      <c r="Q260" s="290">
        <v>41547</v>
      </c>
      <c r="R260">
        <v>1209.5999999999999</v>
      </c>
      <c r="S260">
        <v>6249.6</v>
      </c>
      <c r="T260">
        <v>6249.6</v>
      </c>
      <c r="V260" t="s">
        <v>730</v>
      </c>
      <c r="W260" t="s">
        <v>702</v>
      </c>
      <c r="Y260" s="54">
        <v>1.5</v>
      </c>
    </row>
    <row r="261" spans="1:25" x14ac:dyDescent="0.2">
      <c r="A261" t="s">
        <v>34</v>
      </c>
      <c r="B261" t="s">
        <v>603</v>
      </c>
      <c r="C261" t="s">
        <v>30</v>
      </c>
      <c r="D261" t="s">
        <v>674</v>
      </c>
      <c r="E261" t="s">
        <v>99</v>
      </c>
      <c r="F261" t="s">
        <v>33</v>
      </c>
      <c r="G261" t="s">
        <v>976</v>
      </c>
      <c r="H261">
        <v>2013</v>
      </c>
      <c r="I261" t="s">
        <v>977</v>
      </c>
      <c r="J261">
        <v>907</v>
      </c>
      <c r="K261">
        <v>964</v>
      </c>
      <c r="L261">
        <v>1871</v>
      </c>
      <c r="M261">
        <v>0.2</v>
      </c>
      <c r="N261" t="s">
        <v>896</v>
      </c>
      <c r="O261">
        <v>7</v>
      </c>
      <c r="P261" s="290">
        <v>41579</v>
      </c>
      <c r="Q261" s="290">
        <v>41586</v>
      </c>
      <c r="R261">
        <v>80.64</v>
      </c>
      <c r="S261">
        <v>1659.84</v>
      </c>
      <c r="T261">
        <v>1659.84</v>
      </c>
      <c r="V261" t="s">
        <v>730</v>
      </c>
      <c r="W261" t="s">
        <v>702</v>
      </c>
      <c r="Y261" s="54">
        <v>0.2</v>
      </c>
    </row>
    <row r="262" spans="1:25" x14ac:dyDescent="0.2">
      <c r="A262" t="s">
        <v>34</v>
      </c>
      <c r="B262" t="s">
        <v>604</v>
      </c>
      <c r="C262" t="s">
        <v>30</v>
      </c>
      <c r="D262" t="s">
        <v>674</v>
      </c>
      <c r="E262" t="s">
        <v>99</v>
      </c>
      <c r="F262" t="s">
        <v>33</v>
      </c>
      <c r="G262" t="s">
        <v>976</v>
      </c>
      <c r="H262">
        <v>2013</v>
      </c>
      <c r="I262" t="s">
        <v>977</v>
      </c>
      <c r="J262">
        <v>907</v>
      </c>
      <c r="K262">
        <v>964</v>
      </c>
      <c r="L262">
        <v>1871</v>
      </c>
      <c r="M262">
        <v>8.3000000000000007</v>
      </c>
      <c r="N262" t="s">
        <v>897</v>
      </c>
      <c r="O262">
        <v>30</v>
      </c>
      <c r="P262" s="290">
        <v>41548</v>
      </c>
      <c r="Q262" s="290">
        <v>41578</v>
      </c>
      <c r="R262">
        <v>1108.8</v>
      </c>
      <c r="S262">
        <v>67102.8</v>
      </c>
      <c r="T262">
        <v>67102.8</v>
      </c>
      <c r="V262" t="s">
        <v>730</v>
      </c>
      <c r="W262" t="s">
        <v>702</v>
      </c>
      <c r="Y262" s="54">
        <v>8.3000000000000007</v>
      </c>
    </row>
    <row r="263" spans="1:25" x14ac:dyDescent="0.2">
      <c r="A263" t="s">
        <v>66</v>
      </c>
      <c r="B263" t="s">
        <v>608</v>
      </c>
      <c r="C263" t="s">
        <v>30</v>
      </c>
      <c r="D263" t="s">
        <v>249</v>
      </c>
      <c r="E263" t="s">
        <v>124</v>
      </c>
      <c r="F263" t="s">
        <v>38</v>
      </c>
      <c r="G263" t="s">
        <v>976</v>
      </c>
      <c r="H263">
        <v>2012</v>
      </c>
      <c r="I263" t="s">
        <v>213</v>
      </c>
      <c r="J263">
        <v>437</v>
      </c>
      <c r="K263">
        <v>466</v>
      </c>
      <c r="L263">
        <v>903</v>
      </c>
      <c r="M263">
        <v>7</v>
      </c>
      <c r="N263" t="s">
        <v>739</v>
      </c>
      <c r="P263" s="290"/>
      <c r="Q263" s="290"/>
      <c r="R263">
        <v>3969.95</v>
      </c>
      <c r="T263">
        <v>3969.95</v>
      </c>
      <c r="V263" t="s">
        <v>730</v>
      </c>
      <c r="W263" t="s">
        <v>702</v>
      </c>
      <c r="Y263" s="54">
        <v>7</v>
      </c>
    </row>
    <row r="264" spans="1:25" x14ac:dyDescent="0.2">
      <c r="A264" t="s">
        <v>34</v>
      </c>
      <c r="B264" t="s">
        <v>611</v>
      </c>
      <c r="C264" t="s">
        <v>132</v>
      </c>
      <c r="D264" t="s">
        <v>610</v>
      </c>
      <c r="E264" t="s">
        <v>263</v>
      </c>
      <c r="F264" t="s">
        <v>33</v>
      </c>
      <c r="G264" t="s">
        <v>976</v>
      </c>
      <c r="H264">
        <v>2012</v>
      </c>
      <c r="I264" t="s">
        <v>977</v>
      </c>
      <c r="J264">
        <v>705</v>
      </c>
      <c r="K264">
        <v>721</v>
      </c>
      <c r="L264">
        <v>1426</v>
      </c>
      <c r="M264">
        <v>40</v>
      </c>
      <c r="N264" t="s">
        <v>821</v>
      </c>
      <c r="O264">
        <v>303</v>
      </c>
      <c r="P264" s="290">
        <v>41275</v>
      </c>
      <c r="Q264" s="290">
        <v>41578</v>
      </c>
      <c r="R264">
        <v>100000</v>
      </c>
      <c r="T264">
        <v>100000</v>
      </c>
      <c r="V264" t="s">
        <v>759</v>
      </c>
      <c r="W264" t="s">
        <v>702</v>
      </c>
      <c r="Y264" s="54">
        <v>40</v>
      </c>
    </row>
    <row r="265" spans="1:25" x14ac:dyDescent="0.2">
      <c r="A265" t="s">
        <v>52</v>
      </c>
      <c r="B265" t="s">
        <v>613</v>
      </c>
      <c r="C265" t="s">
        <v>132</v>
      </c>
      <c r="D265" t="s">
        <v>612</v>
      </c>
      <c r="E265" t="s">
        <v>263</v>
      </c>
      <c r="F265" t="s">
        <v>33</v>
      </c>
      <c r="G265" t="s">
        <v>976</v>
      </c>
      <c r="H265">
        <v>2012</v>
      </c>
      <c r="I265" t="s">
        <v>977</v>
      </c>
      <c r="J265">
        <v>1080</v>
      </c>
      <c r="K265">
        <v>1290</v>
      </c>
      <c r="L265">
        <v>2370</v>
      </c>
      <c r="M265">
        <v>27.2</v>
      </c>
      <c r="N265" t="s">
        <v>898</v>
      </c>
      <c r="O265">
        <v>30</v>
      </c>
      <c r="P265" s="290">
        <v>41609</v>
      </c>
      <c r="Q265" s="290">
        <v>41639</v>
      </c>
      <c r="R265">
        <v>83300</v>
      </c>
      <c r="S265">
        <v>266560</v>
      </c>
      <c r="T265">
        <v>266560</v>
      </c>
      <c r="V265" t="s">
        <v>759</v>
      </c>
      <c r="W265" t="s">
        <v>702</v>
      </c>
      <c r="Y265" s="54">
        <v>27.2</v>
      </c>
    </row>
    <row r="266" spans="1:25" x14ac:dyDescent="0.2">
      <c r="A266" t="s">
        <v>34</v>
      </c>
      <c r="B266" t="s">
        <v>614</v>
      </c>
      <c r="C266" t="s">
        <v>132</v>
      </c>
      <c r="D266" t="s">
        <v>612</v>
      </c>
      <c r="E266" t="s">
        <v>263</v>
      </c>
      <c r="F266" t="s">
        <v>101</v>
      </c>
      <c r="G266" t="s">
        <v>976</v>
      </c>
      <c r="H266">
        <v>2012</v>
      </c>
      <c r="I266" t="s">
        <v>213</v>
      </c>
      <c r="J266">
        <v>1080</v>
      </c>
      <c r="K266">
        <v>1290</v>
      </c>
      <c r="L266">
        <v>2370</v>
      </c>
      <c r="M266">
        <v>7</v>
      </c>
      <c r="N266" t="s">
        <v>818</v>
      </c>
      <c r="O266">
        <v>30</v>
      </c>
      <c r="P266" s="290">
        <v>41456</v>
      </c>
      <c r="Q266" s="290">
        <v>41486</v>
      </c>
      <c r="R266">
        <v>4599</v>
      </c>
      <c r="S266">
        <v>11519</v>
      </c>
      <c r="T266">
        <v>11519</v>
      </c>
      <c r="V266" t="s">
        <v>759</v>
      </c>
      <c r="W266" t="s">
        <v>702</v>
      </c>
      <c r="Y266" s="54">
        <v>7</v>
      </c>
    </row>
    <row r="267" spans="1:25" x14ac:dyDescent="0.2">
      <c r="A267" t="s">
        <v>34</v>
      </c>
      <c r="B267" t="s">
        <v>616</v>
      </c>
      <c r="C267" t="s">
        <v>132</v>
      </c>
      <c r="D267" t="s">
        <v>615</v>
      </c>
      <c r="E267" t="s">
        <v>263</v>
      </c>
      <c r="F267" t="s">
        <v>33</v>
      </c>
      <c r="G267" t="s">
        <v>976</v>
      </c>
      <c r="H267">
        <v>2012</v>
      </c>
      <c r="I267" t="s">
        <v>977</v>
      </c>
      <c r="J267">
        <v>575</v>
      </c>
      <c r="K267">
        <v>599</v>
      </c>
      <c r="L267">
        <v>1174</v>
      </c>
      <c r="M267">
        <v>7</v>
      </c>
      <c r="N267" t="s">
        <v>818</v>
      </c>
      <c r="O267">
        <v>29</v>
      </c>
      <c r="P267" s="290">
        <v>41579</v>
      </c>
      <c r="Q267" s="290">
        <v>41608</v>
      </c>
      <c r="R267">
        <v>40000</v>
      </c>
      <c r="T267">
        <v>40000</v>
      </c>
      <c r="V267" t="s">
        <v>759</v>
      </c>
      <c r="W267" t="s">
        <v>702</v>
      </c>
      <c r="Y267" s="54">
        <v>7</v>
      </c>
    </row>
    <row r="268" spans="1:25" x14ac:dyDescent="0.2">
      <c r="A268" t="s">
        <v>34</v>
      </c>
      <c r="B268" t="s">
        <v>617</v>
      </c>
      <c r="C268" t="s">
        <v>132</v>
      </c>
      <c r="D268" t="s">
        <v>335</v>
      </c>
      <c r="E268" t="s">
        <v>140</v>
      </c>
      <c r="F268" t="s">
        <v>33</v>
      </c>
      <c r="G268" t="s">
        <v>976</v>
      </c>
      <c r="H268">
        <v>2012</v>
      </c>
      <c r="I268" t="s">
        <v>977</v>
      </c>
      <c r="J268">
        <v>534</v>
      </c>
      <c r="K268">
        <v>638</v>
      </c>
      <c r="L268">
        <v>1172</v>
      </c>
      <c r="M268">
        <v>6.4</v>
      </c>
      <c r="N268" t="s">
        <v>899</v>
      </c>
      <c r="O268">
        <v>61</v>
      </c>
      <c r="P268" s="290">
        <v>41456</v>
      </c>
      <c r="Q268" s="290">
        <v>41517</v>
      </c>
      <c r="R268">
        <v>3969</v>
      </c>
      <c r="S268">
        <v>15089</v>
      </c>
      <c r="T268">
        <v>15089</v>
      </c>
      <c r="V268" t="s">
        <v>759</v>
      </c>
      <c r="W268" t="s">
        <v>702</v>
      </c>
      <c r="Y268" s="54">
        <v>6.4</v>
      </c>
    </row>
    <row r="269" spans="1:25" x14ac:dyDescent="0.2">
      <c r="A269" t="s">
        <v>598</v>
      </c>
      <c r="B269" t="s">
        <v>618</v>
      </c>
      <c r="C269" t="s">
        <v>132</v>
      </c>
      <c r="D269" t="s">
        <v>138</v>
      </c>
      <c r="E269" t="s">
        <v>137</v>
      </c>
      <c r="F269" t="s">
        <v>598</v>
      </c>
      <c r="G269" t="s">
        <v>976</v>
      </c>
      <c r="H269">
        <v>2013</v>
      </c>
      <c r="I269" t="s">
        <v>213</v>
      </c>
      <c r="J269">
        <v>518</v>
      </c>
      <c r="K269">
        <v>576</v>
      </c>
      <c r="L269">
        <v>1094</v>
      </c>
      <c r="M269">
        <v>10.76</v>
      </c>
      <c r="N269" t="s">
        <v>972</v>
      </c>
      <c r="O269">
        <v>180</v>
      </c>
      <c r="P269" s="290">
        <v>41280</v>
      </c>
      <c r="Q269" s="290">
        <v>41440</v>
      </c>
      <c r="R269">
        <v>45000</v>
      </c>
      <c r="T269">
        <v>45000</v>
      </c>
      <c r="V269" t="s">
        <v>895</v>
      </c>
      <c r="W269" t="s">
        <v>971</v>
      </c>
      <c r="Y269" s="54">
        <v>10.76</v>
      </c>
    </row>
    <row r="270" spans="1:25" x14ac:dyDescent="0.2">
      <c r="A270" t="s">
        <v>598</v>
      </c>
      <c r="B270" t="s">
        <v>620</v>
      </c>
      <c r="C270" t="s">
        <v>132</v>
      </c>
      <c r="D270" t="s">
        <v>321</v>
      </c>
      <c r="E270" t="s">
        <v>263</v>
      </c>
      <c r="F270" t="s">
        <v>598</v>
      </c>
      <c r="G270" t="s">
        <v>976</v>
      </c>
      <c r="H270">
        <v>2013</v>
      </c>
      <c r="I270" t="s">
        <v>213</v>
      </c>
      <c r="J270">
        <v>470</v>
      </c>
      <c r="K270">
        <v>511</v>
      </c>
      <c r="L270">
        <v>981</v>
      </c>
      <c r="M270">
        <v>5</v>
      </c>
      <c r="N270" t="s">
        <v>900</v>
      </c>
      <c r="O270">
        <v>120</v>
      </c>
      <c r="P270" s="290">
        <v>41414</v>
      </c>
      <c r="Q270" s="290">
        <v>41533</v>
      </c>
      <c r="R270">
        <v>12889.25</v>
      </c>
      <c r="T270">
        <v>12889.25</v>
      </c>
      <c r="V270" t="s">
        <v>895</v>
      </c>
      <c r="W270" t="s">
        <v>971</v>
      </c>
      <c r="Y270" s="54">
        <v>5</v>
      </c>
    </row>
    <row r="271" spans="1:25" x14ac:dyDescent="0.2">
      <c r="A271" t="s">
        <v>66</v>
      </c>
      <c r="B271" t="s">
        <v>621</v>
      </c>
      <c r="C271" t="s">
        <v>149</v>
      </c>
      <c r="D271" t="s">
        <v>345</v>
      </c>
      <c r="E271" t="s">
        <v>344</v>
      </c>
      <c r="F271" t="s">
        <v>38</v>
      </c>
      <c r="G271" t="s">
        <v>976</v>
      </c>
      <c r="H271">
        <v>2013</v>
      </c>
      <c r="I271" t="s">
        <v>213</v>
      </c>
      <c r="J271">
        <v>2255</v>
      </c>
      <c r="K271">
        <v>2375</v>
      </c>
      <c r="L271">
        <v>4630</v>
      </c>
      <c r="M271">
        <v>7</v>
      </c>
      <c r="N271" t="s">
        <v>739</v>
      </c>
      <c r="O271">
        <v>45</v>
      </c>
      <c r="P271" s="290">
        <v>41297</v>
      </c>
      <c r="Q271" s="290">
        <v>41341</v>
      </c>
      <c r="R271">
        <v>4373.4279999999999</v>
      </c>
      <c r="T271">
        <v>4373.4279999999999</v>
      </c>
      <c r="V271" t="s">
        <v>768</v>
      </c>
      <c r="W271" t="s">
        <v>702</v>
      </c>
      <c r="Y271" s="54">
        <v>7</v>
      </c>
    </row>
    <row r="272" spans="1:25" x14ac:dyDescent="0.2">
      <c r="A272" t="s">
        <v>66</v>
      </c>
      <c r="B272" t="s">
        <v>622</v>
      </c>
      <c r="C272" t="s">
        <v>149</v>
      </c>
      <c r="D272" t="s">
        <v>360</v>
      </c>
      <c r="E272" t="s">
        <v>344</v>
      </c>
      <c r="F272" t="s">
        <v>38</v>
      </c>
      <c r="G272" t="s">
        <v>976</v>
      </c>
      <c r="H272">
        <v>2013</v>
      </c>
      <c r="I272" t="s">
        <v>213</v>
      </c>
      <c r="J272">
        <v>185</v>
      </c>
      <c r="K272">
        <v>198</v>
      </c>
      <c r="L272">
        <v>383</v>
      </c>
      <c r="M272">
        <v>7</v>
      </c>
      <c r="N272" t="s">
        <v>739</v>
      </c>
      <c r="O272">
        <v>45</v>
      </c>
      <c r="P272" s="290">
        <v>41297</v>
      </c>
      <c r="Q272" s="290">
        <v>41341</v>
      </c>
      <c r="R272">
        <v>4373.4279999999999</v>
      </c>
      <c r="T272">
        <v>4373.4279999999999</v>
      </c>
      <c r="V272" t="s">
        <v>768</v>
      </c>
      <c r="W272" t="s">
        <v>702</v>
      </c>
      <c r="Y272" s="54">
        <v>7</v>
      </c>
    </row>
    <row r="273" spans="1:25" x14ac:dyDescent="0.2">
      <c r="A273" t="s">
        <v>66</v>
      </c>
      <c r="B273" t="s">
        <v>623</v>
      </c>
      <c r="C273" t="s">
        <v>149</v>
      </c>
      <c r="D273" t="s">
        <v>357</v>
      </c>
      <c r="E273" t="s">
        <v>344</v>
      </c>
      <c r="F273" t="s">
        <v>38</v>
      </c>
      <c r="G273" t="s">
        <v>976</v>
      </c>
      <c r="H273">
        <v>2013</v>
      </c>
      <c r="I273" t="s">
        <v>213</v>
      </c>
      <c r="J273">
        <v>810</v>
      </c>
      <c r="K273">
        <v>780</v>
      </c>
      <c r="L273">
        <v>1590</v>
      </c>
      <c r="M273">
        <v>7</v>
      </c>
      <c r="N273" t="s">
        <v>739</v>
      </c>
      <c r="O273">
        <v>45</v>
      </c>
      <c r="P273" s="290">
        <v>41297</v>
      </c>
      <c r="Q273" s="290">
        <v>41341</v>
      </c>
      <c r="R273">
        <v>4373.4279999999999</v>
      </c>
      <c r="T273">
        <v>4373.4279999999999</v>
      </c>
      <c r="V273" t="s">
        <v>768</v>
      </c>
      <c r="W273" t="s">
        <v>702</v>
      </c>
      <c r="Y273" s="54">
        <v>7</v>
      </c>
    </row>
    <row r="274" spans="1:25" x14ac:dyDescent="0.2">
      <c r="A274" t="s">
        <v>66</v>
      </c>
      <c r="B274" t="s">
        <v>624</v>
      </c>
      <c r="C274" t="s">
        <v>149</v>
      </c>
      <c r="D274" t="s">
        <v>345</v>
      </c>
      <c r="E274" t="s">
        <v>344</v>
      </c>
      <c r="F274" t="s">
        <v>38</v>
      </c>
      <c r="G274" t="s">
        <v>976</v>
      </c>
      <c r="H274">
        <v>2012</v>
      </c>
      <c r="I274" t="s">
        <v>213</v>
      </c>
      <c r="J274">
        <v>2255</v>
      </c>
      <c r="K274">
        <v>2375</v>
      </c>
      <c r="L274">
        <v>4630</v>
      </c>
      <c r="M274">
        <v>7</v>
      </c>
      <c r="N274" t="s">
        <v>739</v>
      </c>
      <c r="O274">
        <v>49</v>
      </c>
      <c r="P274" s="290">
        <v>41135</v>
      </c>
      <c r="Q274" s="290">
        <v>41182</v>
      </c>
      <c r="R274">
        <v>1326.78</v>
      </c>
      <c r="T274">
        <v>1326.78</v>
      </c>
      <c r="V274" t="s">
        <v>768</v>
      </c>
      <c r="W274" t="s">
        <v>702</v>
      </c>
      <c r="Y274" s="54">
        <v>7</v>
      </c>
    </row>
    <row r="275" spans="1:25" x14ac:dyDescent="0.2">
      <c r="A275" t="s">
        <v>66</v>
      </c>
      <c r="B275" t="s">
        <v>626</v>
      </c>
      <c r="C275" t="s">
        <v>149</v>
      </c>
      <c r="D275" t="s">
        <v>364</v>
      </c>
      <c r="E275" t="s">
        <v>344</v>
      </c>
      <c r="F275" t="s">
        <v>38</v>
      </c>
      <c r="G275" t="s">
        <v>976</v>
      </c>
      <c r="H275">
        <v>2013</v>
      </c>
      <c r="I275" t="s">
        <v>213</v>
      </c>
      <c r="J275">
        <v>284</v>
      </c>
      <c r="K275">
        <v>296</v>
      </c>
      <c r="L275">
        <v>580</v>
      </c>
      <c r="M275">
        <v>7</v>
      </c>
      <c r="N275" t="s">
        <v>739</v>
      </c>
      <c r="O275">
        <v>45</v>
      </c>
      <c r="P275" s="290">
        <v>41297</v>
      </c>
      <c r="Q275" s="290">
        <v>41341</v>
      </c>
      <c r="R275">
        <v>4373.4279999999999</v>
      </c>
      <c r="T275">
        <v>4373.4279999999999</v>
      </c>
      <c r="V275" t="s">
        <v>768</v>
      </c>
      <c r="W275" t="s">
        <v>702</v>
      </c>
      <c r="Y275" s="54">
        <v>7</v>
      </c>
    </row>
    <row r="276" spans="1:25" x14ac:dyDescent="0.2">
      <c r="A276" t="s">
        <v>66</v>
      </c>
      <c r="B276" t="s">
        <v>627</v>
      </c>
      <c r="C276" t="s">
        <v>149</v>
      </c>
      <c r="D276" t="s">
        <v>364</v>
      </c>
      <c r="E276" t="s">
        <v>344</v>
      </c>
      <c r="F276" t="s">
        <v>38</v>
      </c>
      <c r="G276" t="s">
        <v>976</v>
      </c>
      <c r="H276">
        <v>2013</v>
      </c>
      <c r="I276" t="s">
        <v>213</v>
      </c>
      <c r="J276">
        <v>284</v>
      </c>
      <c r="K276">
        <v>296</v>
      </c>
      <c r="L276">
        <v>580</v>
      </c>
      <c r="M276">
        <v>7</v>
      </c>
      <c r="N276" t="s">
        <v>739</v>
      </c>
      <c r="O276">
        <v>45</v>
      </c>
      <c r="P276" s="290">
        <v>41297</v>
      </c>
      <c r="Q276" s="290">
        <v>41341</v>
      </c>
      <c r="R276">
        <v>4373.4279999999999</v>
      </c>
      <c r="T276">
        <v>4373.4279999999999</v>
      </c>
      <c r="V276" t="s">
        <v>768</v>
      </c>
      <c r="W276" t="s">
        <v>702</v>
      </c>
      <c r="Y276" s="54">
        <v>7</v>
      </c>
    </row>
    <row r="277" spans="1:25" x14ac:dyDescent="0.2">
      <c r="A277" t="s">
        <v>34</v>
      </c>
      <c r="B277" t="s">
        <v>628</v>
      </c>
      <c r="C277" t="s">
        <v>149</v>
      </c>
      <c r="D277" t="s">
        <v>364</v>
      </c>
      <c r="E277" t="s">
        <v>344</v>
      </c>
      <c r="F277" t="s">
        <v>38</v>
      </c>
      <c r="G277" t="s">
        <v>976</v>
      </c>
      <c r="H277">
        <v>2012</v>
      </c>
      <c r="I277" t="s">
        <v>213</v>
      </c>
      <c r="J277">
        <v>284</v>
      </c>
      <c r="K277">
        <v>296</v>
      </c>
      <c r="L277">
        <v>580</v>
      </c>
      <c r="M277">
        <v>10</v>
      </c>
      <c r="N277" t="s">
        <v>773</v>
      </c>
      <c r="O277">
        <v>210</v>
      </c>
      <c r="P277" s="290">
        <v>41061</v>
      </c>
      <c r="Q277" s="290">
        <v>41270</v>
      </c>
      <c r="R277">
        <v>1143.0720000000001</v>
      </c>
      <c r="S277">
        <v>7530.4740000000002</v>
      </c>
      <c r="T277">
        <v>7530.4740000000002</v>
      </c>
      <c r="V277" t="s">
        <v>768</v>
      </c>
      <c r="W277" t="s">
        <v>702</v>
      </c>
      <c r="Y277" s="54">
        <v>10</v>
      </c>
    </row>
    <row r="278" spans="1:25" x14ac:dyDescent="0.2">
      <c r="A278" t="s">
        <v>52</v>
      </c>
      <c r="B278" t="s">
        <v>632</v>
      </c>
      <c r="C278" t="s">
        <v>149</v>
      </c>
      <c r="D278" t="s">
        <v>631</v>
      </c>
      <c r="E278" t="s">
        <v>386</v>
      </c>
      <c r="F278" t="s">
        <v>33</v>
      </c>
      <c r="G278" t="s">
        <v>976</v>
      </c>
      <c r="H278">
        <v>2013</v>
      </c>
      <c r="I278" t="s">
        <v>977</v>
      </c>
      <c r="J278">
        <v>240</v>
      </c>
      <c r="K278">
        <v>255</v>
      </c>
      <c r="L278">
        <v>495</v>
      </c>
      <c r="M278">
        <v>9.4250000000000007</v>
      </c>
      <c r="N278" t="s">
        <v>901</v>
      </c>
      <c r="O278">
        <v>90</v>
      </c>
      <c r="P278" s="290">
        <v>41277</v>
      </c>
      <c r="Q278" s="290">
        <v>41364</v>
      </c>
      <c r="R278">
        <v>17220</v>
      </c>
      <c r="S278">
        <v>88838.646999999997</v>
      </c>
      <c r="T278">
        <v>88838.646999999997</v>
      </c>
      <c r="V278" t="s">
        <v>768</v>
      </c>
      <c r="W278" t="s">
        <v>702</v>
      </c>
      <c r="Y278" s="54">
        <v>9.4250000000000007</v>
      </c>
    </row>
    <row r="279" spans="1:25" x14ac:dyDescent="0.2">
      <c r="A279" t="s">
        <v>34</v>
      </c>
      <c r="B279" t="s">
        <v>634</v>
      </c>
      <c r="C279" t="s">
        <v>149</v>
      </c>
      <c r="D279" t="s">
        <v>631</v>
      </c>
      <c r="E279" t="s">
        <v>386</v>
      </c>
      <c r="F279" t="s">
        <v>33</v>
      </c>
      <c r="G279" t="s">
        <v>976</v>
      </c>
      <c r="H279">
        <v>2013</v>
      </c>
      <c r="I279" t="s">
        <v>977</v>
      </c>
      <c r="J279">
        <v>240</v>
      </c>
      <c r="K279">
        <v>255</v>
      </c>
      <c r="L279">
        <v>495</v>
      </c>
      <c r="M279">
        <v>7.6</v>
      </c>
      <c r="N279" t="s">
        <v>902</v>
      </c>
      <c r="O279">
        <v>10</v>
      </c>
      <c r="P279" s="290">
        <v>41304</v>
      </c>
      <c r="Q279" s="290">
        <v>41313</v>
      </c>
      <c r="R279">
        <v>176.4</v>
      </c>
      <c r="S279">
        <v>7040.4</v>
      </c>
      <c r="T279">
        <v>7040.4</v>
      </c>
      <c r="V279" t="s">
        <v>768</v>
      </c>
      <c r="W279" t="s">
        <v>702</v>
      </c>
      <c r="Y279" s="54">
        <v>7.6</v>
      </c>
    </row>
    <row r="280" spans="1:25" x14ac:dyDescent="0.2">
      <c r="A280" t="s">
        <v>66</v>
      </c>
      <c r="B280" t="s">
        <v>638</v>
      </c>
      <c r="C280" t="s">
        <v>149</v>
      </c>
      <c r="D280" t="s">
        <v>637</v>
      </c>
      <c r="E280" t="s">
        <v>150</v>
      </c>
      <c r="F280" t="s">
        <v>38</v>
      </c>
      <c r="G280" t="s">
        <v>976</v>
      </c>
      <c r="H280">
        <v>2012</v>
      </c>
      <c r="I280" t="s">
        <v>213</v>
      </c>
      <c r="J280">
        <v>635</v>
      </c>
      <c r="K280">
        <v>636</v>
      </c>
      <c r="L280">
        <v>1271</v>
      </c>
      <c r="M280">
        <v>7</v>
      </c>
      <c r="N280" t="s">
        <v>739</v>
      </c>
      <c r="O280">
        <v>60</v>
      </c>
      <c r="P280" s="290">
        <v>41162</v>
      </c>
      <c r="Q280" s="290">
        <v>41221</v>
      </c>
      <c r="R280">
        <v>2466.2857142857101</v>
      </c>
      <c r="T280">
        <v>2466.2857142857101</v>
      </c>
      <c r="V280" t="s">
        <v>768</v>
      </c>
      <c r="W280" t="s">
        <v>702</v>
      </c>
      <c r="Y280" s="54">
        <v>7</v>
      </c>
    </row>
    <row r="281" spans="1:25" x14ac:dyDescent="0.2">
      <c r="A281" t="s">
        <v>34</v>
      </c>
      <c r="B281" t="s">
        <v>639</v>
      </c>
      <c r="C281" t="s">
        <v>149</v>
      </c>
      <c r="D281" t="s">
        <v>637</v>
      </c>
      <c r="E281" t="s">
        <v>150</v>
      </c>
      <c r="F281" t="s">
        <v>33</v>
      </c>
      <c r="G281" t="s">
        <v>976</v>
      </c>
      <c r="H281">
        <v>2013</v>
      </c>
      <c r="I281" t="s">
        <v>977</v>
      </c>
      <c r="J281">
        <v>635</v>
      </c>
      <c r="K281">
        <v>636</v>
      </c>
      <c r="L281">
        <v>1271</v>
      </c>
      <c r="M281">
        <v>16.100000000000001</v>
      </c>
      <c r="N281" t="s">
        <v>742</v>
      </c>
      <c r="O281">
        <v>118</v>
      </c>
      <c r="P281" s="290">
        <v>41513</v>
      </c>
      <c r="Q281" s="290">
        <v>41630</v>
      </c>
      <c r="R281">
        <v>3780</v>
      </c>
      <c r="S281">
        <v>48807.78</v>
      </c>
      <c r="T281">
        <v>48807.78</v>
      </c>
      <c r="V281" t="s">
        <v>768</v>
      </c>
      <c r="W281" t="s">
        <v>702</v>
      </c>
      <c r="Y281" s="54">
        <v>16.100000000000001</v>
      </c>
    </row>
    <row r="282" spans="1:25" x14ac:dyDescent="0.2">
      <c r="A282" t="s">
        <v>66</v>
      </c>
      <c r="B282" t="s">
        <v>638</v>
      </c>
      <c r="C282" t="s">
        <v>149</v>
      </c>
      <c r="D282" t="s">
        <v>642</v>
      </c>
      <c r="E282" t="s">
        <v>150</v>
      </c>
      <c r="F282" t="s">
        <v>38</v>
      </c>
      <c r="G282" t="s">
        <v>976</v>
      </c>
      <c r="H282">
        <v>2012</v>
      </c>
      <c r="I282" t="s">
        <v>213</v>
      </c>
      <c r="J282">
        <v>1219</v>
      </c>
      <c r="K282">
        <v>1383</v>
      </c>
      <c r="L282">
        <v>2602</v>
      </c>
      <c r="M282">
        <v>7</v>
      </c>
      <c r="N282" t="s">
        <v>739</v>
      </c>
      <c r="O282">
        <v>60</v>
      </c>
      <c r="P282" s="290">
        <v>41162</v>
      </c>
      <c r="Q282" s="290">
        <v>41221</v>
      </c>
      <c r="R282">
        <v>2466.2857142857101</v>
      </c>
      <c r="S282">
        <v>4932.5714285714203</v>
      </c>
      <c r="T282">
        <v>4932.5714285714203</v>
      </c>
      <c r="V282" t="s">
        <v>768</v>
      </c>
      <c r="W282" t="s">
        <v>702</v>
      </c>
      <c r="Y282" s="54">
        <v>7</v>
      </c>
    </row>
    <row r="283" spans="1:25" x14ac:dyDescent="0.2">
      <c r="A283" t="s">
        <v>34</v>
      </c>
      <c r="B283" t="s">
        <v>643</v>
      </c>
      <c r="C283" t="s">
        <v>149</v>
      </c>
      <c r="D283" t="s">
        <v>642</v>
      </c>
      <c r="E283" t="s">
        <v>150</v>
      </c>
      <c r="F283" t="s">
        <v>33</v>
      </c>
      <c r="G283" t="s">
        <v>976</v>
      </c>
      <c r="H283">
        <v>2013</v>
      </c>
      <c r="I283" t="s">
        <v>977</v>
      </c>
      <c r="J283">
        <v>1219</v>
      </c>
      <c r="K283">
        <v>1383</v>
      </c>
      <c r="L283">
        <v>2602</v>
      </c>
      <c r="M283">
        <v>19.600000000000001</v>
      </c>
      <c r="N283" t="s">
        <v>903</v>
      </c>
      <c r="O283">
        <v>36</v>
      </c>
      <c r="P283" s="290">
        <v>41450</v>
      </c>
      <c r="Q283" s="290">
        <v>41485</v>
      </c>
      <c r="R283">
        <v>36108</v>
      </c>
      <c r="T283">
        <v>36108</v>
      </c>
      <c r="V283" t="s">
        <v>768</v>
      </c>
      <c r="W283" t="s">
        <v>702</v>
      </c>
      <c r="Y283" s="54">
        <v>19.600000000000001</v>
      </c>
    </row>
    <row r="284" spans="1:25" x14ac:dyDescent="0.2">
      <c r="A284" t="s">
        <v>34</v>
      </c>
      <c r="B284" t="s">
        <v>644</v>
      </c>
      <c r="C284" t="s">
        <v>149</v>
      </c>
      <c r="D284" t="s">
        <v>642</v>
      </c>
      <c r="E284" t="s">
        <v>150</v>
      </c>
      <c r="F284" t="s">
        <v>33</v>
      </c>
      <c r="G284" t="s">
        <v>976</v>
      </c>
      <c r="H284">
        <v>2013</v>
      </c>
      <c r="I284" t="s">
        <v>977</v>
      </c>
      <c r="J284">
        <v>1219</v>
      </c>
      <c r="K284">
        <v>1383</v>
      </c>
      <c r="L284">
        <v>2602</v>
      </c>
      <c r="M284">
        <v>21.1</v>
      </c>
      <c r="N284" t="s">
        <v>904</v>
      </c>
      <c r="O284">
        <v>31</v>
      </c>
      <c r="P284" s="290">
        <v>41492</v>
      </c>
      <c r="Q284" s="290">
        <v>41522</v>
      </c>
      <c r="R284">
        <v>10488</v>
      </c>
      <c r="T284">
        <v>10488</v>
      </c>
      <c r="V284" t="s">
        <v>768</v>
      </c>
      <c r="W284" t="s">
        <v>702</v>
      </c>
      <c r="Y284" s="54">
        <v>21.1</v>
      </c>
    </row>
    <row r="285" spans="1:25" x14ac:dyDescent="0.2">
      <c r="A285" t="s">
        <v>34</v>
      </c>
      <c r="B285" t="s">
        <v>645</v>
      </c>
      <c r="C285" t="s">
        <v>149</v>
      </c>
      <c r="D285" t="s">
        <v>642</v>
      </c>
      <c r="E285" t="s">
        <v>150</v>
      </c>
      <c r="F285" t="s">
        <v>33</v>
      </c>
      <c r="G285" t="s">
        <v>976</v>
      </c>
      <c r="H285">
        <v>2013</v>
      </c>
      <c r="I285" t="s">
        <v>977</v>
      </c>
      <c r="J285">
        <v>1219</v>
      </c>
      <c r="K285">
        <v>1383</v>
      </c>
      <c r="L285">
        <v>2602</v>
      </c>
      <c r="M285">
        <v>3.2</v>
      </c>
      <c r="N285" t="s">
        <v>905</v>
      </c>
      <c r="O285">
        <v>2</v>
      </c>
      <c r="P285" s="290">
        <v>41486</v>
      </c>
      <c r="Q285" s="290">
        <v>41487</v>
      </c>
      <c r="R285">
        <v>4284</v>
      </c>
      <c r="T285">
        <v>4284</v>
      </c>
      <c r="V285" t="s">
        <v>768</v>
      </c>
      <c r="W285" t="s">
        <v>702</v>
      </c>
      <c r="Y285" s="54">
        <v>3.2</v>
      </c>
    </row>
    <row r="286" spans="1:25" x14ac:dyDescent="0.2">
      <c r="A286" t="s">
        <v>34</v>
      </c>
      <c r="B286" t="s">
        <v>942</v>
      </c>
      <c r="C286" t="s">
        <v>149</v>
      </c>
      <c r="D286" t="s">
        <v>426</v>
      </c>
      <c r="E286" t="s">
        <v>150</v>
      </c>
      <c r="F286" t="s">
        <v>33</v>
      </c>
      <c r="G286" t="s">
        <v>976</v>
      </c>
      <c r="H286">
        <v>2013</v>
      </c>
      <c r="I286" t="s">
        <v>977</v>
      </c>
      <c r="J286">
        <v>910</v>
      </c>
      <c r="K286">
        <v>915</v>
      </c>
      <c r="L286">
        <v>1825</v>
      </c>
      <c r="M286">
        <v>11.1</v>
      </c>
      <c r="N286" t="s">
        <v>973</v>
      </c>
      <c r="O286">
        <v>33</v>
      </c>
      <c r="P286" s="290">
        <v>41597</v>
      </c>
      <c r="Q286" s="290">
        <v>41630</v>
      </c>
      <c r="R286">
        <v>655.20000000000005</v>
      </c>
      <c r="S286">
        <v>16285.725</v>
      </c>
      <c r="T286">
        <v>16285.725</v>
      </c>
      <c r="V286" t="s">
        <v>768</v>
      </c>
      <c r="W286" t="s">
        <v>702</v>
      </c>
      <c r="Y286" s="54">
        <v>11.1</v>
      </c>
    </row>
    <row r="287" spans="1:25" x14ac:dyDescent="0.2">
      <c r="A287" t="s">
        <v>66</v>
      </c>
      <c r="B287" t="s">
        <v>638</v>
      </c>
      <c r="C287" t="s">
        <v>149</v>
      </c>
      <c r="D287" t="s">
        <v>426</v>
      </c>
      <c r="E287" t="s">
        <v>150</v>
      </c>
      <c r="F287" t="s">
        <v>38</v>
      </c>
      <c r="G287" t="s">
        <v>976</v>
      </c>
      <c r="H287">
        <v>2012</v>
      </c>
      <c r="I287" t="s">
        <v>213</v>
      </c>
      <c r="J287">
        <v>910</v>
      </c>
      <c r="K287">
        <v>915</v>
      </c>
      <c r="L287">
        <v>1825</v>
      </c>
      <c r="M287">
        <v>7</v>
      </c>
      <c r="N287" t="s">
        <v>739</v>
      </c>
      <c r="O287">
        <v>60</v>
      </c>
      <c r="P287" s="290">
        <v>41162</v>
      </c>
      <c r="Q287" s="290">
        <v>41221</v>
      </c>
      <c r="R287">
        <v>2466.2857142857101</v>
      </c>
      <c r="S287">
        <v>4932.5714285714203</v>
      </c>
      <c r="T287">
        <v>4932.5714285714203</v>
      </c>
      <c r="V287" t="s">
        <v>768</v>
      </c>
      <c r="W287" t="s">
        <v>702</v>
      </c>
      <c r="Y287" s="54">
        <v>7</v>
      </c>
    </row>
    <row r="288" spans="1:25" x14ac:dyDescent="0.2">
      <c r="A288" t="s">
        <v>66</v>
      </c>
      <c r="B288" t="s">
        <v>638</v>
      </c>
      <c r="C288" t="s">
        <v>149</v>
      </c>
      <c r="D288" t="s">
        <v>648</v>
      </c>
      <c r="E288" t="s">
        <v>150</v>
      </c>
      <c r="F288" t="s">
        <v>38</v>
      </c>
      <c r="G288" t="s">
        <v>976</v>
      </c>
      <c r="H288">
        <v>2012</v>
      </c>
      <c r="I288" t="s">
        <v>213</v>
      </c>
      <c r="J288">
        <v>622</v>
      </c>
      <c r="K288">
        <v>620</v>
      </c>
      <c r="L288">
        <v>1242</v>
      </c>
      <c r="M288">
        <v>7</v>
      </c>
      <c r="N288" t="s">
        <v>739</v>
      </c>
      <c r="O288">
        <v>60</v>
      </c>
      <c r="P288" s="290">
        <v>41162</v>
      </c>
      <c r="Q288" s="290">
        <v>41221</v>
      </c>
      <c r="R288">
        <v>2466.2857142857101</v>
      </c>
      <c r="S288">
        <v>4932.5714285714203</v>
      </c>
      <c r="T288">
        <v>4932.5714285714203</v>
      </c>
      <c r="V288" t="s">
        <v>768</v>
      </c>
      <c r="W288" t="s">
        <v>702</v>
      </c>
      <c r="Y288" s="54">
        <v>7</v>
      </c>
    </row>
    <row r="289" spans="1:25" x14ac:dyDescent="0.2">
      <c r="A289" t="s">
        <v>52</v>
      </c>
      <c r="B289" t="s">
        <v>649</v>
      </c>
      <c r="C289" t="s">
        <v>149</v>
      </c>
      <c r="D289" t="s">
        <v>631</v>
      </c>
      <c r="E289" t="s">
        <v>386</v>
      </c>
      <c r="F289" t="s">
        <v>33</v>
      </c>
      <c r="G289" t="s">
        <v>976</v>
      </c>
      <c r="H289">
        <v>2013</v>
      </c>
      <c r="I289" t="s">
        <v>977</v>
      </c>
      <c r="J289">
        <v>240</v>
      </c>
      <c r="K289">
        <v>255</v>
      </c>
      <c r="L289">
        <v>495</v>
      </c>
      <c r="M289">
        <v>20.04</v>
      </c>
      <c r="N289" t="s">
        <v>906</v>
      </c>
      <c r="O289">
        <v>90</v>
      </c>
      <c r="P289" s="290">
        <v>41277</v>
      </c>
      <c r="Q289" s="290">
        <v>41364</v>
      </c>
      <c r="R289">
        <v>1550</v>
      </c>
      <c r="S289">
        <v>72741.62999999999</v>
      </c>
      <c r="T289">
        <v>72741.62999999999</v>
      </c>
      <c r="V289" t="s">
        <v>768</v>
      </c>
      <c r="W289" t="s">
        <v>702</v>
      </c>
      <c r="Y289" s="54">
        <v>20.04</v>
      </c>
    </row>
    <row r="290" spans="1:25" x14ac:dyDescent="0.2">
      <c r="A290" t="s">
        <v>34</v>
      </c>
      <c r="B290" t="s">
        <v>651</v>
      </c>
      <c r="C290" t="s">
        <v>149</v>
      </c>
      <c r="D290" t="s">
        <v>399</v>
      </c>
      <c r="E290" t="s">
        <v>386</v>
      </c>
      <c r="F290" t="s">
        <v>33</v>
      </c>
      <c r="G290" t="s">
        <v>976</v>
      </c>
      <c r="H290">
        <v>2013</v>
      </c>
      <c r="I290" t="s">
        <v>977</v>
      </c>
      <c r="J290">
        <v>581</v>
      </c>
      <c r="K290">
        <v>629</v>
      </c>
      <c r="L290">
        <v>1210</v>
      </c>
      <c r="M290">
        <v>6.5</v>
      </c>
      <c r="N290" t="s">
        <v>907</v>
      </c>
      <c r="O290">
        <v>40</v>
      </c>
      <c r="P290" s="290">
        <v>41597</v>
      </c>
      <c r="Q290" s="290">
        <v>41606</v>
      </c>
      <c r="R290">
        <v>47105.599999999999</v>
      </c>
      <c r="S290">
        <v>47530.43</v>
      </c>
      <c r="T290">
        <v>47530.43</v>
      </c>
      <c r="V290" t="s">
        <v>768</v>
      </c>
      <c r="W290" t="s">
        <v>702</v>
      </c>
      <c r="Y290" s="54">
        <v>6.5</v>
      </c>
    </row>
    <row r="291" spans="1:25" x14ac:dyDescent="0.2">
      <c r="A291" t="s">
        <v>34</v>
      </c>
      <c r="B291" t="s">
        <v>653</v>
      </c>
      <c r="C291" t="s">
        <v>149</v>
      </c>
      <c r="D291" t="s">
        <v>399</v>
      </c>
      <c r="E291" t="s">
        <v>386</v>
      </c>
      <c r="F291" t="s">
        <v>33</v>
      </c>
      <c r="G291" t="s">
        <v>976</v>
      </c>
      <c r="H291">
        <v>2012</v>
      </c>
      <c r="I291" t="s">
        <v>977</v>
      </c>
      <c r="J291">
        <v>581</v>
      </c>
      <c r="K291">
        <v>629</v>
      </c>
      <c r="L291">
        <v>1210</v>
      </c>
      <c r="M291">
        <v>5.8</v>
      </c>
      <c r="N291" t="s">
        <v>908</v>
      </c>
      <c r="O291">
        <v>359</v>
      </c>
      <c r="P291" s="290">
        <v>40548</v>
      </c>
      <c r="Q291" s="290">
        <v>40907</v>
      </c>
      <c r="R291">
        <v>1300.32</v>
      </c>
      <c r="T291">
        <v>1300.32</v>
      </c>
      <c r="V291" t="s">
        <v>768</v>
      </c>
      <c r="W291" t="s">
        <v>702</v>
      </c>
      <c r="Y291" s="54">
        <v>5.8</v>
      </c>
    </row>
    <row r="292" spans="1:25" x14ac:dyDescent="0.2">
      <c r="A292" t="s">
        <v>34</v>
      </c>
      <c r="B292" t="s">
        <v>654</v>
      </c>
      <c r="C292" t="s">
        <v>149</v>
      </c>
      <c r="D292" t="s">
        <v>399</v>
      </c>
      <c r="E292" t="s">
        <v>386</v>
      </c>
      <c r="F292" t="s">
        <v>33</v>
      </c>
      <c r="G292" t="s">
        <v>976</v>
      </c>
      <c r="H292">
        <v>2012</v>
      </c>
      <c r="I292" t="s">
        <v>977</v>
      </c>
      <c r="J292">
        <v>581</v>
      </c>
      <c r="K292">
        <v>629</v>
      </c>
      <c r="L292">
        <v>1210</v>
      </c>
      <c r="M292">
        <v>2</v>
      </c>
      <c r="N292" t="s">
        <v>749</v>
      </c>
      <c r="O292">
        <v>359</v>
      </c>
      <c r="P292" s="290">
        <v>40548</v>
      </c>
      <c r="Q292" s="290">
        <v>40907</v>
      </c>
      <c r="R292">
        <v>604.79999999999995</v>
      </c>
      <c r="T292">
        <v>604.79999999999995</v>
      </c>
      <c r="V292" t="s">
        <v>768</v>
      </c>
      <c r="W292" t="s">
        <v>702</v>
      </c>
      <c r="Y292" s="54">
        <v>2</v>
      </c>
    </row>
    <row r="293" spans="1:25" x14ac:dyDescent="0.2">
      <c r="A293" t="s">
        <v>52</v>
      </c>
      <c r="B293" t="s">
        <v>655</v>
      </c>
      <c r="C293" t="s">
        <v>149</v>
      </c>
      <c r="D293" t="s">
        <v>364</v>
      </c>
      <c r="E293" t="s">
        <v>344</v>
      </c>
      <c r="F293" t="s">
        <v>38</v>
      </c>
      <c r="G293" t="s">
        <v>976</v>
      </c>
      <c r="H293">
        <v>2012</v>
      </c>
      <c r="I293" t="s">
        <v>213</v>
      </c>
      <c r="J293">
        <v>284</v>
      </c>
      <c r="K293">
        <v>296</v>
      </c>
      <c r="L293">
        <v>580</v>
      </c>
      <c r="M293">
        <v>10</v>
      </c>
      <c r="N293" t="s">
        <v>864</v>
      </c>
      <c r="O293">
        <v>210</v>
      </c>
      <c r="P293" s="290">
        <v>41061</v>
      </c>
      <c r="Q293" s="290">
        <v>41270</v>
      </c>
      <c r="R293">
        <v>294619.19</v>
      </c>
      <c r="T293">
        <v>294619.19</v>
      </c>
      <c r="V293" t="s">
        <v>768</v>
      </c>
      <c r="W293" t="s">
        <v>702</v>
      </c>
      <c r="Y293" s="54">
        <v>10</v>
      </c>
    </row>
    <row r="294" spans="1:25" x14ac:dyDescent="0.2">
      <c r="A294" t="s">
        <v>52</v>
      </c>
      <c r="B294" t="s">
        <v>628</v>
      </c>
      <c r="C294" t="s">
        <v>149</v>
      </c>
      <c r="D294" t="s">
        <v>364</v>
      </c>
      <c r="E294" t="s">
        <v>344</v>
      </c>
      <c r="F294" t="s">
        <v>38</v>
      </c>
      <c r="G294" t="s">
        <v>976</v>
      </c>
      <c r="H294">
        <v>2012</v>
      </c>
      <c r="I294" t="s">
        <v>213</v>
      </c>
      <c r="J294">
        <v>284</v>
      </c>
      <c r="K294">
        <v>296</v>
      </c>
      <c r="L294">
        <v>580</v>
      </c>
      <c r="M294">
        <v>5.25</v>
      </c>
      <c r="N294" t="s">
        <v>909</v>
      </c>
      <c r="O294">
        <v>210</v>
      </c>
      <c r="P294" s="290">
        <v>41061</v>
      </c>
      <c r="Q294" s="290">
        <v>41270</v>
      </c>
      <c r="R294">
        <v>11151</v>
      </c>
      <c r="S294">
        <v>106158.1225</v>
      </c>
      <c r="T294">
        <v>106158.1225</v>
      </c>
      <c r="V294" t="s">
        <v>768</v>
      </c>
      <c r="W294" t="s">
        <v>702</v>
      </c>
      <c r="Y294" s="54">
        <v>5.25</v>
      </c>
    </row>
    <row r="295" spans="1:25" x14ac:dyDescent="0.2">
      <c r="A295" t="s">
        <v>52</v>
      </c>
      <c r="B295" t="s">
        <v>628</v>
      </c>
      <c r="C295" t="s">
        <v>149</v>
      </c>
      <c r="D295" t="s">
        <v>364</v>
      </c>
      <c r="E295" t="s">
        <v>344</v>
      </c>
      <c r="F295" t="s">
        <v>38</v>
      </c>
      <c r="G295" t="s">
        <v>976</v>
      </c>
      <c r="H295">
        <v>2012</v>
      </c>
      <c r="I295" t="s">
        <v>213</v>
      </c>
      <c r="J295">
        <v>284</v>
      </c>
      <c r="K295">
        <v>296</v>
      </c>
      <c r="L295">
        <v>580</v>
      </c>
      <c r="M295">
        <v>3.2</v>
      </c>
      <c r="N295" t="s">
        <v>823</v>
      </c>
      <c r="O295">
        <v>210</v>
      </c>
      <c r="P295" s="290">
        <v>41061</v>
      </c>
      <c r="Q295" s="290">
        <v>41270</v>
      </c>
      <c r="R295">
        <v>12758.4</v>
      </c>
      <c r="T295">
        <v>12758.4</v>
      </c>
      <c r="V295" t="s">
        <v>768</v>
      </c>
      <c r="W295" t="s">
        <v>702</v>
      </c>
      <c r="Y295" s="54">
        <v>3.2</v>
      </c>
    </row>
    <row r="296" spans="1:25" x14ac:dyDescent="0.2">
      <c r="A296" t="s">
        <v>34</v>
      </c>
      <c r="B296" t="s">
        <v>658</v>
      </c>
      <c r="C296" t="s">
        <v>149</v>
      </c>
      <c r="D296" t="s">
        <v>364</v>
      </c>
      <c r="E296" t="s">
        <v>344</v>
      </c>
      <c r="F296" t="s">
        <v>33</v>
      </c>
      <c r="G296" t="s">
        <v>976</v>
      </c>
      <c r="H296">
        <v>2012</v>
      </c>
      <c r="I296" t="s">
        <v>977</v>
      </c>
      <c r="J296">
        <v>284</v>
      </c>
      <c r="K296">
        <v>296</v>
      </c>
      <c r="L296">
        <v>580</v>
      </c>
      <c r="M296">
        <v>10.1</v>
      </c>
      <c r="N296" t="s">
        <v>910</v>
      </c>
      <c r="O296">
        <v>359</v>
      </c>
      <c r="P296" s="290">
        <v>40548</v>
      </c>
      <c r="Q296" s="290">
        <v>40907</v>
      </c>
      <c r="R296">
        <v>378</v>
      </c>
      <c r="T296">
        <v>378</v>
      </c>
      <c r="V296" t="s">
        <v>768</v>
      </c>
      <c r="W296" t="s">
        <v>702</v>
      </c>
      <c r="Y296" s="54">
        <v>10.1</v>
      </c>
    </row>
    <row r="297" spans="1:25" x14ac:dyDescent="0.2">
      <c r="A297" t="s">
        <v>66</v>
      </c>
      <c r="B297" t="s">
        <v>659</v>
      </c>
      <c r="C297" t="s">
        <v>149</v>
      </c>
      <c r="D297" t="s">
        <v>387</v>
      </c>
      <c r="E297" t="s">
        <v>386</v>
      </c>
      <c r="F297" t="s">
        <v>38</v>
      </c>
      <c r="G297" t="s">
        <v>976</v>
      </c>
      <c r="H297">
        <v>2013</v>
      </c>
      <c r="I297" t="s">
        <v>213</v>
      </c>
      <c r="J297">
        <v>317</v>
      </c>
      <c r="K297">
        <v>346</v>
      </c>
      <c r="L297">
        <v>663</v>
      </c>
      <c r="M297">
        <v>7</v>
      </c>
      <c r="N297" t="s">
        <v>739</v>
      </c>
      <c r="O297">
        <v>45</v>
      </c>
      <c r="P297" s="290">
        <v>41261</v>
      </c>
      <c r="Q297" s="290">
        <v>41305</v>
      </c>
      <c r="R297">
        <v>4698.835</v>
      </c>
      <c r="T297">
        <v>4698.835</v>
      </c>
      <c r="V297" t="s">
        <v>768</v>
      </c>
      <c r="W297" t="s">
        <v>702</v>
      </c>
      <c r="Y297" s="54">
        <v>7</v>
      </c>
    </row>
    <row r="298" spans="1:25" x14ac:dyDescent="0.2">
      <c r="A298" t="s">
        <v>66</v>
      </c>
      <c r="B298" t="s">
        <v>659</v>
      </c>
      <c r="C298" t="s">
        <v>149</v>
      </c>
      <c r="D298" t="s">
        <v>391</v>
      </c>
      <c r="E298" t="s">
        <v>386</v>
      </c>
      <c r="F298" t="s">
        <v>38</v>
      </c>
      <c r="G298" t="s">
        <v>976</v>
      </c>
      <c r="H298">
        <v>2013</v>
      </c>
      <c r="I298" t="s">
        <v>213</v>
      </c>
      <c r="J298">
        <v>587</v>
      </c>
      <c r="K298">
        <v>627</v>
      </c>
      <c r="L298">
        <v>1214</v>
      </c>
      <c r="M298">
        <v>7</v>
      </c>
      <c r="N298" t="s">
        <v>739</v>
      </c>
      <c r="O298">
        <v>45</v>
      </c>
      <c r="P298" s="290">
        <v>41261</v>
      </c>
      <c r="Q298" s="290">
        <v>41305</v>
      </c>
      <c r="R298">
        <v>4698.835</v>
      </c>
      <c r="T298">
        <v>4698.835</v>
      </c>
      <c r="V298" t="s">
        <v>768</v>
      </c>
      <c r="W298" t="s">
        <v>702</v>
      </c>
      <c r="Y298" s="54">
        <v>7</v>
      </c>
    </row>
    <row r="299" spans="1:25" x14ac:dyDescent="0.2">
      <c r="A299" t="s">
        <v>66</v>
      </c>
      <c r="B299" t="s">
        <v>659</v>
      </c>
      <c r="C299" t="s">
        <v>149</v>
      </c>
      <c r="D299" t="s">
        <v>631</v>
      </c>
      <c r="E299" t="s">
        <v>386</v>
      </c>
      <c r="F299" t="s">
        <v>38</v>
      </c>
      <c r="G299" t="s">
        <v>976</v>
      </c>
      <c r="H299">
        <v>2013</v>
      </c>
      <c r="I299" t="s">
        <v>213</v>
      </c>
      <c r="J299">
        <v>240</v>
      </c>
      <c r="K299">
        <v>255</v>
      </c>
      <c r="L299">
        <v>495</v>
      </c>
      <c r="M299">
        <v>7</v>
      </c>
      <c r="N299" t="s">
        <v>739</v>
      </c>
      <c r="O299">
        <v>45</v>
      </c>
      <c r="P299" s="290">
        <v>41261</v>
      </c>
      <c r="Q299" s="290">
        <v>41305</v>
      </c>
      <c r="R299">
        <v>4698.835</v>
      </c>
      <c r="T299">
        <v>4698.835</v>
      </c>
      <c r="V299" t="s">
        <v>768</v>
      </c>
      <c r="W299" t="s">
        <v>702</v>
      </c>
      <c r="Y299" s="54">
        <v>7</v>
      </c>
    </row>
    <row r="300" spans="1:25" x14ac:dyDescent="0.2">
      <c r="A300" t="s">
        <v>66</v>
      </c>
      <c r="B300" t="s">
        <v>659</v>
      </c>
      <c r="C300" t="s">
        <v>149</v>
      </c>
      <c r="D300" t="s">
        <v>399</v>
      </c>
      <c r="E300" t="s">
        <v>386</v>
      </c>
      <c r="F300" t="s">
        <v>38</v>
      </c>
      <c r="G300" t="s">
        <v>976</v>
      </c>
      <c r="H300">
        <v>2013</v>
      </c>
      <c r="I300" t="s">
        <v>213</v>
      </c>
      <c r="J300">
        <v>581</v>
      </c>
      <c r="K300">
        <v>629</v>
      </c>
      <c r="L300">
        <v>1210</v>
      </c>
      <c r="M300">
        <v>7</v>
      </c>
      <c r="N300" t="s">
        <v>739</v>
      </c>
      <c r="O300">
        <v>45</v>
      </c>
      <c r="P300" s="290">
        <v>41261</v>
      </c>
      <c r="Q300" s="290">
        <v>41305</v>
      </c>
      <c r="R300">
        <v>4698.835</v>
      </c>
      <c r="T300">
        <v>4698.835</v>
      </c>
      <c r="V300" t="s">
        <v>768</v>
      </c>
      <c r="W300" t="s">
        <v>702</v>
      </c>
      <c r="Y300" s="54">
        <v>7</v>
      </c>
    </row>
    <row r="301" spans="1:25" x14ac:dyDescent="0.2">
      <c r="A301" t="s">
        <v>39</v>
      </c>
      <c r="B301" t="s">
        <v>660</v>
      </c>
      <c r="C301" t="s">
        <v>149</v>
      </c>
      <c r="D301" t="s">
        <v>345</v>
      </c>
      <c r="E301" t="s">
        <v>344</v>
      </c>
      <c r="F301" t="s">
        <v>38</v>
      </c>
      <c r="G301" t="s">
        <v>976</v>
      </c>
      <c r="H301">
        <v>2012</v>
      </c>
      <c r="I301" t="s">
        <v>213</v>
      </c>
      <c r="J301">
        <v>2255</v>
      </c>
      <c r="K301">
        <v>2375</v>
      </c>
      <c r="L301">
        <v>4630</v>
      </c>
      <c r="M301">
        <v>4</v>
      </c>
      <c r="N301" t="s">
        <v>863</v>
      </c>
      <c r="O301">
        <v>178</v>
      </c>
      <c r="P301" s="290">
        <v>40932</v>
      </c>
      <c r="Q301" s="290">
        <v>41178</v>
      </c>
      <c r="R301">
        <v>1137048.77</v>
      </c>
      <c r="T301">
        <v>1137048.77</v>
      </c>
      <c r="V301" t="s">
        <v>768</v>
      </c>
      <c r="W301" t="s">
        <v>702</v>
      </c>
      <c r="Y301" s="54">
        <v>4</v>
      </c>
    </row>
    <row r="302" spans="1:25" x14ac:dyDescent="0.2">
      <c r="A302" t="s">
        <v>45</v>
      </c>
      <c r="B302" t="s">
        <v>661</v>
      </c>
      <c r="C302" t="s">
        <v>149</v>
      </c>
      <c r="D302" t="s">
        <v>345</v>
      </c>
      <c r="E302" t="s">
        <v>344</v>
      </c>
      <c r="F302" t="s">
        <v>38</v>
      </c>
      <c r="G302" t="s">
        <v>976</v>
      </c>
      <c r="H302">
        <v>2012</v>
      </c>
      <c r="I302" t="s">
        <v>213</v>
      </c>
      <c r="J302">
        <v>2255</v>
      </c>
      <c r="K302">
        <v>2375</v>
      </c>
      <c r="L302">
        <v>4630</v>
      </c>
      <c r="M302">
        <v>1</v>
      </c>
      <c r="N302" t="s">
        <v>732</v>
      </c>
      <c r="P302" s="290"/>
      <c r="Q302" s="290"/>
      <c r="R302">
        <v>16850</v>
      </c>
      <c r="T302">
        <v>16850</v>
      </c>
      <c r="V302" t="s">
        <v>733</v>
      </c>
      <c r="W302" t="s">
        <v>702</v>
      </c>
      <c r="Y302" s="54">
        <v>1</v>
      </c>
    </row>
    <row r="303" spans="1:25" x14ac:dyDescent="0.2">
      <c r="A303" t="s">
        <v>34</v>
      </c>
      <c r="B303" t="s">
        <v>624</v>
      </c>
      <c r="C303" t="s">
        <v>149</v>
      </c>
      <c r="D303" t="s">
        <v>364</v>
      </c>
      <c r="E303" t="s">
        <v>344</v>
      </c>
      <c r="F303" t="s">
        <v>38</v>
      </c>
      <c r="G303" t="s">
        <v>976</v>
      </c>
      <c r="H303">
        <v>2012</v>
      </c>
      <c r="I303" t="s">
        <v>213</v>
      </c>
      <c r="J303">
        <v>284</v>
      </c>
      <c r="K303">
        <v>296</v>
      </c>
      <c r="L303">
        <v>580</v>
      </c>
      <c r="M303">
        <v>4.63</v>
      </c>
      <c r="N303" t="s">
        <v>911</v>
      </c>
      <c r="O303">
        <v>49</v>
      </c>
      <c r="P303" s="290">
        <v>41135</v>
      </c>
      <c r="Q303" s="290">
        <v>41182</v>
      </c>
      <c r="R303">
        <v>1834.4340000000002</v>
      </c>
      <c r="S303">
        <v>35590.788499999995</v>
      </c>
      <c r="T303">
        <v>35590.788499999995</v>
      </c>
      <c r="V303" t="s">
        <v>768</v>
      </c>
      <c r="W303" t="s">
        <v>702</v>
      </c>
      <c r="Y303" s="54">
        <v>4.63</v>
      </c>
    </row>
    <row r="304" spans="1:25" x14ac:dyDescent="0.2">
      <c r="A304" t="s">
        <v>52</v>
      </c>
      <c r="B304" t="s">
        <v>662</v>
      </c>
      <c r="C304" t="s">
        <v>149</v>
      </c>
      <c r="D304" t="s">
        <v>631</v>
      </c>
      <c r="E304" t="s">
        <v>386</v>
      </c>
      <c r="F304" t="s">
        <v>33</v>
      </c>
      <c r="G304" t="s">
        <v>976</v>
      </c>
      <c r="H304">
        <v>2013</v>
      </c>
      <c r="I304" t="s">
        <v>977</v>
      </c>
      <c r="J304">
        <v>240</v>
      </c>
      <c r="K304">
        <v>255</v>
      </c>
      <c r="L304">
        <v>495</v>
      </c>
      <c r="M304">
        <v>9.4</v>
      </c>
      <c r="N304" t="s">
        <v>912</v>
      </c>
      <c r="O304">
        <v>1</v>
      </c>
      <c r="P304" s="290">
        <v>41319</v>
      </c>
      <c r="Q304" s="290">
        <v>41319</v>
      </c>
      <c r="R304">
        <v>40887</v>
      </c>
      <c r="T304">
        <v>40887</v>
      </c>
      <c r="V304" t="s">
        <v>768</v>
      </c>
      <c r="W304" t="s">
        <v>702</v>
      </c>
      <c r="Y304" s="54">
        <v>9.4</v>
      </c>
    </row>
    <row r="305" spans="1:25" x14ac:dyDescent="0.2">
      <c r="A305" t="s">
        <v>34</v>
      </c>
      <c r="B305" t="s">
        <v>944</v>
      </c>
      <c r="C305" t="s">
        <v>149</v>
      </c>
      <c r="D305" t="s">
        <v>345</v>
      </c>
      <c r="E305" t="s">
        <v>344</v>
      </c>
      <c r="F305" t="s">
        <v>33</v>
      </c>
      <c r="G305" t="s">
        <v>976</v>
      </c>
      <c r="H305">
        <v>2013</v>
      </c>
      <c r="I305" t="s">
        <v>977</v>
      </c>
      <c r="J305">
        <v>2255</v>
      </c>
      <c r="K305">
        <v>2375</v>
      </c>
      <c r="L305">
        <v>4630</v>
      </c>
      <c r="M305">
        <v>2</v>
      </c>
      <c r="N305" t="s">
        <v>749</v>
      </c>
      <c r="P305" s="290"/>
      <c r="Q305" s="290"/>
      <c r="R305">
        <v>4750.2</v>
      </c>
      <c r="S305">
        <v>7592.4519999999993</v>
      </c>
      <c r="T305">
        <v>7592.4519999999993</v>
      </c>
      <c r="V305" t="s">
        <v>768</v>
      </c>
      <c r="W305" t="s">
        <v>702</v>
      </c>
      <c r="Y305" s="54">
        <v>2</v>
      </c>
    </row>
    <row r="306" spans="1:25" x14ac:dyDescent="0.2">
      <c r="A306" t="s">
        <v>34</v>
      </c>
      <c r="B306" t="s">
        <v>947</v>
      </c>
      <c r="C306" t="s">
        <v>149</v>
      </c>
      <c r="D306" t="s">
        <v>637</v>
      </c>
      <c r="E306" t="s">
        <v>150</v>
      </c>
      <c r="F306" t="s">
        <v>33</v>
      </c>
      <c r="G306" t="s">
        <v>976</v>
      </c>
      <c r="H306">
        <v>2013</v>
      </c>
      <c r="I306" t="s">
        <v>977</v>
      </c>
      <c r="J306">
        <v>635</v>
      </c>
      <c r="K306">
        <v>636</v>
      </c>
      <c r="L306">
        <v>1271</v>
      </c>
      <c r="M306">
        <v>2.1</v>
      </c>
      <c r="N306" t="s">
        <v>827</v>
      </c>
      <c r="P306" s="290"/>
      <c r="Q306" s="290"/>
      <c r="R306">
        <v>1045</v>
      </c>
      <c r="S306">
        <v>1151.05</v>
      </c>
      <c r="T306">
        <v>1151.05</v>
      </c>
      <c r="V306" t="s">
        <v>768</v>
      </c>
      <c r="W306" t="s">
        <v>702</v>
      </c>
      <c r="Y306" s="54">
        <v>2.1</v>
      </c>
    </row>
    <row r="307" spans="1:25" x14ac:dyDescent="0.2">
      <c r="A307" t="s">
        <v>34</v>
      </c>
      <c r="B307" t="s">
        <v>634</v>
      </c>
      <c r="C307" t="s">
        <v>149</v>
      </c>
      <c r="D307" t="s">
        <v>631</v>
      </c>
      <c r="E307" t="s">
        <v>386</v>
      </c>
      <c r="F307" t="s">
        <v>33</v>
      </c>
      <c r="G307" t="s">
        <v>976</v>
      </c>
      <c r="H307">
        <v>2012</v>
      </c>
      <c r="I307" t="s">
        <v>977</v>
      </c>
      <c r="J307">
        <v>240</v>
      </c>
      <c r="K307">
        <v>255</v>
      </c>
      <c r="L307">
        <v>495</v>
      </c>
      <c r="M307">
        <v>7.6</v>
      </c>
      <c r="N307" t="s">
        <v>902</v>
      </c>
      <c r="O307">
        <v>359</v>
      </c>
      <c r="P307" s="290">
        <v>40548</v>
      </c>
      <c r="Q307" s="290">
        <v>40907</v>
      </c>
      <c r="R307">
        <v>4862</v>
      </c>
      <c r="T307">
        <v>4862</v>
      </c>
      <c r="V307" t="s">
        <v>768</v>
      </c>
      <c r="W307" t="s">
        <v>702</v>
      </c>
      <c r="Y307" s="54">
        <v>7.6</v>
      </c>
    </row>
    <row r="308" spans="1:25" x14ac:dyDescent="0.2">
      <c r="A308" t="s">
        <v>598</v>
      </c>
      <c r="B308" t="s">
        <v>949</v>
      </c>
      <c r="C308" t="s">
        <v>149</v>
      </c>
      <c r="D308" t="s">
        <v>642</v>
      </c>
      <c r="E308" t="s">
        <v>150</v>
      </c>
      <c r="F308" t="s">
        <v>598</v>
      </c>
      <c r="G308" t="s">
        <v>976</v>
      </c>
      <c r="H308">
        <v>2013</v>
      </c>
      <c r="I308" t="s">
        <v>213</v>
      </c>
      <c r="J308">
        <v>1219</v>
      </c>
      <c r="K308">
        <v>1383</v>
      </c>
      <c r="L308">
        <v>2602</v>
      </c>
      <c r="M308">
        <v>1</v>
      </c>
      <c r="N308" t="s">
        <v>965</v>
      </c>
      <c r="O308">
        <v>30</v>
      </c>
      <c r="P308" s="290">
        <v>41600</v>
      </c>
      <c r="Q308" s="290">
        <v>41630</v>
      </c>
      <c r="R308">
        <v>1500</v>
      </c>
      <c r="T308">
        <v>1500</v>
      </c>
      <c r="V308" t="s">
        <v>895</v>
      </c>
      <c r="W308" t="s">
        <v>971</v>
      </c>
      <c r="Y308" s="54">
        <v>1</v>
      </c>
    </row>
    <row r="309" spans="1:25" x14ac:dyDescent="0.2">
      <c r="A309" t="s">
        <v>598</v>
      </c>
      <c r="B309" t="s">
        <v>951</v>
      </c>
      <c r="C309" t="s">
        <v>149</v>
      </c>
      <c r="D309" t="s">
        <v>344</v>
      </c>
      <c r="E309" t="s">
        <v>344</v>
      </c>
      <c r="F309" t="s">
        <v>598</v>
      </c>
      <c r="G309" t="s">
        <v>976</v>
      </c>
      <c r="H309">
        <v>2013</v>
      </c>
      <c r="I309" t="s">
        <v>213</v>
      </c>
      <c r="J309">
        <v>11878</v>
      </c>
      <c r="K309">
        <v>11577</v>
      </c>
      <c r="L309">
        <v>23455</v>
      </c>
      <c r="M309">
        <v>31.05</v>
      </c>
      <c r="N309" t="s">
        <v>964</v>
      </c>
      <c r="O309">
        <v>30</v>
      </c>
      <c r="P309" s="290">
        <v>41567</v>
      </c>
      <c r="Q309" s="290">
        <v>41598</v>
      </c>
      <c r="R309">
        <v>8000</v>
      </c>
      <c r="T309">
        <v>8000</v>
      </c>
      <c r="V309" t="s">
        <v>895</v>
      </c>
      <c r="W309" t="s">
        <v>971</v>
      </c>
      <c r="Y309" s="54">
        <v>31.05</v>
      </c>
    </row>
    <row r="310" spans="1:25" x14ac:dyDescent="0.2">
      <c r="A310" t="s">
        <v>598</v>
      </c>
      <c r="B310" t="s">
        <v>953</v>
      </c>
      <c r="C310" t="s">
        <v>153</v>
      </c>
      <c r="D310" t="s">
        <v>506</v>
      </c>
      <c r="E310" t="s">
        <v>154</v>
      </c>
      <c r="F310" t="s">
        <v>598</v>
      </c>
      <c r="G310" t="s">
        <v>976</v>
      </c>
      <c r="H310">
        <v>2013</v>
      </c>
      <c r="I310" t="s">
        <v>213</v>
      </c>
      <c r="J310">
        <v>707</v>
      </c>
      <c r="K310">
        <v>666</v>
      </c>
      <c r="L310">
        <v>1373</v>
      </c>
      <c r="M310">
        <v>10</v>
      </c>
      <c r="N310" t="s">
        <v>963</v>
      </c>
      <c r="O310">
        <v>15</v>
      </c>
      <c r="P310" s="290">
        <v>41549</v>
      </c>
      <c r="Q310" s="290">
        <v>41564</v>
      </c>
      <c r="R310">
        <v>600</v>
      </c>
      <c r="T310">
        <v>600</v>
      </c>
      <c r="V310" t="s">
        <v>895</v>
      </c>
      <c r="W310" t="s">
        <v>971</v>
      </c>
      <c r="Y310" s="54">
        <v>10</v>
      </c>
    </row>
    <row r="311" spans="1:25" x14ac:dyDescent="0.2">
      <c r="A311" t="s">
        <v>598</v>
      </c>
      <c r="B311" t="s">
        <v>954</v>
      </c>
      <c r="C311" t="s">
        <v>132</v>
      </c>
      <c r="D311" t="s">
        <v>610</v>
      </c>
      <c r="E311" t="s">
        <v>263</v>
      </c>
      <c r="F311" t="s">
        <v>598</v>
      </c>
      <c r="G311" t="s">
        <v>976</v>
      </c>
      <c r="H311">
        <v>2013</v>
      </c>
      <c r="I311" t="s">
        <v>213</v>
      </c>
      <c r="J311">
        <v>705</v>
      </c>
      <c r="K311">
        <v>721</v>
      </c>
      <c r="L311">
        <v>1426</v>
      </c>
      <c r="M311">
        <v>2</v>
      </c>
      <c r="N311" t="s">
        <v>962</v>
      </c>
      <c r="O311">
        <v>7</v>
      </c>
      <c r="P311" s="290">
        <v>41542</v>
      </c>
      <c r="Q311" s="290">
        <v>41548</v>
      </c>
      <c r="R311">
        <v>2000</v>
      </c>
      <c r="T311">
        <v>2000</v>
      </c>
      <c r="V311" t="s">
        <v>895</v>
      </c>
      <c r="W311" t="s">
        <v>971</v>
      </c>
      <c r="Y311" s="54">
        <v>2</v>
      </c>
    </row>
    <row r="312" spans="1:25" x14ac:dyDescent="0.2">
      <c r="A312" t="s">
        <v>598</v>
      </c>
      <c r="B312" t="s">
        <v>956</v>
      </c>
      <c r="C312" t="s">
        <v>132</v>
      </c>
      <c r="D312" t="s">
        <v>337</v>
      </c>
      <c r="E312" t="s">
        <v>140</v>
      </c>
      <c r="F312" t="s">
        <v>598</v>
      </c>
      <c r="G312" t="s">
        <v>976</v>
      </c>
      <c r="H312">
        <v>2013</v>
      </c>
      <c r="I312" t="s">
        <v>213</v>
      </c>
      <c r="J312">
        <v>2278</v>
      </c>
      <c r="K312">
        <v>2611</v>
      </c>
      <c r="L312">
        <v>4889</v>
      </c>
      <c r="M312">
        <v>8</v>
      </c>
      <c r="N312" t="s">
        <v>961</v>
      </c>
      <c r="O312">
        <v>15</v>
      </c>
      <c r="P312" s="290">
        <v>41526</v>
      </c>
      <c r="Q312" s="290">
        <v>41541</v>
      </c>
      <c r="R312">
        <v>16000</v>
      </c>
      <c r="T312">
        <v>16000</v>
      </c>
      <c r="V312" t="s">
        <v>895</v>
      </c>
      <c r="W312" t="s">
        <v>971</v>
      </c>
      <c r="Y312" s="54">
        <v>8</v>
      </c>
    </row>
    <row r="313" spans="1:25" x14ac:dyDescent="0.2">
      <c r="A313" t="s">
        <v>598</v>
      </c>
      <c r="B313" t="s">
        <v>958</v>
      </c>
      <c r="C313" t="s">
        <v>149</v>
      </c>
      <c r="D313" t="s">
        <v>399</v>
      </c>
      <c r="E313" t="s">
        <v>386</v>
      </c>
      <c r="F313" t="s">
        <v>598</v>
      </c>
      <c r="G313" t="s">
        <v>976</v>
      </c>
      <c r="H313">
        <v>2013</v>
      </c>
      <c r="I313" t="s">
        <v>213</v>
      </c>
      <c r="J313">
        <v>581</v>
      </c>
      <c r="K313">
        <v>629</v>
      </c>
      <c r="L313">
        <v>1210</v>
      </c>
      <c r="M313">
        <v>1.7</v>
      </c>
      <c r="N313" t="s">
        <v>974</v>
      </c>
      <c r="O313">
        <v>280</v>
      </c>
      <c r="P313" s="290">
        <v>41478</v>
      </c>
      <c r="Q313" s="290">
        <v>41639</v>
      </c>
      <c r="R313">
        <v>4250</v>
      </c>
      <c r="T313">
        <v>4250</v>
      </c>
      <c r="V313" t="s">
        <v>895</v>
      </c>
      <c r="W313" t="s">
        <v>971</v>
      </c>
      <c r="Y313" s="54">
        <v>1.7</v>
      </c>
    </row>
    <row r="314" spans="1:25" x14ac:dyDescent="0.2">
      <c r="A314" t="s">
        <v>598</v>
      </c>
      <c r="B314" t="s">
        <v>960</v>
      </c>
      <c r="C314" t="s">
        <v>149</v>
      </c>
      <c r="D314" t="s">
        <v>345</v>
      </c>
      <c r="E314" t="s">
        <v>344</v>
      </c>
      <c r="F314" t="s">
        <v>598</v>
      </c>
      <c r="G314" t="s">
        <v>976</v>
      </c>
      <c r="H314">
        <v>2013</v>
      </c>
      <c r="I314" t="s">
        <v>213</v>
      </c>
      <c r="J314">
        <v>2255</v>
      </c>
      <c r="K314">
        <v>2375</v>
      </c>
      <c r="L314">
        <v>4630</v>
      </c>
      <c r="M314">
        <v>17.2</v>
      </c>
      <c r="N314" t="s">
        <v>975</v>
      </c>
      <c r="O314">
        <v>270</v>
      </c>
      <c r="P314" s="290">
        <v>41582</v>
      </c>
      <c r="Q314" s="290">
        <v>41639</v>
      </c>
      <c r="R314">
        <v>17200</v>
      </c>
      <c r="T314">
        <v>17200</v>
      </c>
      <c r="V314" t="s">
        <v>895</v>
      </c>
      <c r="W314" t="s">
        <v>971</v>
      </c>
      <c r="Y314" s="54">
        <v>17.2</v>
      </c>
    </row>
    <row r="315" spans="1:25" x14ac:dyDescent="0.2">
      <c r="A315" t="s">
        <v>598</v>
      </c>
      <c r="B315" t="s">
        <v>664</v>
      </c>
      <c r="C315" t="s">
        <v>153</v>
      </c>
      <c r="D315" t="s">
        <v>493</v>
      </c>
      <c r="E315" t="s">
        <v>154</v>
      </c>
      <c r="F315" t="s">
        <v>598</v>
      </c>
      <c r="G315" t="s">
        <v>976</v>
      </c>
      <c r="H315">
        <v>2013</v>
      </c>
      <c r="I315" t="s">
        <v>213</v>
      </c>
      <c r="J315">
        <v>2463</v>
      </c>
      <c r="K315">
        <v>2210</v>
      </c>
      <c r="L315">
        <v>4673</v>
      </c>
      <c r="M315">
        <v>3.4</v>
      </c>
      <c r="N315" t="s">
        <v>913</v>
      </c>
      <c r="O315">
        <v>120</v>
      </c>
      <c r="P315" s="290">
        <v>41346</v>
      </c>
      <c r="Q315" s="290">
        <v>41446</v>
      </c>
      <c r="R315">
        <v>6000</v>
      </c>
      <c r="T315">
        <v>6000</v>
      </c>
      <c r="V315" t="s">
        <v>895</v>
      </c>
      <c r="W315" t="s">
        <v>971</v>
      </c>
      <c r="Y315" s="54">
        <v>3.4</v>
      </c>
    </row>
    <row r="316" spans="1:25" ht="15" x14ac:dyDescent="0.25">
      <c r="T316" s="223">
        <f>SUM(T2:T315)</f>
        <v>22627581.451900005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2010-2001-1990</vt:lpstr>
      <vt:lpstr>RESUMEN ORDENADO DICIEMBRE</vt:lpstr>
      <vt:lpstr>Hoja1</vt:lpstr>
      <vt:lpstr>Hoja2</vt:lpstr>
      <vt:lpstr>'RESUMEN ORDENADO DICIEMBRE'!Área_de_impresión</vt:lpstr>
      <vt:lpstr>'RESUMEN ORDENADO DICIEMBRE'!Títulos_a_imprimir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</dc:creator>
  <cp:lastModifiedBy>cas</cp:lastModifiedBy>
  <cp:lastPrinted>2014-01-08T14:48:03Z</cp:lastPrinted>
  <dcterms:created xsi:type="dcterms:W3CDTF">2014-01-07T15:35:40Z</dcterms:created>
  <dcterms:modified xsi:type="dcterms:W3CDTF">2014-01-17T17:55:43Z</dcterms:modified>
</cp:coreProperties>
</file>