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4925" windowHeight="7350" tabRatio="935"/>
  </bookViews>
  <sheets>
    <sheet name="DISTRIBUTIVO" sheetId="23" r:id="rId1"/>
    <sheet name="Hoja1" sheetId="2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23" l="1"/>
  <c r="O119" i="23" s="1"/>
  <c r="N118" i="23"/>
  <c r="N119" i="23" s="1"/>
  <c r="M118" i="23"/>
  <c r="M119" i="23" s="1"/>
  <c r="L118" i="23"/>
  <c r="L119" i="23" s="1"/>
  <c r="K118" i="23"/>
  <c r="K119" i="23" s="1"/>
  <c r="G114" i="23"/>
  <c r="G110" i="23"/>
  <c r="G106" i="23"/>
  <c r="G103" i="23"/>
  <c r="H92" i="23"/>
  <c r="H91" i="23"/>
  <c r="H93" i="23" s="1"/>
  <c r="H114" i="23" s="1"/>
  <c r="H115" i="23" s="1"/>
  <c r="N87" i="23"/>
  <c r="H87" i="23"/>
  <c r="L87" i="23" s="1"/>
  <c r="N86" i="23"/>
  <c r="K86" i="23"/>
  <c r="H86" i="23"/>
  <c r="L86" i="23" s="1"/>
  <c r="N85" i="23"/>
  <c r="M85" i="23"/>
  <c r="H85" i="23"/>
  <c r="L85" i="23" s="1"/>
  <c r="N84" i="23"/>
  <c r="M84" i="23"/>
  <c r="H84" i="23"/>
  <c r="L84" i="23" s="1"/>
  <c r="N83" i="23"/>
  <c r="H83" i="23"/>
  <c r="L83" i="23" s="1"/>
  <c r="N82" i="23"/>
  <c r="H82" i="23"/>
  <c r="L82" i="23" s="1"/>
  <c r="N81" i="23"/>
  <c r="H81" i="23"/>
  <c r="L81" i="23" s="1"/>
  <c r="N80" i="23"/>
  <c r="H80" i="23"/>
  <c r="L80" i="23" s="1"/>
  <c r="H79" i="23"/>
  <c r="L79" i="23" s="1"/>
  <c r="N78" i="23"/>
  <c r="H78" i="23"/>
  <c r="L78" i="23" s="1"/>
  <c r="N77" i="23"/>
  <c r="H77" i="23"/>
  <c r="L77" i="23" s="1"/>
  <c r="N76" i="23"/>
  <c r="H76" i="23"/>
  <c r="L76" i="23" s="1"/>
  <c r="N75" i="23"/>
  <c r="H75" i="23"/>
  <c r="N74" i="23"/>
  <c r="H74" i="23"/>
  <c r="L74" i="23" s="1"/>
  <c r="N73" i="23"/>
  <c r="H73" i="23"/>
  <c r="L73" i="23" s="1"/>
  <c r="N72" i="23"/>
  <c r="H72" i="23"/>
  <c r="L72" i="23" s="1"/>
  <c r="N71" i="23"/>
  <c r="H71" i="23"/>
  <c r="L71" i="23" s="1"/>
  <c r="N70" i="23"/>
  <c r="H70" i="23"/>
  <c r="L70" i="23" s="1"/>
  <c r="N69" i="23"/>
  <c r="H69" i="23"/>
  <c r="L69" i="23" s="1"/>
  <c r="N68" i="23"/>
  <c r="H68" i="23"/>
  <c r="K68" i="23" s="1"/>
  <c r="N67" i="23"/>
  <c r="H67" i="23"/>
  <c r="L67" i="23" s="1"/>
  <c r="N66" i="23"/>
  <c r="H66" i="23"/>
  <c r="L66" i="23" s="1"/>
  <c r="N65" i="23"/>
  <c r="H65" i="23"/>
  <c r="L65" i="23" s="1"/>
  <c r="N64" i="23"/>
  <c r="H64" i="23"/>
  <c r="K64" i="23" s="1"/>
  <c r="N63" i="23"/>
  <c r="H63" i="23"/>
  <c r="L63" i="23" s="1"/>
  <c r="N60" i="23"/>
  <c r="N101" i="23" s="1"/>
  <c r="M60" i="23"/>
  <c r="M101" i="23" s="1"/>
  <c r="H59" i="23"/>
  <c r="K59" i="23" s="1"/>
  <c r="H58" i="23"/>
  <c r="L58" i="23" s="1"/>
  <c r="H57" i="23"/>
  <c r="K57" i="23" s="1"/>
  <c r="H55" i="23"/>
  <c r="L55" i="23" s="1"/>
  <c r="H54" i="23"/>
  <c r="K54" i="23" s="1"/>
  <c r="H53" i="23"/>
  <c r="K53" i="23" s="1"/>
  <c r="H52" i="23"/>
  <c r="K52" i="23" s="1"/>
  <c r="H51" i="23"/>
  <c r="K51" i="23" s="1"/>
  <c r="N47" i="23"/>
  <c r="H47" i="23"/>
  <c r="K47" i="23" s="1"/>
  <c r="N46" i="23"/>
  <c r="H46" i="23"/>
  <c r="J46" i="23" s="1"/>
  <c r="N45" i="23"/>
  <c r="H45" i="23"/>
  <c r="K45" i="23" s="1"/>
  <c r="N44" i="23"/>
  <c r="J44" i="23"/>
  <c r="H44" i="23"/>
  <c r="M44" i="23" s="1"/>
  <c r="N43" i="23"/>
  <c r="H43" i="23"/>
  <c r="M43" i="23" s="1"/>
  <c r="N42" i="23"/>
  <c r="H42" i="23"/>
  <c r="J42" i="23" s="1"/>
  <c r="N33" i="23"/>
  <c r="H33" i="23"/>
  <c r="M33" i="23" s="1"/>
  <c r="N32" i="23"/>
  <c r="J32" i="23"/>
  <c r="H32" i="23"/>
  <c r="L32" i="23" s="1"/>
  <c r="N31" i="23"/>
  <c r="H31" i="23"/>
  <c r="M31" i="23" s="1"/>
  <c r="N30" i="23"/>
  <c r="H30" i="23"/>
  <c r="M30" i="23" s="1"/>
  <c r="N29" i="23"/>
  <c r="H29" i="23"/>
  <c r="L29" i="23" s="1"/>
  <c r="N28" i="23"/>
  <c r="J28" i="23"/>
  <c r="H28" i="23"/>
  <c r="M28" i="23" s="1"/>
  <c r="N27" i="23"/>
  <c r="H27" i="23"/>
  <c r="L27" i="23" s="1"/>
  <c r="N26" i="23"/>
  <c r="H26" i="23"/>
  <c r="M26" i="23" s="1"/>
  <c r="N25" i="23"/>
  <c r="H25" i="23"/>
  <c r="M25" i="23" s="1"/>
  <c r="N24" i="23"/>
  <c r="J24" i="23"/>
  <c r="H24" i="23"/>
  <c r="L24" i="23" s="1"/>
  <c r="N23" i="23"/>
  <c r="H23" i="23"/>
  <c r="M23" i="23" s="1"/>
  <c r="N22" i="23"/>
  <c r="H22" i="23"/>
  <c r="M22" i="23" s="1"/>
  <c r="N21" i="23"/>
  <c r="H21" i="23"/>
  <c r="M21" i="23" s="1"/>
  <c r="N20" i="23"/>
  <c r="J20" i="23"/>
  <c r="H20" i="23"/>
  <c r="L20" i="23" s="1"/>
  <c r="N19" i="23"/>
  <c r="H19" i="23"/>
  <c r="M19" i="23" s="1"/>
  <c r="N18" i="23"/>
  <c r="H18" i="23"/>
  <c r="M18" i="23" s="1"/>
  <c r="N17" i="23"/>
  <c r="H17" i="23"/>
  <c r="M17" i="23" s="1"/>
  <c r="N16" i="23"/>
  <c r="J16" i="23"/>
  <c r="H16" i="23"/>
  <c r="L16" i="23" s="1"/>
  <c r="N15" i="23"/>
  <c r="H15" i="23"/>
  <c r="M15" i="23" s="1"/>
  <c r="N12" i="23"/>
  <c r="N100" i="23" s="1"/>
  <c r="M12" i="23"/>
  <c r="M100" i="23" s="1"/>
  <c r="H11" i="23"/>
  <c r="J11" i="23" s="1"/>
  <c r="K10" i="23"/>
  <c r="H10" i="23"/>
  <c r="J10" i="23" s="1"/>
  <c r="H9" i="23"/>
  <c r="J9" i="23" s="1"/>
  <c r="K8" i="23"/>
  <c r="H8" i="23"/>
  <c r="L8" i="23" s="1"/>
  <c r="H7" i="23"/>
  <c r="K6" i="23"/>
  <c r="H6" i="23"/>
  <c r="J6" i="23" s="1"/>
  <c r="J19" i="23" l="1"/>
  <c r="J23" i="23"/>
  <c r="J18" i="23"/>
  <c r="J26" i="23"/>
  <c r="K46" i="23"/>
  <c r="L53" i="23"/>
  <c r="L68" i="23"/>
  <c r="K81" i="23"/>
  <c r="I82" i="23"/>
  <c r="J8" i="23"/>
  <c r="O8" i="23" s="1"/>
  <c r="J17" i="23"/>
  <c r="J21" i="23"/>
  <c r="J25" i="23"/>
  <c r="J29" i="23"/>
  <c r="J33" i="23"/>
  <c r="N48" i="23"/>
  <c r="N102" i="23" s="1"/>
  <c r="L45" i="23"/>
  <c r="M80" i="23"/>
  <c r="M81" i="23"/>
  <c r="K82" i="23"/>
  <c r="K85" i="23"/>
  <c r="I86" i="23"/>
  <c r="J15" i="23"/>
  <c r="J31" i="23"/>
  <c r="H48" i="23"/>
  <c r="H102" i="23" s="1"/>
  <c r="J43" i="23"/>
  <c r="L47" i="23"/>
  <c r="L64" i="23"/>
  <c r="J79" i="23"/>
  <c r="J27" i="23"/>
  <c r="J22" i="23"/>
  <c r="J30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O32" i="23" s="1"/>
  <c r="K33" i="23"/>
  <c r="K42" i="23"/>
  <c r="K43" i="23"/>
  <c r="K44" i="23"/>
  <c r="L46" i="23"/>
  <c r="L52" i="23"/>
  <c r="J55" i="23"/>
  <c r="I57" i="23"/>
  <c r="N88" i="23"/>
  <c r="N110" i="23" s="1"/>
  <c r="N111" i="23" s="1"/>
  <c r="K66" i="23"/>
  <c r="K70" i="23"/>
  <c r="J78" i="23"/>
  <c r="I83" i="23"/>
  <c r="I87" i="23"/>
  <c r="J54" i="23"/>
  <c r="K55" i="23"/>
  <c r="J57" i="23"/>
  <c r="J77" i="23"/>
  <c r="I80" i="23"/>
  <c r="M82" i="23"/>
  <c r="K83" i="23"/>
  <c r="I84" i="23"/>
  <c r="M86" i="23"/>
  <c r="K87" i="23"/>
  <c r="N91" i="23"/>
  <c r="O91" i="23" s="1"/>
  <c r="L51" i="23"/>
  <c r="L54" i="23"/>
  <c r="L57" i="23"/>
  <c r="J76" i="23"/>
  <c r="K80" i="23"/>
  <c r="I81" i="23"/>
  <c r="M83" i="23"/>
  <c r="K84" i="23"/>
  <c r="I85" i="23"/>
  <c r="M87" i="23"/>
  <c r="K48" i="23"/>
  <c r="K102" i="23" s="1"/>
  <c r="L9" i="23"/>
  <c r="I7" i="23"/>
  <c r="I9" i="23"/>
  <c r="I11" i="23"/>
  <c r="L6" i="23"/>
  <c r="J7" i="23"/>
  <c r="L10" i="23"/>
  <c r="H12" i="23"/>
  <c r="L15" i="23"/>
  <c r="L17" i="23"/>
  <c r="O17" i="23" s="1"/>
  <c r="L18" i="23"/>
  <c r="L19" i="23"/>
  <c r="L21" i="23"/>
  <c r="O21" i="23" s="1"/>
  <c r="L22" i="23"/>
  <c r="L23" i="23"/>
  <c r="L25" i="23"/>
  <c r="L26" i="23"/>
  <c r="L28" i="23"/>
  <c r="L30" i="23"/>
  <c r="L31" i="23"/>
  <c r="L33" i="23"/>
  <c r="O33" i="23" s="1"/>
  <c r="H34" i="23"/>
  <c r="H106" i="23" s="1"/>
  <c r="L42" i="23"/>
  <c r="L43" i="23"/>
  <c r="L44" i="23"/>
  <c r="J47" i="23"/>
  <c r="J51" i="23"/>
  <c r="I52" i="23"/>
  <c r="O52" i="23" s="1"/>
  <c r="I53" i="23"/>
  <c r="K58" i="23"/>
  <c r="J59" i="23"/>
  <c r="M64" i="23"/>
  <c r="I64" i="23"/>
  <c r="M66" i="23"/>
  <c r="I66" i="23"/>
  <c r="K67" i="23"/>
  <c r="M68" i="23"/>
  <c r="I68" i="23"/>
  <c r="M70" i="23"/>
  <c r="I70" i="23"/>
  <c r="I6" i="23"/>
  <c r="K7" i="23"/>
  <c r="I8" i="23"/>
  <c r="K9" i="23"/>
  <c r="I10" i="23"/>
  <c r="K11" i="23"/>
  <c r="I15" i="23"/>
  <c r="I16" i="23"/>
  <c r="M16" i="23"/>
  <c r="I17" i="23"/>
  <c r="I18" i="23"/>
  <c r="I19" i="23"/>
  <c r="I20" i="23"/>
  <c r="M20" i="23"/>
  <c r="I21" i="23"/>
  <c r="I22" i="23"/>
  <c r="I23" i="23"/>
  <c r="I24" i="23"/>
  <c r="M24" i="23"/>
  <c r="I25" i="23"/>
  <c r="O25" i="23" s="1"/>
  <c r="I26" i="23"/>
  <c r="I27" i="23"/>
  <c r="M27" i="23"/>
  <c r="I28" i="23"/>
  <c r="I29" i="23"/>
  <c r="M29" i="23"/>
  <c r="I30" i="23"/>
  <c r="I31" i="23"/>
  <c r="I32" i="23"/>
  <c r="M32" i="23"/>
  <c r="I33" i="23"/>
  <c r="I42" i="23"/>
  <c r="M42" i="23"/>
  <c r="I43" i="23"/>
  <c r="I44" i="23"/>
  <c r="M46" i="23"/>
  <c r="I46" i="23"/>
  <c r="J52" i="23"/>
  <c r="J53" i="23"/>
  <c r="I54" i="23"/>
  <c r="O54" i="23" s="1"/>
  <c r="I55" i="23"/>
  <c r="L59" i="23"/>
  <c r="J64" i="23"/>
  <c r="J66" i="23"/>
  <c r="J68" i="23"/>
  <c r="J70" i="23"/>
  <c r="N34" i="23"/>
  <c r="N106" i="23" s="1"/>
  <c r="I58" i="23"/>
  <c r="H88" i="23"/>
  <c r="H110" i="23" s="1"/>
  <c r="H111" i="23" s="1"/>
  <c r="M63" i="23"/>
  <c r="I63" i="23"/>
  <c r="M65" i="23"/>
  <c r="I65" i="23"/>
  <c r="M67" i="23"/>
  <c r="I67" i="23"/>
  <c r="M69" i="23"/>
  <c r="I69" i="23"/>
  <c r="K71" i="23"/>
  <c r="M71" i="23"/>
  <c r="I71" i="23"/>
  <c r="K72" i="23"/>
  <c r="M72" i="23"/>
  <c r="I72" i="23"/>
  <c r="K73" i="23"/>
  <c r="M73" i="23"/>
  <c r="I73" i="23"/>
  <c r="K74" i="23"/>
  <c r="M74" i="23"/>
  <c r="I74" i="23"/>
  <c r="L75" i="23"/>
  <c r="K75" i="23"/>
  <c r="M75" i="23"/>
  <c r="I75" i="23"/>
  <c r="N103" i="23"/>
  <c r="M45" i="23"/>
  <c r="I45" i="23"/>
  <c r="M47" i="23"/>
  <c r="I47" i="23"/>
  <c r="I51" i="23"/>
  <c r="J58" i="23"/>
  <c r="I59" i="23"/>
  <c r="O59" i="23" s="1"/>
  <c r="H60" i="23"/>
  <c r="H101" i="23" s="1"/>
  <c r="J63" i="23"/>
  <c r="J65" i="23"/>
  <c r="J67" i="23"/>
  <c r="J69" i="23"/>
  <c r="J71" i="23"/>
  <c r="J72" i="23"/>
  <c r="J73" i="23"/>
  <c r="J74" i="23"/>
  <c r="J75" i="23"/>
  <c r="O87" i="23"/>
  <c r="L7" i="23"/>
  <c r="L11" i="23"/>
  <c r="J45" i="23"/>
  <c r="K63" i="23"/>
  <c r="K65" i="23"/>
  <c r="K69" i="23"/>
  <c r="I76" i="23"/>
  <c r="M76" i="23"/>
  <c r="I77" i="23"/>
  <c r="M77" i="23"/>
  <c r="O77" i="23" s="1"/>
  <c r="I78" i="23"/>
  <c r="M78" i="23"/>
  <c r="O78" i="23" s="1"/>
  <c r="I79" i="23"/>
  <c r="M79" i="23"/>
  <c r="J80" i="23"/>
  <c r="J81" i="23"/>
  <c r="O81" i="23" s="1"/>
  <c r="J82" i="23"/>
  <c r="J83" i="23"/>
  <c r="J84" i="23"/>
  <c r="J85" i="23"/>
  <c r="O85" i="23" s="1"/>
  <c r="J86" i="23"/>
  <c r="J87" i="23"/>
  <c r="K76" i="23"/>
  <c r="K77" i="23"/>
  <c r="K78" i="23"/>
  <c r="K79" i="23"/>
  <c r="N92" i="23"/>
  <c r="N93" i="23" s="1"/>
  <c r="N114" i="23" s="1"/>
  <c r="N115" i="23" s="1"/>
  <c r="O57" i="23" l="1"/>
  <c r="O80" i="23"/>
  <c r="J48" i="23"/>
  <c r="J102" i="23" s="1"/>
  <c r="O28" i="23"/>
  <c r="O16" i="23"/>
  <c r="O68" i="23"/>
  <c r="O53" i="23"/>
  <c r="O26" i="23"/>
  <c r="O74" i="23"/>
  <c r="O71" i="23"/>
  <c r="O27" i="23"/>
  <c r="O24" i="23"/>
  <c r="O11" i="23"/>
  <c r="O73" i="23"/>
  <c r="L88" i="23"/>
  <c r="L110" i="23" s="1"/>
  <c r="L111" i="23" s="1"/>
  <c r="O70" i="23"/>
  <c r="L60" i="23"/>
  <c r="L101" i="23" s="1"/>
  <c r="O29" i="23"/>
  <c r="O23" i="23"/>
  <c r="J34" i="23"/>
  <c r="J106" i="23" s="1"/>
  <c r="O9" i="23"/>
  <c r="O31" i="23"/>
  <c r="O83" i="23"/>
  <c r="O45" i="23"/>
  <c r="M34" i="23"/>
  <c r="M106" i="23" s="1"/>
  <c r="O30" i="23"/>
  <c r="O18" i="23"/>
  <c r="K34" i="23"/>
  <c r="K106" i="23" s="1"/>
  <c r="O86" i="23"/>
  <c r="O82" i="23"/>
  <c r="O65" i="23"/>
  <c r="O69" i="23"/>
  <c r="O51" i="23"/>
  <c r="O58" i="23"/>
  <c r="O55" i="23"/>
  <c r="O10" i="23"/>
  <c r="O7" i="23"/>
  <c r="O66" i="23"/>
  <c r="K60" i="23"/>
  <c r="K101" i="23" s="1"/>
  <c r="O22" i="23"/>
  <c r="O20" i="23"/>
  <c r="O67" i="23"/>
  <c r="O6" i="23"/>
  <c r="O84" i="23"/>
  <c r="O19" i="23"/>
  <c r="O76" i="23"/>
  <c r="O64" i="23"/>
  <c r="L34" i="23"/>
  <c r="L106" i="23" s="1"/>
  <c r="O47" i="23"/>
  <c r="O72" i="23"/>
  <c r="I88" i="23"/>
  <c r="I110" i="23" s="1"/>
  <c r="I111" i="23" s="1"/>
  <c r="M88" i="23"/>
  <c r="M110" i="23" s="1"/>
  <c r="M111" i="23" s="1"/>
  <c r="O44" i="23"/>
  <c r="H100" i="23"/>
  <c r="H103" i="23" s="1"/>
  <c r="K12" i="23"/>
  <c r="K100" i="23" s="1"/>
  <c r="K103" i="23" s="1"/>
  <c r="J12" i="23"/>
  <c r="J100" i="23" s="1"/>
  <c r="I12" i="23"/>
  <c r="I100" i="23" s="1"/>
  <c r="L12" i="23"/>
  <c r="L100" i="23" s="1"/>
  <c r="O79" i="23"/>
  <c r="O75" i="23"/>
  <c r="O43" i="23"/>
  <c r="L48" i="23"/>
  <c r="L102" i="23" s="1"/>
  <c r="O15" i="23"/>
  <c r="O63" i="23"/>
  <c r="O46" i="23"/>
  <c r="M48" i="23"/>
  <c r="M102" i="23" s="1"/>
  <c r="M103" i="23" s="1"/>
  <c r="K88" i="23"/>
  <c r="K110" i="23" s="1"/>
  <c r="K111" i="23" s="1"/>
  <c r="I34" i="23"/>
  <c r="I106" i="23" s="1"/>
  <c r="J60" i="23"/>
  <c r="J101" i="23" s="1"/>
  <c r="J88" i="23"/>
  <c r="J110" i="23" s="1"/>
  <c r="J111" i="23" s="1"/>
  <c r="O92" i="23"/>
  <c r="O93" i="23" s="1"/>
  <c r="O114" i="23" s="1"/>
  <c r="O115" i="23" s="1"/>
  <c r="I48" i="23"/>
  <c r="I102" i="23" s="1"/>
  <c r="O42" i="23"/>
  <c r="I60" i="23"/>
  <c r="I101" i="23" s="1"/>
  <c r="O12" i="23" l="1"/>
  <c r="O100" i="23" s="1"/>
  <c r="O60" i="23"/>
  <c r="O101" i="23" s="1"/>
  <c r="O103" i="23" s="1"/>
  <c r="O88" i="23"/>
  <c r="O110" i="23" s="1"/>
  <c r="O111" i="23" s="1"/>
  <c r="J103" i="23"/>
  <c r="O34" i="23"/>
  <c r="O106" i="23" s="1"/>
  <c r="O48" i="23"/>
  <c r="O102" i="23" s="1"/>
  <c r="L103" i="23"/>
  <c r="I103" i="23"/>
  <c r="O121" i="23" l="1"/>
</calcChain>
</file>

<file path=xl/comments1.xml><?xml version="1.0" encoding="utf-8"?>
<comments xmlns="http://schemas.openxmlformats.org/spreadsheetml/2006/main">
  <authors>
    <author>REP_GP_UOP</author>
  </authors>
  <commentList>
    <comment ref="C51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<sst xmlns="http://schemas.openxmlformats.org/spreadsheetml/2006/main" count="376" uniqueCount="125">
  <si>
    <t>TOTAL</t>
  </si>
  <si>
    <t>TRABAJADORES DE PLANTA</t>
  </si>
  <si>
    <t>SUBTOTAL</t>
  </si>
  <si>
    <t>EMPRESA PÚBLICA DE RIEGO Y DRENAJE DEL SUR</t>
  </si>
  <si>
    <t>"RIDRENSUR EP"</t>
  </si>
  <si>
    <t>Nº</t>
  </si>
  <si>
    <t xml:space="preserve">NOMBRES Y APELLIDOS </t>
  </si>
  <si>
    <t>CARGO O PUESTO</t>
  </si>
  <si>
    <t>SALARIO RESOLUCION EP-GG-032-2014
A-M-0054-2015</t>
  </si>
  <si>
    <t>PERIODO</t>
  </si>
  <si>
    <t>APORTE PATRONAL (11,15%)</t>
  </si>
  <si>
    <t>APORTE PATRONAL IECE-SECAP
1%</t>
  </si>
  <si>
    <t>FONDOS DE RESERVA
8.33%</t>
  </si>
  <si>
    <t>DECIMO TERCER SUELDO</t>
  </si>
  <si>
    <t>VACACIONES</t>
  </si>
  <si>
    <t>DECIMO CUARTO SUELDO</t>
  </si>
  <si>
    <t>VALOR TOTAL ANUAL</t>
  </si>
  <si>
    <t>GERENCIA ADMINISTRATIVA FINANCIERA</t>
  </si>
  <si>
    <t>Conductor Livianos y Pesados</t>
  </si>
  <si>
    <t>PLANTA</t>
  </si>
  <si>
    <t>Conductor Livianos</t>
  </si>
  <si>
    <t>GERENCIA TECNICA</t>
  </si>
  <si>
    <t>Maestro Mayor(Albañil)</t>
  </si>
  <si>
    <t>Peon (Ayudante De Topografia)</t>
  </si>
  <si>
    <t>SERVIDOR PROVINCIAL Y GRADO OCUPACIONAL</t>
  </si>
  <si>
    <t>APORTE PATRONAL IECE-SECAP
0.5%</t>
  </si>
  <si>
    <t>DECIMO TERCER SUELDO
(DICIEMBRE)</t>
  </si>
  <si>
    <t>DECIMO CUARTO SUELDO
(AGOSTO)</t>
  </si>
  <si>
    <t>GERENCIA GENERAL</t>
  </si>
  <si>
    <t xml:space="preserve">NJS </t>
  </si>
  <si>
    <t>SP4 G10</t>
  </si>
  <si>
    <t>SP6 G12</t>
  </si>
  <si>
    <t>ASESORIA JURIDICA</t>
  </si>
  <si>
    <t>SPA4 G6</t>
  </si>
  <si>
    <t>SP1-G7</t>
  </si>
  <si>
    <t xml:space="preserve">ANALISTA DE COMPRAS PUBLICAS </t>
  </si>
  <si>
    <t>SP3-G9</t>
  </si>
  <si>
    <t>SP5 G11</t>
  </si>
  <si>
    <t>SP2 G8</t>
  </si>
  <si>
    <t>SP6-G12</t>
  </si>
  <si>
    <t>RESUMEN REMUNERACIONES 2016</t>
  </si>
  <si>
    <t>GERENCIA OPERACIÓN Y MANTENIMIENTO</t>
  </si>
  <si>
    <t>CONTRATO COLECTIVO</t>
  </si>
  <si>
    <t>-</t>
  </si>
  <si>
    <t>TRABAJADORES CONTRATADOS</t>
  </si>
  <si>
    <t>NOMBRAMIENTO Y LIBRE REMOCION</t>
  </si>
  <si>
    <t>SERVIDORES DE PLANTA</t>
  </si>
  <si>
    <t>SERVIDORES CONTRATADOS</t>
  </si>
  <si>
    <t>GERENCIA PLANIFICACION</t>
  </si>
  <si>
    <t xml:space="preserve">SUBSIDIO POR ANTIGÜEDAD
</t>
  </si>
  <si>
    <t>SUBSIDIO FAMILIAR
1% SALAIO BASICO U.</t>
  </si>
  <si>
    <t>SUBSIDIO POR ALIMENTACION
$4.00</t>
  </si>
  <si>
    <t>SERVICIO DE TRANSPORTE
$0.50 CENTAVOS</t>
  </si>
  <si>
    <t xml:space="preserve">TOTAL INGRESOS
 </t>
  </si>
  <si>
    <t>RMU ANUAL</t>
  </si>
  <si>
    <t>SALARIO ANUAL</t>
  </si>
  <si>
    <t>GERENTE GENERAL</t>
  </si>
  <si>
    <t>GERENTE TECNICO</t>
  </si>
  <si>
    <t>ASESOR JURIDICO</t>
  </si>
  <si>
    <t>GERENTE ADMINISTRATIVO FINANCIERO</t>
  </si>
  <si>
    <t>GERENTE PLANIFICACION</t>
  </si>
  <si>
    <t>GERENTE OPERACIÓN Y MANTENIMIENTO</t>
  </si>
  <si>
    <t>GUARDALMACEN</t>
  </si>
  <si>
    <t>PROMOTOR SOCIAL</t>
  </si>
  <si>
    <t>ANALISTA FINANCIERO 1</t>
  </si>
  <si>
    <t>SECRETARIA EJECUTIVA</t>
  </si>
  <si>
    <t>TESORERO</t>
  </si>
  <si>
    <t>INGENIERO CIVIL</t>
  </si>
  <si>
    <t>INGENIERO CIVIL 2</t>
  </si>
  <si>
    <t>INGENIERO AGRICOLA</t>
  </si>
  <si>
    <t>RESPONSABLE TALENTO HUMANO</t>
  </si>
  <si>
    <t>ABOGADO 1</t>
  </si>
  <si>
    <t>ASISTENTE TECNICO</t>
  </si>
  <si>
    <t>CONTADORA GENERAL</t>
  </si>
  <si>
    <t>ASISTENTE GUARDALMACEN</t>
  </si>
  <si>
    <t>COTIZADOR</t>
  </si>
  <si>
    <t>INGENIERO AGRICOLA 2</t>
  </si>
  <si>
    <t>INGENIERO AGRICOLA 3</t>
  </si>
  <si>
    <t>INGENIERO AGRICOLA 4</t>
  </si>
  <si>
    <t>INGENIERO AMBIENTAL</t>
  </si>
  <si>
    <t>ASISTENTE TECNICO Y DE APOYO</t>
  </si>
  <si>
    <t>TOPOGRAFO</t>
  </si>
  <si>
    <t>PUESTOS</t>
  </si>
  <si>
    <t>DISTRIBUTIVO PERSONAL</t>
  </si>
  <si>
    <t xml:space="preserve">APORTE PATRONAL IECE-SECAP
</t>
  </si>
  <si>
    <t>ELABORADO POR: AB. VERONICA IÑIGUEZ OCHOA</t>
  </si>
  <si>
    <t>ESPECIALISTA EN SISTEMAS DE INFORMACIÓN GEOGRAFICA</t>
  </si>
  <si>
    <t>TECNICO SOCIAL</t>
  </si>
  <si>
    <t>CADENERO
(CONTRATOS NROS. 166 Y 167-DPS-2015)</t>
  </si>
  <si>
    <t>GERENCIA DE PLANIFICACIÓN</t>
  </si>
  <si>
    <t>TECNICO INFRAESTRUCTURA</t>
  </si>
  <si>
    <t>ASISTENTE JURIDICO</t>
  </si>
  <si>
    <t>SERVICIOS PROFESIONALES</t>
  </si>
  <si>
    <t>RESIDENTE DE FISCALIZACION DE OBRA
PROYECTO SUQUINDA-YAMANA Y MANCANDAMINE-MONGARA-CANTRON PALTAS</t>
  </si>
  <si>
    <t>RMU</t>
  </si>
  <si>
    <t>12% IVA</t>
  </si>
  <si>
    <t>VALOR TOTAL</t>
  </si>
  <si>
    <t>CONDUCTOR</t>
  </si>
  <si>
    <t>SALARIO RESOLUCION EP-GG-005-A-2015
A-M-0054-2015</t>
  </si>
  <si>
    <t>SPA2 G4</t>
  </si>
  <si>
    <t>NIVEL 3</t>
  </si>
  <si>
    <t>NIVEL 2</t>
  </si>
  <si>
    <t>OPERADOR DE RETROEXCAVADORA</t>
  </si>
  <si>
    <t>NIVEL 5</t>
  </si>
  <si>
    <t>NIVEL 1</t>
  </si>
  <si>
    <t>TOPOGRAFO
(CONTRATOS NROS. 166 Y 167-DPS-2015)</t>
  </si>
  <si>
    <t>DISTRIBUTIVO DE TRABAJADORES  AÑO 2016</t>
  </si>
  <si>
    <t>DISTRIBUTIVO DE SERVIDORES AÑO 2016</t>
  </si>
  <si>
    <t>ALBAÑIL
(CONVENIO-PARAISO DE CELEN Y LUEGO PROYECTO TRES LEGUAS)</t>
  </si>
  <si>
    <t>ALBAÑIL
(CONVENIOS-CHANTACO-CHICHACA)</t>
  </si>
  <si>
    <t>ALBAÑIL
(CONVENIOS)
UCHUCAY NRO. 1 Y LUEGO EN EL PROYECTO ANCORRAL</t>
  </si>
  <si>
    <t>ALBAÑIL
(CONVENIOS)
PROYECTO EL PORTON Y LUEGO EN EL PROYECTO ANGOCORRAL</t>
  </si>
  <si>
    <t>ALBAÑIL
(CONVENIOS) 
PROYECTO Y NARANJAL</t>
  </si>
  <si>
    <t>ALBAÑIL
(CONVENIOS) 
PROYECTO QUINARA Y LUEGO AL PROYECTO LA ALGARROBERA</t>
  </si>
  <si>
    <t>ALBAÑIL
(CONVENIOS)
PROYECTO TASQUE Y LUEGO PROYECTO CERA-TAQUIL</t>
  </si>
  <si>
    <t>ALBAÑIL
(CONVENIOS)
PROYECTO TESALIA LUEGO PROYECTO LLUMO TENA</t>
  </si>
  <si>
    <t>AYUDANTE DE ALBAÑIL</t>
  </si>
  <si>
    <t>ASISTENTE DE APOYO</t>
  </si>
  <si>
    <t xml:space="preserve">RMU
RESOLUCION EP-GG-022-2014
</t>
  </si>
  <si>
    <t>ASISTENTE DE TALENTO HUMANO</t>
  </si>
  <si>
    <t>TALENTO HUMANO</t>
  </si>
  <si>
    <t>SP1 G7</t>
  </si>
  <si>
    <t xml:space="preserve">VALOR TOTAL </t>
  </si>
  <si>
    <t>BENEFICIARIOS</t>
  </si>
  <si>
    <t>LOJA, 28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</si>
</sst>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P_t_s_-;\-* #,##0\ _P_t_s_-;_-* \-??\ _P_t_s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9"/>
      <name val="Arial Narrow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35">
    <xf numFmtId="0" fontId="0" fillId="0" borderId="0" xfId="0"/>
    <xf numFmtId="43" fontId="6" fillId="2" borderId="0" xfId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 wrapText="1"/>
    </xf>
    <xf numFmtId="43" fontId="8" fillId="2" borderId="0" xfId="1" applyFont="1" applyFill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2" fontId="8" fillId="2" borderId="0" xfId="1" applyNumberFormat="1" applyFont="1" applyFill="1" applyAlignment="1">
      <alignment horizontal="center" vertical="center" wrapText="1"/>
    </xf>
    <xf numFmtId="43" fontId="8" fillId="2" borderId="3" xfId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 wrapText="1"/>
    </xf>
    <xf numFmtId="43" fontId="8" fillId="2" borderId="2" xfId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vertical="center" wrapText="1"/>
    </xf>
    <xf numFmtId="43" fontId="8" fillId="2" borderId="10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0" fontId="6" fillId="2" borderId="10" xfId="1" applyNumberFormat="1" applyFont="1" applyFill="1" applyBorder="1" applyAlignment="1">
      <alignment horizontal="center" vertical="center" wrapText="1"/>
    </xf>
    <xf numFmtId="0" fontId="7" fillId="2" borderId="10" xfId="1" applyNumberFormat="1" applyFont="1" applyFill="1" applyBorder="1" applyAlignment="1">
      <alignment horizontal="center" vertical="center" wrapText="1"/>
    </xf>
    <xf numFmtId="0" fontId="0" fillId="2" borderId="0" xfId="0" applyFill="1"/>
    <xf numFmtId="43" fontId="17" fillId="2" borderId="10" xfId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0" fontId="6" fillId="0" borderId="10" xfId="1" applyNumberFormat="1" applyFont="1" applyFill="1" applyBorder="1" applyAlignment="1">
      <alignment horizontal="center" vertical="center" wrapText="1"/>
    </xf>
    <xf numFmtId="2" fontId="6" fillId="0" borderId="10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vertical="center" wrapText="1"/>
    </xf>
    <xf numFmtId="2" fontId="8" fillId="0" borderId="10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2" fontId="12" fillId="0" borderId="10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right" vertical="center" wrapText="1"/>
    </xf>
    <xf numFmtId="43" fontId="4" fillId="0" borderId="10" xfId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3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8" fillId="0" borderId="10" xfId="1" applyNumberFormat="1" applyFont="1" applyFill="1" applyBorder="1" applyAlignment="1">
      <alignment horizontal="right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8" fillId="2" borderId="10" xfId="0" applyNumberFormat="1" applyFont="1" applyFill="1" applyBorder="1" applyAlignment="1">
      <alignment horizontal="right" wrapText="1"/>
    </xf>
    <xf numFmtId="0" fontId="6" fillId="2" borderId="7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3" fontId="8" fillId="2" borderId="2" xfId="0" applyNumberFormat="1" applyFont="1" applyFill="1" applyBorder="1" applyAlignment="1">
      <alignment horizontal="right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3" fontId="12" fillId="0" borderId="10" xfId="1" applyFont="1" applyFill="1" applyBorder="1" applyAlignment="1">
      <alignment horizontal="right" vertical="center" wrapText="1"/>
    </xf>
    <xf numFmtId="2" fontId="12" fillId="0" borderId="10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0" fillId="0" borderId="0" xfId="0" applyBorder="1"/>
    <xf numFmtId="43" fontId="8" fillId="0" borderId="0" xfId="1" applyFont="1" applyFill="1" applyAlignment="1">
      <alignment horizontal="center" vertical="center" wrapText="1"/>
    </xf>
    <xf numFmtId="43" fontId="6" fillId="2" borderId="10" xfId="1" applyFont="1" applyFill="1" applyBorder="1" applyAlignment="1">
      <alignment vertical="center" wrapText="1"/>
    </xf>
    <xf numFmtId="43" fontId="6" fillId="2" borderId="10" xfId="1" applyFont="1" applyFill="1" applyBorder="1" applyAlignment="1">
      <alignment horizontal="right" vertical="center" wrapText="1"/>
    </xf>
    <xf numFmtId="2" fontId="6" fillId="2" borderId="10" xfId="1" applyNumberFormat="1" applyFont="1" applyFill="1" applyBorder="1" applyAlignment="1">
      <alignment horizontal="right" vertical="center" wrapText="1"/>
    </xf>
    <xf numFmtId="43" fontId="6" fillId="2" borderId="24" xfId="1" applyFont="1" applyFill="1" applyBorder="1" applyAlignment="1">
      <alignment horizontal="center" vertical="center" wrapText="1"/>
    </xf>
    <xf numFmtId="43" fontId="6" fillId="2" borderId="25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 wrapText="1"/>
    </xf>
    <xf numFmtId="43" fontId="6" fillId="2" borderId="26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right" vertical="center" wrapText="1"/>
    </xf>
    <xf numFmtId="2" fontId="8" fillId="2" borderId="0" xfId="1" applyNumberFormat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right" wrapText="1"/>
    </xf>
    <xf numFmtId="2" fontId="6" fillId="2" borderId="0" xfId="1" applyNumberFormat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horizontal="right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right" vertical="center" wrapText="1"/>
    </xf>
    <xf numFmtId="43" fontId="8" fillId="2" borderId="6" xfId="1" applyFont="1" applyFill="1" applyBorder="1" applyAlignment="1">
      <alignment horizontal="right" vertical="center" wrapText="1"/>
    </xf>
    <xf numFmtId="43" fontId="8" fillId="2" borderId="5" xfId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right" wrapText="1"/>
    </xf>
    <xf numFmtId="2" fontId="8" fillId="2" borderId="10" xfId="1" applyNumberFormat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164" fontId="13" fillId="2" borderId="4" xfId="1" applyNumberFormat="1" applyFont="1" applyFill="1" applyBorder="1" applyAlignment="1" applyProtection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6" fillId="2" borderId="6" xfId="1" applyFont="1" applyFill="1" applyBorder="1" applyAlignment="1">
      <alignment vertical="center" wrapText="1"/>
    </xf>
    <xf numFmtId="0" fontId="6" fillId="2" borderId="10" xfId="1" applyNumberFormat="1" applyFont="1" applyFill="1" applyBorder="1" applyAlignment="1">
      <alignment vertical="center" wrapText="1"/>
    </xf>
    <xf numFmtId="43" fontId="6" fillId="2" borderId="0" xfId="1" applyFont="1" applyFill="1" applyAlignment="1">
      <alignment horizontal="center" vertical="center" wrapText="1"/>
    </xf>
    <xf numFmtId="43" fontId="6" fillId="2" borderId="0" xfId="1" applyFont="1" applyFill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43" fontId="12" fillId="2" borderId="10" xfId="1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12" fillId="0" borderId="10" xfId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43" fontId="6" fillId="2" borderId="3" xfId="1" applyFont="1" applyFill="1" applyBorder="1" applyAlignment="1">
      <alignment horizontal="center" vertical="center" wrapText="1"/>
    </xf>
    <xf numFmtId="2" fontId="8" fillId="0" borderId="10" xfId="1" applyNumberFormat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12" fillId="0" borderId="1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43" fontId="6" fillId="0" borderId="12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9" fillId="2" borderId="16" xfId="1" applyFont="1" applyFill="1" applyBorder="1" applyAlignment="1">
      <alignment horizontal="center" vertical="center" wrapText="1"/>
    </xf>
    <xf numFmtId="43" fontId="9" fillId="2" borderId="17" xfId="1" applyFont="1" applyFill="1" applyBorder="1" applyAlignment="1">
      <alignment horizontal="center" vertical="center" wrapText="1"/>
    </xf>
    <xf numFmtId="43" fontId="9" fillId="2" borderId="18" xfId="1" applyFont="1" applyFill="1" applyBorder="1" applyAlignment="1">
      <alignment horizontal="center" vertical="center" wrapText="1"/>
    </xf>
    <xf numFmtId="43" fontId="12" fillId="0" borderId="10" xfId="1" applyFont="1" applyFill="1" applyBorder="1" applyAlignment="1">
      <alignment horizontal="center" vertical="top" wrapText="1"/>
    </xf>
    <xf numFmtId="43" fontId="12" fillId="2" borderId="10" xfId="1" applyFont="1" applyFill="1" applyBorder="1" applyAlignment="1">
      <alignment horizontal="center" vertical="center" wrapText="1"/>
    </xf>
    <xf numFmtId="0" fontId="15" fillId="2" borderId="22" xfId="1" applyNumberFormat="1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43" fontId="6" fillId="2" borderId="14" xfId="1" applyFont="1" applyFill="1" applyBorder="1" applyAlignment="1">
      <alignment horizontal="left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3" xfId="1" applyFont="1" applyFill="1" applyBorder="1" applyAlignment="1">
      <alignment horizontal="left" vertical="center" wrapText="1"/>
    </xf>
    <xf numFmtId="43" fontId="8" fillId="2" borderId="21" xfId="1" applyFont="1" applyFill="1" applyBorder="1" applyAlignment="1">
      <alignment horizontal="left" vertical="center" wrapText="1"/>
    </xf>
    <xf numFmtId="43" fontId="8" fillId="2" borderId="1" xfId="1" applyFont="1" applyFill="1" applyBorder="1" applyAlignment="1">
      <alignment horizontal="left" vertical="center" wrapText="1"/>
    </xf>
    <xf numFmtId="43" fontId="8" fillId="2" borderId="10" xfId="1" applyFont="1" applyFill="1" applyBorder="1" applyAlignment="1">
      <alignment horizontal="left" vertical="center" wrapText="1"/>
    </xf>
    <xf numFmtId="43" fontId="8" fillId="2" borderId="12" xfId="1" applyFont="1" applyFill="1" applyBorder="1" applyAlignment="1">
      <alignment horizontal="left" vertical="center" wrapText="1"/>
    </xf>
    <xf numFmtId="43" fontId="6" fillId="2" borderId="19" xfId="1" applyFont="1" applyFill="1" applyBorder="1" applyAlignment="1">
      <alignment horizontal="center" vertical="center" wrapText="1"/>
    </xf>
    <xf numFmtId="43" fontId="6" fillId="2" borderId="15" xfId="1" applyFont="1" applyFill="1" applyBorder="1" applyAlignment="1">
      <alignment horizontal="center" vertical="center" wrapText="1"/>
    </xf>
    <xf numFmtId="43" fontId="6" fillId="2" borderId="20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8" fillId="2" borderId="23" xfId="1" applyFont="1" applyFill="1" applyBorder="1" applyAlignment="1">
      <alignment horizontal="left" vertical="center" wrapText="1"/>
    </xf>
    <xf numFmtId="43" fontId="8" fillId="2" borderId="11" xfId="1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left" vertical="center" wrapText="1"/>
    </xf>
    <xf numFmtId="43" fontId="6" fillId="2" borderId="27" xfId="1" applyFont="1" applyFill="1" applyBorder="1" applyAlignment="1">
      <alignment horizontal="center" vertical="center" wrapText="1"/>
    </xf>
    <xf numFmtId="43" fontId="6" fillId="2" borderId="2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Distributivo Sueldos ocasionales  P' Presupuesto del 2008" xfId="2"/>
  </cellStyles>
  <dxfs count="0"/>
  <tableStyles count="0" defaultTableStyle="TableStyleMedium2" defaultPivotStyle="PivotStyleLight16"/>
  <colors>
    <mruColors>
      <color rgb="FF04E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tabSelected="1" workbookViewId="0">
      <selection activeCell="B92" sqref="B92"/>
    </sheetView>
  </sheetViews>
  <sheetFormatPr baseColWidth="10" defaultRowHeight="15" x14ac:dyDescent="0.25"/>
  <cols>
    <col min="1" max="1" width="6" style="3" customWidth="1"/>
    <col min="2" max="2" width="30.85546875" style="51" customWidth="1"/>
    <col min="3" max="3" width="21.7109375" style="4" customWidth="1"/>
    <col min="4" max="4" width="15.7109375" style="4" customWidth="1"/>
    <col min="5" max="5" width="13.5703125" style="4" customWidth="1"/>
    <col min="6" max="6" width="10.42578125" style="51" customWidth="1"/>
    <col min="7" max="7" width="8" style="4" customWidth="1"/>
    <col min="8" max="8" width="11.42578125" style="5" customWidth="1"/>
    <col min="9" max="9" width="11.5703125" style="4" customWidth="1"/>
    <col min="10" max="10" width="10.5703125" style="4" customWidth="1"/>
    <col min="11" max="11" width="11.28515625" style="6" customWidth="1"/>
    <col min="12" max="12" width="11.85546875" style="4" customWidth="1"/>
    <col min="13" max="13" width="11.5703125" style="4" customWidth="1"/>
    <col min="14" max="14" width="11.42578125" style="4" customWidth="1"/>
    <col min="15" max="15" width="12.28515625" style="4" customWidth="1"/>
  </cols>
  <sheetData>
    <row r="1" spans="1:15" s="22" customFormat="1" ht="15.75" customHeight="1" x14ac:dyDescent="0.25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2" customFormat="1" ht="15.75" customHeight="1" x14ac:dyDescent="0.25">
      <c r="A2" s="102" t="s">
        <v>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2" customFormat="1" ht="15.75" customHeight="1" x14ac:dyDescent="0.25">
      <c r="A3" s="103" t="s">
        <v>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2" customFormat="1" ht="72" x14ac:dyDescent="0.25">
      <c r="A4" s="23" t="s">
        <v>5</v>
      </c>
      <c r="B4" s="94" t="s">
        <v>6</v>
      </c>
      <c r="C4" s="104" t="s">
        <v>7</v>
      </c>
      <c r="D4" s="104"/>
      <c r="E4" s="104"/>
      <c r="F4" s="94" t="s">
        <v>8</v>
      </c>
      <c r="G4" s="99" t="s">
        <v>9</v>
      </c>
      <c r="H4" s="94" t="s">
        <v>55</v>
      </c>
      <c r="I4" s="94" t="s">
        <v>10</v>
      </c>
      <c r="J4" s="94" t="s">
        <v>11</v>
      </c>
      <c r="K4" s="24" t="s">
        <v>12</v>
      </c>
      <c r="L4" s="94" t="s">
        <v>13</v>
      </c>
      <c r="M4" s="94" t="s">
        <v>14</v>
      </c>
      <c r="N4" s="94" t="s">
        <v>15</v>
      </c>
      <c r="O4" s="94" t="s">
        <v>16</v>
      </c>
    </row>
    <row r="5" spans="1:15" s="22" customFormat="1" ht="15" customHeight="1" x14ac:dyDescent="0.2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9" customFormat="1" ht="36" customHeight="1" x14ac:dyDescent="0.25">
      <c r="A6" s="25">
        <v>1</v>
      </c>
      <c r="B6" s="26"/>
      <c r="C6" s="26" t="s">
        <v>22</v>
      </c>
      <c r="D6" s="26" t="s">
        <v>21</v>
      </c>
      <c r="E6" s="27" t="s">
        <v>19</v>
      </c>
      <c r="F6" s="26">
        <v>581</v>
      </c>
      <c r="G6" s="26">
        <v>12</v>
      </c>
      <c r="H6" s="26">
        <f>F6*G6</f>
        <v>6972</v>
      </c>
      <c r="I6" s="26">
        <f t="shared" ref="I6:I12" si="0">H6*11.15%</f>
        <v>777.37800000000004</v>
      </c>
      <c r="J6" s="26">
        <f t="shared" ref="J6:J12" si="1">H6*1%</f>
        <v>69.72</v>
      </c>
      <c r="K6" s="28">
        <f t="shared" ref="K6:K12" si="2">+H6*8.33%</f>
        <v>580.76760000000002</v>
      </c>
      <c r="L6" s="26">
        <f t="shared" ref="L6:L12" si="3">+H6/12</f>
        <v>581</v>
      </c>
      <c r="M6" s="28">
        <v>0</v>
      </c>
      <c r="N6" s="26">
        <v>366</v>
      </c>
      <c r="O6" s="26">
        <f t="shared" ref="O6:O11" si="4">SUM(H6:N6)</f>
        <v>9346.8655999999992</v>
      </c>
    </row>
    <row r="7" spans="1:15" s="29" customFormat="1" ht="36" x14ac:dyDescent="0.25">
      <c r="A7" s="25">
        <v>2</v>
      </c>
      <c r="B7" s="26"/>
      <c r="C7" s="26" t="s">
        <v>20</v>
      </c>
      <c r="D7" s="26" t="s">
        <v>17</v>
      </c>
      <c r="E7" s="27" t="s">
        <v>19</v>
      </c>
      <c r="F7" s="26">
        <v>598</v>
      </c>
      <c r="G7" s="26">
        <v>12</v>
      </c>
      <c r="H7" s="26">
        <f>F7*G7</f>
        <v>7176</v>
      </c>
      <c r="I7" s="26">
        <f t="shared" si="0"/>
        <v>800.12400000000002</v>
      </c>
      <c r="J7" s="26">
        <f t="shared" si="1"/>
        <v>71.760000000000005</v>
      </c>
      <c r="K7" s="28">
        <f t="shared" si="2"/>
        <v>597.76080000000002</v>
      </c>
      <c r="L7" s="26">
        <f t="shared" si="3"/>
        <v>598</v>
      </c>
      <c r="M7" s="28">
        <v>0</v>
      </c>
      <c r="N7" s="26">
        <v>366</v>
      </c>
      <c r="O7" s="26">
        <f t="shared" si="4"/>
        <v>9609.6448</v>
      </c>
    </row>
    <row r="8" spans="1:15" s="29" customFormat="1" ht="36" x14ac:dyDescent="0.25">
      <c r="A8" s="25">
        <v>3</v>
      </c>
      <c r="B8" s="26"/>
      <c r="C8" s="26" t="s">
        <v>20</v>
      </c>
      <c r="D8" s="26" t="s">
        <v>17</v>
      </c>
      <c r="E8" s="27" t="s">
        <v>19</v>
      </c>
      <c r="F8" s="26">
        <v>598</v>
      </c>
      <c r="G8" s="26">
        <v>12</v>
      </c>
      <c r="H8" s="26">
        <f>F8*G8</f>
        <v>7176</v>
      </c>
      <c r="I8" s="26">
        <f t="shared" si="0"/>
        <v>800.12400000000002</v>
      </c>
      <c r="J8" s="26">
        <f t="shared" si="1"/>
        <v>71.760000000000005</v>
      </c>
      <c r="K8" s="28">
        <f t="shared" si="2"/>
        <v>597.76080000000002</v>
      </c>
      <c r="L8" s="26">
        <f t="shared" si="3"/>
        <v>598</v>
      </c>
      <c r="M8" s="28">
        <v>0</v>
      </c>
      <c r="N8" s="26">
        <v>366</v>
      </c>
      <c r="O8" s="26">
        <f t="shared" si="4"/>
        <v>9609.6448</v>
      </c>
    </row>
    <row r="9" spans="1:15" s="29" customFormat="1" ht="36" x14ac:dyDescent="0.25">
      <c r="A9" s="25">
        <v>4</v>
      </c>
      <c r="B9" s="26"/>
      <c r="C9" s="26" t="s">
        <v>18</v>
      </c>
      <c r="D9" s="26" t="s">
        <v>17</v>
      </c>
      <c r="E9" s="27" t="s">
        <v>19</v>
      </c>
      <c r="F9" s="26">
        <v>598</v>
      </c>
      <c r="G9" s="26">
        <v>12</v>
      </c>
      <c r="H9" s="26">
        <f>F9*G9</f>
        <v>7176</v>
      </c>
      <c r="I9" s="26">
        <f t="shared" si="0"/>
        <v>800.12400000000002</v>
      </c>
      <c r="J9" s="26">
        <f t="shared" si="1"/>
        <v>71.760000000000005</v>
      </c>
      <c r="K9" s="28">
        <f t="shared" si="2"/>
        <v>597.76080000000002</v>
      </c>
      <c r="L9" s="26">
        <f t="shared" si="3"/>
        <v>598</v>
      </c>
      <c r="M9" s="28">
        <v>0</v>
      </c>
      <c r="N9" s="26">
        <v>366</v>
      </c>
      <c r="O9" s="26">
        <f t="shared" si="4"/>
        <v>9609.6448</v>
      </c>
    </row>
    <row r="10" spans="1:15" s="29" customFormat="1" ht="36" x14ac:dyDescent="0.25">
      <c r="A10" s="25">
        <v>5</v>
      </c>
      <c r="B10" s="26"/>
      <c r="C10" s="26" t="s">
        <v>18</v>
      </c>
      <c r="D10" s="26" t="s">
        <v>17</v>
      </c>
      <c r="E10" s="27" t="s">
        <v>19</v>
      </c>
      <c r="F10" s="26">
        <v>615</v>
      </c>
      <c r="G10" s="26">
        <v>12</v>
      </c>
      <c r="H10" s="26">
        <f>F10*G10</f>
        <v>7380</v>
      </c>
      <c r="I10" s="26">
        <f t="shared" si="0"/>
        <v>822.87</v>
      </c>
      <c r="J10" s="26">
        <f t="shared" si="1"/>
        <v>73.8</v>
      </c>
      <c r="K10" s="28">
        <f t="shared" si="2"/>
        <v>614.75400000000002</v>
      </c>
      <c r="L10" s="26">
        <f t="shared" si="3"/>
        <v>615</v>
      </c>
      <c r="M10" s="28">
        <v>0</v>
      </c>
      <c r="N10" s="26">
        <v>366</v>
      </c>
      <c r="O10" s="26">
        <f t="shared" si="4"/>
        <v>9872.4240000000009</v>
      </c>
    </row>
    <row r="11" spans="1:15" s="29" customFormat="1" ht="39" customHeight="1" x14ac:dyDescent="0.25">
      <c r="A11" s="25">
        <v>6</v>
      </c>
      <c r="B11" s="26"/>
      <c r="C11" s="26" t="s">
        <v>18</v>
      </c>
      <c r="D11" s="26" t="s">
        <v>17</v>
      </c>
      <c r="E11" s="27" t="s">
        <v>19</v>
      </c>
      <c r="F11" s="26">
        <v>598</v>
      </c>
      <c r="G11" s="26">
        <v>12</v>
      </c>
      <c r="H11" s="26">
        <f>F11*G11</f>
        <v>7176</v>
      </c>
      <c r="I11" s="26">
        <f t="shared" si="0"/>
        <v>800.12400000000002</v>
      </c>
      <c r="J11" s="26">
        <f t="shared" si="1"/>
        <v>71.760000000000005</v>
      </c>
      <c r="K11" s="28">
        <f t="shared" si="2"/>
        <v>597.76080000000002</v>
      </c>
      <c r="L11" s="26">
        <f t="shared" si="3"/>
        <v>598</v>
      </c>
      <c r="M11" s="28">
        <v>0</v>
      </c>
      <c r="N11" s="26">
        <v>366</v>
      </c>
      <c r="O11" s="26">
        <f t="shared" si="4"/>
        <v>9609.6448</v>
      </c>
    </row>
    <row r="12" spans="1:15" s="22" customFormat="1" x14ac:dyDescent="0.25">
      <c r="A12" s="38">
        <v>6</v>
      </c>
      <c r="B12" s="100" t="s">
        <v>2</v>
      </c>
      <c r="C12" s="100"/>
      <c r="D12" s="100"/>
      <c r="E12" s="100"/>
      <c r="F12" s="100"/>
      <c r="G12" s="100"/>
      <c r="H12" s="95">
        <f>SUM(H6:H11)</f>
        <v>43056</v>
      </c>
      <c r="I12" s="95">
        <f t="shared" si="0"/>
        <v>4800.7439999999997</v>
      </c>
      <c r="J12" s="95">
        <f t="shared" si="1"/>
        <v>430.56</v>
      </c>
      <c r="K12" s="30">
        <f t="shared" si="2"/>
        <v>3586.5648000000001</v>
      </c>
      <c r="L12" s="95">
        <f t="shared" si="3"/>
        <v>3588</v>
      </c>
      <c r="M12" s="30">
        <f>SUM(M6:M11)</f>
        <v>0</v>
      </c>
      <c r="N12" s="95">
        <f>SUM(N6:N11)</f>
        <v>2196</v>
      </c>
      <c r="O12" s="95">
        <f>SUM(O6:O11)</f>
        <v>57657.868800000004</v>
      </c>
    </row>
    <row r="13" spans="1:15" s="22" customFormat="1" ht="15" customHeight="1" x14ac:dyDescent="0.25">
      <c r="A13" s="106" t="s">
        <v>44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s="22" customFormat="1" ht="71.25" customHeight="1" x14ac:dyDescent="0.25">
      <c r="A14" s="23" t="s">
        <v>5</v>
      </c>
      <c r="B14" s="94" t="s">
        <v>6</v>
      </c>
      <c r="C14" s="104" t="s">
        <v>7</v>
      </c>
      <c r="D14" s="104"/>
      <c r="E14" s="104"/>
      <c r="F14" s="94" t="s">
        <v>98</v>
      </c>
      <c r="G14" s="99" t="s">
        <v>9</v>
      </c>
      <c r="H14" s="94" t="s">
        <v>55</v>
      </c>
      <c r="I14" s="94" t="s">
        <v>10</v>
      </c>
      <c r="J14" s="94" t="s">
        <v>25</v>
      </c>
      <c r="K14" s="24" t="s">
        <v>12</v>
      </c>
      <c r="L14" s="94" t="s">
        <v>13</v>
      </c>
      <c r="M14" s="94" t="s">
        <v>14</v>
      </c>
      <c r="N14" s="94" t="s">
        <v>15</v>
      </c>
      <c r="O14" s="94" t="s">
        <v>122</v>
      </c>
    </row>
    <row r="15" spans="1:15" s="22" customFormat="1" ht="36" x14ac:dyDescent="0.25">
      <c r="A15" s="25">
        <v>1</v>
      </c>
      <c r="B15" s="26"/>
      <c r="C15" s="26" t="s">
        <v>97</v>
      </c>
      <c r="D15" s="26" t="s">
        <v>17</v>
      </c>
      <c r="E15" s="26" t="s">
        <v>100</v>
      </c>
      <c r="F15" s="26">
        <v>596</v>
      </c>
      <c r="G15" s="26">
        <v>5.43</v>
      </c>
      <c r="H15" s="31">
        <f>G15*F15</f>
        <v>3236.2799999999997</v>
      </c>
      <c r="I15" s="32">
        <f>H15*11.15%</f>
        <v>360.84521999999998</v>
      </c>
      <c r="J15" s="32">
        <f>H15*0.5%</f>
        <v>16.1814</v>
      </c>
      <c r="K15" s="31">
        <f>H15*8.33%</f>
        <v>269.58212399999996</v>
      </c>
      <c r="L15" s="32">
        <f>H15/12</f>
        <v>269.69</v>
      </c>
      <c r="M15" s="32">
        <f>H15/12</f>
        <v>269.69</v>
      </c>
      <c r="N15" s="32">
        <f>366/12*G15</f>
        <v>165.61499999999998</v>
      </c>
      <c r="O15" s="32">
        <f t="shared" ref="O15:O33" si="5">N15+M15+L15+K15+J15+I15+H15</f>
        <v>4587.8837439999998</v>
      </c>
    </row>
    <row r="16" spans="1:15" s="22" customFormat="1" ht="36" x14ac:dyDescent="0.25">
      <c r="A16" s="25">
        <v>2</v>
      </c>
      <c r="B16" s="26"/>
      <c r="C16" s="26" t="s">
        <v>97</v>
      </c>
      <c r="D16" s="26" t="s">
        <v>17</v>
      </c>
      <c r="E16" s="26" t="s">
        <v>100</v>
      </c>
      <c r="F16" s="26">
        <v>596</v>
      </c>
      <c r="G16" s="26">
        <v>5.43</v>
      </c>
      <c r="H16" s="31">
        <f>G16*F16</f>
        <v>3236.2799999999997</v>
      </c>
      <c r="I16" s="32">
        <f t="shared" ref="I16:I33" si="6">H16*11.15%</f>
        <v>360.84521999999998</v>
      </c>
      <c r="J16" s="32">
        <f t="shared" ref="J16:J33" si="7">H16*0.5%</f>
        <v>16.1814</v>
      </c>
      <c r="K16" s="31">
        <f t="shared" ref="K16:K33" si="8">H16*8.33%</f>
        <v>269.58212399999996</v>
      </c>
      <c r="L16" s="32">
        <f t="shared" ref="L16:L33" si="9">H16/12</f>
        <v>269.69</v>
      </c>
      <c r="M16" s="32">
        <f t="shared" ref="M16:M33" si="10">H16/12</f>
        <v>269.69</v>
      </c>
      <c r="N16" s="32">
        <f t="shared" ref="N16:N33" si="11">366/12*G16</f>
        <v>165.61499999999998</v>
      </c>
      <c r="O16" s="32">
        <f t="shared" si="5"/>
        <v>4587.8837439999998</v>
      </c>
    </row>
    <row r="17" spans="1:15" s="22" customFormat="1" ht="36" x14ac:dyDescent="0.25">
      <c r="A17" s="25">
        <v>3</v>
      </c>
      <c r="B17" s="26"/>
      <c r="C17" s="26" t="s">
        <v>97</v>
      </c>
      <c r="D17" s="26" t="s">
        <v>17</v>
      </c>
      <c r="E17" s="26" t="s">
        <v>100</v>
      </c>
      <c r="F17" s="26">
        <v>596</v>
      </c>
      <c r="G17" s="26">
        <v>5.43</v>
      </c>
      <c r="H17" s="31">
        <f>G17*F17</f>
        <v>3236.2799999999997</v>
      </c>
      <c r="I17" s="32">
        <f t="shared" si="6"/>
        <v>360.84521999999998</v>
      </c>
      <c r="J17" s="32">
        <f t="shared" si="7"/>
        <v>16.1814</v>
      </c>
      <c r="K17" s="31">
        <f t="shared" si="8"/>
        <v>269.58212399999996</v>
      </c>
      <c r="L17" s="32">
        <f t="shared" si="9"/>
        <v>269.69</v>
      </c>
      <c r="M17" s="32">
        <f t="shared" si="10"/>
        <v>269.69</v>
      </c>
      <c r="N17" s="32">
        <f t="shared" si="11"/>
        <v>165.61499999999998</v>
      </c>
      <c r="O17" s="32">
        <f t="shared" si="5"/>
        <v>4587.8837439999998</v>
      </c>
    </row>
    <row r="18" spans="1:15" s="22" customFormat="1" ht="41.25" customHeight="1" x14ac:dyDescent="0.25">
      <c r="A18" s="25">
        <v>4</v>
      </c>
      <c r="B18" s="26"/>
      <c r="C18" s="26" t="s">
        <v>102</v>
      </c>
      <c r="D18" s="26" t="s">
        <v>17</v>
      </c>
      <c r="E18" s="26" t="s">
        <v>103</v>
      </c>
      <c r="F18" s="26">
        <v>738</v>
      </c>
      <c r="G18" s="26">
        <v>5.87</v>
      </c>
      <c r="H18" s="31">
        <f>G18*F18</f>
        <v>4332.0600000000004</v>
      </c>
      <c r="I18" s="32">
        <f t="shared" si="6"/>
        <v>483.02469000000008</v>
      </c>
      <c r="J18" s="32">
        <f t="shared" si="7"/>
        <v>21.660300000000003</v>
      </c>
      <c r="K18" s="31">
        <f t="shared" si="8"/>
        <v>360.86059800000004</v>
      </c>
      <c r="L18" s="32">
        <f t="shared" si="9"/>
        <v>361.00500000000005</v>
      </c>
      <c r="M18" s="32">
        <f t="shared" si="10"/>
        <v>361.00500000000005</v>
      </c>
      <c r="N18" s="32">
        <f t="shared" si="11"/>
        <v>179.035</v>
      </c>
      <c r="O18" s="32">
        <f t="shared" si="5"/>
        <v>6098.6505880000004</v>
      </c>
    </row>
    <row r="19" spans="1:15" s="22" customFormat="1" ht="41.25" customHeight="1" x14ac:dyDescent="0.25">
      <c r="A19" s="25">
        <v>5</v>
      </c>
      <c r="B19" s="26"/>
      <c r="C19" s="26" t="s">
        <v>88</v>
      </c>
      <c r="D19" s="26" t="s">
        <v>89</v>
      </c>
      <c r="E19" s="26" t="s">
        <v>104</v>
      </c>
      <c r="F19" s="26">
        <v>561</v>
      </c>
      <c r="G19" s="26">
        <v>6</v>
      </c>
      <c r="H19" s="31">
        <f>G19*F19</f>
        <v>3366</v>
      </c>
      <c r="I19" s="32">
        <f t="shared" si="6"/>
        <v>375.30900000000003</v>
      </c>
      <c r="J19" s="32">
        <f t="shared" si="7"/>
        <v>16.830000000000002</v>
      </c>
      <c r="K19" s="31">
        <f t="shared" si="8"/>
        <v>280.38779999999997</v>
      </c>
      <c r="L19" s="32">
        <f t="shared" si="9"/>
        <v>280.5</v>
      </c>
      <c r="M19" s="32">
        <f t="shared" si="10"/>
        <v>280.5</v>
      </c>
      <c r="N19" s="32">
        <f>366/12*8</f>
        <v>244</v>
      </c>
      <c r="O19" s="32">
        <f t="shared" si="5"/>
        <v>4843.5267999999996</v>
      </c>
    </row>
    <row r="20" spans="1:15" s="22" customFormat="1" ht="47.25" customHeight="1" x14ac:dyDescent="0.25">
      <c r="A20" s="25">
        <v>6</v>
      </c>
      <c r="B20" s="26"/>
      <c r="C20" s="26" t="s">
        <v>23</v>
      </c>
      <c r="D20" s="26" t="s">
        <v>48</v>
      </c>
      <c r="E20" s="26" t="s">
        <v>104</v>
      </c>
      <c r="F20" s="26">
        <v>561</v>
      </c>
      <c r="G20" s="26">
        <v>5.37</v>
      </c>
      <c r="H20" s="31">
        <f>G20*F20</f>
        <v>3012.57</v>
      </c>
      <c r="I20" s="32">
        <f t="shared" si="6"/>
        <v>335.90155500000003</v>
      </c>
      <c r="J20" s="32">
        <f t="shared" si="7"/>
        <v>15.062850000000001</v>
      </c>
      <c r="K20" s="31">
        <f t="shared" si="8"/>
        <v>250.947081</v>
      </c>
      <c r="L20" s="32">
        <f t="shared" si="9"/>
        <v>251.04750000000001</v>
      </c>
      <c r="M20" s="32">
        <f t="shared" si="10"/>
        <v>251.04750000000001</v>
      </c>
      <c r="N20" s="32">
        <f t="shared" si="11"/>
        <v>163.785</v>
      </c>
      <c r="O20" s="32">
        <f t="shared" si="5"/>
        <v>4280.3614859999998</v>
      </c>
    </row>
    <row r="21" spans="1:15" s="22" customFormat="1" ht="60" x14ac:dyDescent="0.25">
      <c r="A21" s="25">
        <v>7</v>
      </c>
      <c r="B21" s="26"/>
      <c r="C21" s="26" t="s">
        <v>113</v>
      </c>
      <c r="D21" s="26" t="s">
        <v>21</v>
      </c>
      <c r="E21" s="26" t="s">
        <v>101</v>
      </c>
      <c r="F21" s="26">
        <v>578</v>
      </c>
      <c r="G21" s="26">
        <v>4.37</v>
      </c>
      <c r="H21" s="31">
        <f>G21*F21</f>
        <v>2525.86</v>
      </c>
      <c r="I21" s="32">
        <f t="shared" si="6"/>
        <v>281.63339000000002</v>
      </c>
      <c r="J21" s="32">
        <f t="shared" si="7"/>
        <v>12.629300000000001</v>
      </c>
      <c r="K21" s="31">
        <f t="shared" si="8"/>
        <v>210.40413800000002</v>
      </c>
      <c r="L21" s="32">
        <f t="shared" si="9"/>
        <v>210.48833333333334</v>
      </c>
      <c r="M21" s="32">
        <f t="shared" si="10"/>
        <v>210.48833333333334</v>
      </c>
      <c r="N21" s="32">
        <f t="shared" si="11"/>
        <v>133.285</v>
      </c>
      <c r="O21" s="32">
        <f t="shared" si="5"/>
        <v>3584.7884946666668</v>
      </c>
    </row>
    <row r="22" spans="1:15" s="22" customFormat="1" ht="42" customHeight="1" x14ac:dyDescent="0.25">
      <c r="A22" s="25">
        <v>8</v>
      </c>
      <c r="B22" s="25"/>
      <c r="C22" s="26" t="s">
        <v>109</v>
      </c>
      <c r="D22" s="26" t="s">
        <v>21</v>
      </c>
      <c r="E22" s="26" t="s">
        <v>101</v>
      </c>
      <c r="F22" s="26">
        <v>578</v>
      </c>
      <c r="G22" s="26">
        <v>4.2</v>
      </c>
      <c r="H22" s="31">
        <f>G22*F22</f>
        <v>2427.6</v>
      </c>
      <c r="I22" s="32">
        <f t="shared" si="6"/>
        <v>270.67739999999998</v>
      </c>
      <c r="J22" s="32">
        <f t="shared" si="7"/>
        <v>12.138</v>
      </c>
      <c r="K22" s="31">
        <f t="shared" si="8"/>
        <v>202.21907999999999</v>
      </c>
      <c r="L22" s="32">
        <f t="shared" si="9"/>
        <v>202.29999999999998</v>
      </c>
      <c r="M22" s="32">
        <f t="shared" si="10"/>
        <v>202.29999999999998</v>
      </c>
      <c r="N22" s="32">
        <f t="shared" si="11"/>
        <v>128.1</v>
      </c>
      <c r="O22" s="32">
        <f t="shared" si="5"/>
        <v>3445.3344799999995</v>
      </c>
    </row>
    <row r="23" spans="1:15" s="22" customFormat="1" ht="66" customHeight="1" x14ac:dyDescent="0.25">
      <c r="A23" s="25">
        <v>9</v>
      </c>
      <c r="B23" s="26"/>
      <c r="C23" s="26" t="s">
        <v>112</v>
      </c>
      <c r="D23" s="26" t="s">
        <v>21</v>
      </c>
      <c r="E23" s="26" t="s">
        <v>101</v>
      </c>
      <c r="F23" s="26">
        <v>578</v>
      </c>
      <c r="G23" s="26">
        <v>4.4000000000000004</v>
      </c>
      <c r="H23" s="31">
        <f>G23*F23</f>
        <v>2543.2000000000003</v>
      </c>
      <c r="I23" s="32">
        <f t="shared" si="6"/>
        <v>283.56680000000006</v>
      </c>
      <c r="J23" s="32">
        <f t="shared" si="7"/>
        <v>12.716000000000001</v>
      </c>
      <c r="K23" s="31">
        <f t="shared" si="8"/>
        <v>211.84856000000002</v>
      </c>
      <c r="L23" s="32">
        <f t="shared" si="9"/>
        <v>211.93333333333337</v>
      </c>
      <c r="M23" s="32">
        <f t="shared" si="10"/>
        <v>211.93333333333337</v>
      </c>
      <c r="N23" s="32">
        <f t="shared" si="11"/>
        <v>134.20000000000002</v>
      </c>
      <c r="O23" s="32">
        <f t="shared" si="5"/>
        <v>3609.3980266666672</v>
      </c>
    </row>
    <row r="24" spans="1:15" s="22" customFormat="1" ht="60" x14ac:dyDescent="0.25">
      <c r="A24" s="25">
        <v>10</v>
      </c>
      <c r="B24" s="26"/>
      <c r="C24" s="26" t="s">
        <v>111</v>
      </c>
      <c r="D24" s="26" t="s">
        <v>21</v>
      </c>
      <c r="E24" s="26" t="s">
        <v>101</v>
      </c>
      <c r="F24" s="26">
        <v>578</v>
      </c>
      <c r="G24" s="26">
        <v>4.2</v>
      </c>
      <c r="H24" s="31">
        <f>G24*F24</f>
        <v>2427.6</v>
      </c>
      <c r="I24" s="32">
        <f t="shared" si="6"/>
        <v>270.67739999999998</v>
      </c>
      <c r="J24" s="32">
        <f t="shared" si="7"/>
        <v>12.138</v>
      </c>
      <c r="K24" s="31">
        <f t="shared" si="8"/>
        <v>202.21907999999999</v>
      </c>
      <c r="L24" s="32">
        <f t="shared" si="9"/>
        <v>202.29999999999998</v>
      </c>
      <c r="M24" s="32">
        <f t="shared" si="10"/>
        <v>202.29999999999998</v>
      </c>
      <c r="N24" s="32">
        <f t="shared" si="11"/>
        <v>128.1</v>
      </c>
      <c r="O24" s="32">
        <f t="shared" si="5"/>
        <v>3445.3344799999995</v>
      </c>
    </row>
    <row r="25" spans="1:15" s="22" customFormat="1" ht="48" x14ac:dyDescent="0.25">
      <c r="A25" s="25">
        <v>11</v>
      </c>
      <c r="B25" s="26"/>
      <c r="C25" s="26" t="s">
        <v>108</v>
      </c>
      <c r="D25" s="26" t="s">
        <v>21</v>
      </c>
      <c r="E25" s="26" t="s">
        <v>101</v>
      </c>
      <c r="F25" s="26">
        <v>578</v>
      </c>
      <c r="G25" s="26">
        <v>4.2</v>
      </c>
      <c r="H25" s="31">
        <f>G25*F25</f>
        <v>2427.6</v>
      </c>
      <c r="I25" s="32">
        <f t="shared" si="6"/>
        <v>270.67739999999998</v>
      </c>
      <c r="J25" s="32">
        <f t="shared" si="7"/>
        <v>12.138</v>
      </c>
      <c r="K25" s="31">
        <f t="shared" si="8"/>
        <v>202.21907999999999</v>
      </c>
      <c r="L25" s="32">
        <f t="shared" si="9"/>
        <v>202.29999999999998</v>
      </c>
      <c r="M25" s="32">
        <f t="shared" si="10"/>
        <v>202.29999999999998</v>
      </c>
      <c r="N25" s="32">
        <f t="shared" si="11"/>
        <v>128.1</v>
      </c>
      <c r="O25" s="32">
        <f t="shared" si="5"/>
        <v>3445.3344799999995</v>
      </c>
    </row>
    <row r="26" spans="1:15" s="22" customFormat="1" ht="52.5" customHeight="1" x14ac:dyDescent="0.25">
      <c r="A26" s="25">
        <v>12</v>
      </c>
      <c r="B26" s="26"/>
      <c r="C26" s="26" t="s">
        <v>114</v>
      </c>
      <c r="D26" s="26" t="s">
        <v>21</v>
      </c>
      <c r="E26" s="26" t="s">
        <v>101</v>
      </c>
      <c r="F26" s="26">
        <v>578</v>
      </c>
      <c r="G26" s="26">
        <v>3.53</v>
      </c>
      <c r="H26" s="31">
        <f>G26*F26</f>
        <v>2040.34</v>
      </c>
      <c r="I26" s="32">
        <f t="shared" si="6"/>
        <v>227.49790999999999</v>
      </c>
      <c r="J26" s="32">
        <f t="shared" si="7"/>
        <v>10.201700000000001</v>
      </c>
      <c r="K26" s="31">
        <f t="shared" si="8"/>
        <v>169.96032199999999</v>
      </c>
      <c r="L26" s="32">
        <f t="shared" si="9"/>
        <v>170.02833333333334</v>
      </c>
      <c r="M26" s="32">
        <f t="shared" si="10"/>
        <v>170.02833333333334</v>
      </c>
      <c r="N26" s="32">
        <f t="shared" si="11"/>
        <v>107.66499999999999</v>
      </c>
      <c r="O26" s="32">
        <f t="shared" si="5"/>
        <v>2895.7215986666665</v>
      </c>
    </row>
    <row r="27" spans="1:15" s="22" customFormat="1" ht="48" x14ac:dyDescent="0.25">
      <c r="A27" s="25">
        <v>13</v>
      </c>
      <c r="B27" s="26"/>
      <c r="C27" s="26" t="s">
        <v>110</v>
      </c>
      <c r="D27" s="26" t="s">
        <v>21</v>
      </c>
      <c r="E27" s="26" t="s">
        <v>101</v>
      </c>
      <c r="F27" s="26">
        <v>578</v>
      </c>
      <c r="G27" s="26">
        <v>4.2</v>
      </c>
      <c r="H27" s="31">
        <f>G27*F27</f>
        <v>2427.6</v>
      </c>
      <c r="I27" s="32">
        <f t="shared" si="6"/>
        <v>270.67739999999998</v>
      </c>
      <c r="J27" s="32">
        <f t="shared" si="7"/>
        <v>12.138</v>
      </c>
      <c r="K27" s="31">
        <f t="shared" si="8"/>
        <v>202.21907999999999</v>
      </c>
      <c r="L27" s="32">
        <f t="shared" si="9"/>
        <v>202.29999999999998</v>
      </c>
      <c r="M27" s="32">
        <f t="shared" si="10"/>
        <v>202.29999999999998</v>
      </c>
      <c r="N27" s="32">
        <f t="shared" si="11"/>
        <v>128.1</v>
      </c>
      <c r="O27" s="32">
        <f t="shared" si="5"/>
        <v>3445.3344799999995</v>
      </c>
    </row>
    <row r="28" spans="1:15" s="22" customFormat="1" ht="48" x14ac:dyDescent="0.25">
      <c r="A28" s="25">
        <v>14</v>
      </c>
      <c r="B28" s="26"/>
      <c r="C28" s="26" t="s">
        <v>115</v>
      </c>
      <c r="D28" s="26" t="s">
        <v>21</v>
      </c>
      <c r="E28" s="26" t="s">
        <v>101</v>
      </c>
      <c r="F28" s="26">
        <v>578</v>
      </c>
      <c r="G28" s="26">
        <v>4.2</v>
      </c>
      <c r="H28" s="31">
        <f>G28*F28</f>
        <v>2427.6</v>
      </c>
      <c r="I28" s="32">
        <f t="shared" si="6"/>
        <v>270.67739999999998</v>
      </c>
      <c r="J28" s="32">
        <f t="shared" si="7"/>
        <v>12.138</v>
      </c>
      <c r="K28" s="31">
        <f t="shared" si="8"/>
        <v>202.21907999999999</v>
      </c>
      <c r="L28" s="32">
        <f t="shared" si="9"/>
        <v>202.29999999999998</v>
      </c>
      <c r="M28" s="32">
        <f t="shared" si="10"/>
        <v>202.29999999999998</v>
      </c>
      <c r="N28" s="32">
        <f t="shared" si="11"/>
        <v>128.1</v>
      </c>
      <c r="O28" s="32">
        <f t="shared" si="5"/>
        <v>3445.3344799999995</v>
      </c>
    </row>
    <row r="29" spans="1:15" s="22" customFormat="1" ht="36" x14ac:dyDescent="0.25">
      <c r="A29" s="25">
        <v>15</v>
      </c>
      <c r="B29" s="26"/>
      <c r="C29" s="26" t="s">
        <v>116</v>
      </c>
      <c r="D29" s="26" t="s">
        <v>41</v>
      </c>
      <c r="E29" s="26" t="s">
        <v>104</v>
      </c>
      <c r="F29" s="26">
        <v>561</v>
      </c>
      <c r="G29" s="26">
        <v>2</v>
      </c>
      <c r="H29" s="31">
        <f>G29*F29</f>
        <v>1122</v>
      </c>
      <c r="I29" s="32">
        <f t="shared" si="6"/>
        <v>125.10300000000001</v>
      </c>
      <c r="J29" s="32">
        <f t="shared" si="7"/>
        <v>5.61</v>
      </c>
      <c r="K29" s="31">
        <f t="shared" si="8"/>
        <v>93.462599999999995</v>
      </c>
      <c r="L29" s="32">
        <f t="shared" si="9"/>
        <v>93.5</v>
      </c>
      <c r="M29" s="32">
        <f t="shared" si="10"/>
        <v>93.5</v>
      </c>
      <c r="N29" s="32">
        <f t="shared" si="11"/>
        <v>61</v>
      </c>
      <c r="O29" s="32">
        <f t="shared" si="5"/>
        <v>1594.1756</v>
      </c>
    </row>
    <row r="30" spans="1:15" s="22" customFormat="1" ht="36" x14ac:dyDescent="0.25">
      <c r="A30" s="25">
        <v>16</v>
      </c>
      <c r="B30" s="26"/>
      <c r="C30" s="26" t="s">
        <v>116</v>
      </c>
      <c r="D30" s="26" t="s">
        <v>41</v>
      </c>
      <c r="E30" s="26" t="s">
        <v>104</v>
      </c>
      <c r="F30" s="26">
        <v>561</v>
      </c>
      <c r="G30" s="26">
        <v>2</v>
      </c>
      <c r="H30" s="31">
        <f>G30*F30</f>
        <v>1122</v>
      </c>
      <c r="I30" s="32">
        <f t="shared" si="6"/>
        <v>125.10300000000001</v>
      </c>
      <c r="J30" s="32">
        <f t="shared" si="7"/>
        <v>5.61</v>
      </c>
      <c r="K30" s="31">
        <f t="shared" si="8"/>
        <v>93.462599999999995</v>
      </c>
      <c r="L30" s="32">
        <f t="shared" si="9"/>
        <v>93.5</v>
      </c>
      <c r="M30" s="32">
        <f t="shared" si="10"/>
        <v>93.5</v>
      </c>
      <c r="N30" s="32">
        <f t="shared" si="11"/>
        <v>61</v>
      </c>
      <c r="O30" s="32">
        <f t="shared" si="5"/>
        <v>1594.1756</v>
      </c>
    </row>
    <row r="31" spans="1:15" s="22" customFormat="1" ht="36" x14ac:dyDescent="0.25">
      <c r="A31" s="25">
        <v>17</v>
      </c>
      <c r="B31" s="26"/>
      <c r="C31" s="26" t="s">
        <v>116</v>
      </c>
      <c r="D31" s="26" t="s">
        <v>41</v>
      </c>
      <c r="E31" s="26" t="s">
        <v>104</v>
      </c>
      <c r="F31" s="26">
        <v>561</v>
      </c>
      <c r="G31" s="26">
        <v>2</v>
      </c>
      <c r="H31" s="31">
        <f>G31*F31</f>
        <v>1122</v>
      </c>
      <c r="I31" s="32">
        <f t="shared" si="6"/>
        <v>125.10300000000001</v>
      </c>
      <c r="J31" s="32">
        <f t="shared" si="7"/>
        <v>5.61</v>
      </c>
      <c r="K31" s="31">
        <f t="shared" si="8"/>
        <v>93.462599999999995</v>
      </c>
      <c r="L31" s="32">
        <f t="shared" si="9"/>
        <v>93.5</v>
      </c>
      <c r="M31" s="32">
        <f t="shared" si="10"/>
        <v>93.5</v>
      </c>
      <c r="N31" s="32">
        <f t="shared" si="11"/>
        <v>61</v>
      </c>
      <c r="O31" s="32">
        <f t="shared" si="5"/>
        <v>1594.1756</v>
      </c>
    </row>
    <row r="32" spans="1:15" s="22" customFormat="1" ht="36" x14ac:dyDescent="0.25">
      <c r="A32" s="25">
        <v>18</v>
      </c>
      <c r="B32" s="26"/>
      <c r="C32" s="26" t="s">
        <v>116</v>
      </c>
      <c r="D32" s="26" t="s">
        <v>41</v>
      </c>
      <c r="E32" s="26" t="s">
        <v>104</v>
      </c>
      <c r="F32" s="26">
        <v>561</v>
      </c>
      <c r="G32" s="26">
        <v>2</v>
      </c>
      <c r="H32" s="31">
        <f>G32*F32</f>
        <v>1122</v>
      </c>
      <c r="I32" s="32">
        <f t="shared" si="6"/>
        <v>125.10300000000001</v>
      </c>
      <c r="J32" s="32">
        <f t="shared" si="7"/>
        <v>5.61</v>
      </c>
      <c r="K32" s="31">
        <f t="shared" si="8"/>
        <v>93.462599999999995</v>
      </c>
      <c r="L32" s="32">
        <f t="shared" si="9"/>
        <v>93.5</v>
      </c>
      <c r="M32" s="32">
        <f t="shared" si="10"/>
        <v>93.5</v>
      </c>
      <c r="N32" s="32">
        <f t="shared" si="11"/>
        <v>61</v>
      </c>
      <c r="O32" s="32">
        <f t="shared" si="5"/>
        <v>1594.1756</v>
      </c>
    </row>
    <row r="33" spans="1:15" s="22" customFormat="1" ht="36" x14ac:dyDescent="0.25">
      <c r="A33" s="25">
        <v>19</v>
      </c>
      <c r="B33" s="26"/>
      <c r="C33" s="26" t="s">
        <v>116</v>
      </c>
      <c r="D33" s="26" t="s">
        <v>41</v>
      </c>
      <c r="E33" s="26" t="s">
        <v>104</v>
      </c>
      <c r="F33" s="26">
        <v>561</v>
      </c>
      <c r="G33" s="26">
        <v>2</v>
      </c>
      <c r="H33" s="31">
        <f>G33*F33</f>
        <v>1122</v>
      </c>
      <c r="I33" s="32">
        <f t="shared" si="6"/>
        <v>125.10300000000001</v>
      </c>
      <c r="J33" s="32">
        <f t="shared" si="7"/>
        <v>5.61</v>
      </c>
      <c r="K33" s="31">
        <f t="shared" si="8"/>
        <v>93.462599999999995</v>
      </c>
      <c r="L33" s="32">
        <f t="shared" si="9"/>
        <v>93.5</v>
      </c>
      <c r="M33" s="32">
        <f t="shared" si="10"/>
        <v>93.5</v>
      </c>
      <c r="N33" s="32">
        <f t="shared" si="11"/>
        <v>61</v>
      </c>
      <c r="O33" s="32">
        <f t="shared" si="5"/>
        <v>1594.1756</v>
      </c>
    </row>
    <row r="34" spans="1:15" s="34" customFormat="1" x14ac:dyDescent="0.25">
      <c r="A34" s="33">
        <v>19</v>
      </c>
      <c r="B34" s="100" t="s">
        <v>2</v>
      </c>
      <c r="C34" s="100"/>
      <c r="D34" s="100"/>
      <c r="E34" s="100"/>
      <c r="F34" s="100"/>
      <c r="G34" s="100"/>
      <c r="H34" s="95">
        <f>SUM(H15:H33)</f>
        <v>45276.869999999995</v>
      </c>
      <c r="I34" s="95">
        <f t="shared" ref="I34:O34" si="12">SUM(I15:I33)</f>
        <v>5048.371005</v>
      </c>
      <c r="J34" s="95">
        <f t="shared" si="12"/>
        <v>226.3843500000001</v>
      </c>
      <c r="K34" s="95">
        <f t="shared" si="12"/>
        <v>3771.5632709999982</v>
      </c>
      <c r="L34" s="95">
        <f t="shared" si="12"/>
        <v>3773.0725000000007</v>
      </c>
      <c r="M34" s="95">
        <f t="shared" si="12"/>
        <v>3773.0725000000007</v>
      </c>
      <c r="N34" s="95">
        <f t="shared" si="12"/>
        <v>2404.3149999999996</v>
      </c>
      <c r="O34" s="95">
        <f t="shared" si="12"/>
        <v>64273.648626000002</v>
      </c>
    </row>
    <row r="35" spans="1:15" s="22" customFormat="1" ht="12" customHeight="1" x14ac:dyDescent="0.25">
      <c r="A35" s="107" t="s">
        <v>85</v>
      </c>
      <c r="B35" s="107"/>
      <c r="C35" s="107"/>
      <c r="D35" s="96"/>
      <c r="E35" s="35"/>
      <c r="F35" s="35"/>
      <c r="G35" s="35"/>
      <c r="H35" s="35"/>
      <c r="I35" s="35"/>
      <c r="J35" s="35"/>
      <c r="K35" s="36"/>
      <c r="L35" s="35"/>
      <c r="M35" s="35"/>
      <c r="N35" s="35"/>
      <c r="O35" s="35"/>
    </row>
    <row r="36" spans="1:15" s="22" customFormat="1" ht="12" customHeight="1" x14ac:dyDescent="0.25">
      <c r="A36" s="107"/>
      <c r="B36" s="107"/>
      <c r="C36" s="96"/>
      <c r="D36" s="96"/>
      <c r="E36" s="35"/>
      <c r="F36" s="35"/>
      <c r="G36" s="35"/>
      <c r="H36" s="35"/>
      <c r="I36" s="35"/>
      <c r="J36" s="35"/>
      <c r="K36" s="36"/>
      <c r="L36" s="35"/>
      <c r="M36" s="35"/>
      <c r="N36" s="35"/>
      <c r="O36" s="35"/>
    </row>
    <row r="37" spans="1:15" s="22" customFormat="1" ht="15.75" customHeight="1" x14ac:dyDescent="0.25">
      <c r="A37" s="101" t="s">
        <v>107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s="22" customFormat="1" ht="15.75" customHeight="1" x14ac:dyDescent="0.25">
      <c r="A38" s="102" t="s">
        <v>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22" customFormat="1" ht="15.75" customHeight="1" x14ac:dyDescent="0.25">
      <c r="A39" s="103" t="s">
        <v>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s="22" customFormat="1" ht="60" x14ac:dyDescent="0.25">
      <c r="A40" s="23" t="s">
        <v>5</v>
      </c>
      <c r="B40" s="94" t="s">
        <v>6</v>
      </c>
      <c r="C40" s="108" t="s">
        <v>7</v>
      </c>
      <c r="D40" s="109"/>
      <c r="E40" s="94" t="s">
        <v>24</v>
      </c>
      <c r="F40" s="94" t="s">
        <v>118</v>
      </c>
      <c r="G40" s="99" t="s">
        <v>9</v>
      </c>
      <c r="H40" s="94" t="s">
        <v>54</v>
      </c>
      <c r="I40" s="94" t="s">
        <v>10</v>
      </c>
      <c r="J40" s="94" t="s">
        <v>25</v>
      </c>
      <c r="K40" s="24" t="s">
        <v>12</v>
      </c>
      <c r="L40" s="94" t="s">
        <v>26</v>
      </c>
      <c r="M40" s="94" t="s">
        <v>14</v>
      </c>
      <c r="N40" s="94" t="s">
        <v>27</v>
      </c>
      <c r="O40" s="94" t="s">
        <v>16</v>
      </c>
    </row>
    <row r="41" spans="1:15" s="22" customFormat="1" ht="15" customHeight="1" x14ac:dyDescent="0.25">
      <c r="A41" s="105" t="s">
        <v>45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s="22" customFormat="1" ht="27.75" customHeight="1" x14ac:dyDescent="0.25">
      <c r="A42" s="25">
        <v>1</v>
      </c>
      <c r="B42" s="32"/>
      <c r="C42" s="26" t="s">
        <v>56</v>
      </c>
      <c r="D42" s="26" t="s">
        <v>28</v>
      </c>
      <c r="E42" s="26" t="s">
        <v>29</v>
      </c>
      <c r="F42" s="26">
        <v>3061</v>
      </c>
      <c r="G42" s="26">
        <v>12</v>
      </c>
      <c r="H42" s="26">
        <f>G42*F42</f>
        <v>36732</v>
      </c>
      <c r="I42" s="26">
        <f t="shared" ref="I42:I47" si="13">H42*11.15%</f>
        <v>4095.6179999999999</v>
      </c>
      <c r="J42" s="26">
        <f t="shared" ref="J42:J47" si="14">H42*0.5%</f>
        <v>183.66</v>
      </c>
      <c r="K42" s="28">
        <f t="shared" ref="K42:K47" si="15">H42*8.33%</f>
        <v>3059.7755999999999</v>
      </c>
      <c r="L42" s="26">
        <f>H42/12</f>
        <v>3061</v>
      </c>
      <c r="M42" s="26">
        <f>H42/12</f>
        <v>3061</v>
      </c>
      <c r="N42" s="26">
        <f>366/12*G42</f>
        <v>366</v>
      </c>
      <c r="O42" s="26">
        <f t="shared" ref="O42:O47" si="16">SUM(H42:N42)</f>
        <v>50559.053600000007</v>
      </c>
    </row>
    <row r="43" spans="1:15" s="22" customFormat="1" ht="30" customHeight="1" x14ac:dyDescent="0.25">
      <c r="A43" s="25">
        <v>2</v>
      </c>
      <c r="B43" s="26"/>
      <c r="C43" s="26" t="s">
        <v>57</v>
      </c>
      <c r="D43" s="26" t="s">
        <v>21</v>
      </c>
      <c r="E43" s="26" t="s">
        <v>29</v>
      </c>
      <c r="F43" s="26">
        <v>2546</v>
      </c>
      <c r="G43" s="26">
        <v>12</v>
      </c>
      <c r="H43" s="26">
        <f>G43*F43</f>
        <v>30552</v>
      </c>
      <c r="I43" s="26">
        <f t="shared" si="13"/>
        <v>3406.5480000000002</v>
      </c>
      <c r="J43" s="26">
        <f t="shared" si="14"/>
        <v>152.76</v>
      </c>
      <c r="K43" s="28">
        <f t="shared" si="15"/>
        <v>2544.9816000000001</v>
      </c>
      <c r="L43" s="26">
        <f t="shared" ref="L43:L47" si="17">H43/12</f>
        <v>2546</v>
      </c>
      <c r="M43" s="26">
        <f t="shared" ref="M43:M47" si="18">H43/12</f>
        <v>2546</v>
      </c>
      <c r="N43" s="26">
        <f t="shared" ref="N43:N47" si="19">366/12*G43</f>
        <v>366</v>
      </c>
      <c r="O43" s="26">
        <f t="shared" si="16"/>
        <v>42114.289600000004</v>
      </c>
    </row>
    <row r="44" spans="1:15" s="22" customFormat="1" ht="29.25" customHeight="1" x14ac:dyDescent="0.25">
      <c r="A44" s="25">
        <v>3</v>
      </c>
      <c r="B44" s="26"/>
      <c r="C44" s="26" t="s">
        <v>58</v>
      </c>
      <c r="D44" s="26" t="s">
        <v>32</v>
      </c>
      <c r="E44" s="26" t="s">
        <v>29</v>
      </c>
      <c r="F44" s="26">
        <v>1911</v>
      </c>
      <c r="G44" s="26">
        <v>12</v>
      </c>
      <c r="H44" s="26">
        <f>G44*F44</f>
        <v>22932</v>
      </c>
      <c r="I44" s="26">
        <f t="shared" si="13"/>
        <v>2556.9180000000001</v>
      </c>
      <c r="J44" s="26">
        <f t="shared" si="14"/>
        <v>114.66</v>
      </c>
      <c r="K44" s="28">
        <f t="shared" si="15"/>
        <v>1910.2356</v>
      </c>
      <c r="L44" s="26">
        <f t="shared" si="17"/>
        <v>1911</v>
      </c>
      <c r="M44" s="26">
        <f t="shared" si="18"/>
        <v>1911</v>
      </c>
      <c r="N44" s="26">
        <f t="shared" si="19"/>
        <v>366</v>
      </c>
      <c r="O44" s="26">
        <f t="shared" si="16"/>
        <v>31701.813600000001</v>
      </c>
    </row>
    <row r="45" spans="1:15" s="22" customFormat="1" ht="36" x14ac:dyDescent="0.25">
      <c r="A45" s="25">
        <v>4</v>
      </c>
      <c r="B45" s="26"/>
      <c r="C45" s="26" t="s">
        <v>59</v>
      </c>
      <c r="D45" s="26" t="s">
        <v>17</v>
      </c>
      <c r="E45" s="26" t="s">
        <v>29</v>
      </c>
      <c r="F45" s="26">
        <v>2048</v>
      </c>
      <c r="G45" s="26">
        <v>12</v>
      </c>
      <c r="H45" s="26">
        <f>G45*F45</f>
        <v>24576</v>
      </c>
      <c r="I45" s="26">
        <f t="shared" si="13"/>
        <v>2740.2240000000002</v>
      </c>
      <c r="J45" s="26">
        <f t="shared" si="14"/>
        <v>122.88</v>
      </c>
      <c r="K45" s="28">
        <f t="shared" si="15"/>
        <v>2047.1808000000001</v>
      </c>
      <c r="L45" s="26">
        <f t="shared" si="17"/>
        <v>2048</v>
      </c>
      <c r="M45" s="26">
        <f t="shared" si="18"/>
        <v>2048</v>
      </c>
      <c r="N45" s="26">
        <f t="shared" si="19"/>
        <v>366</v>
      </c>
      <c r="O45" s="26">
        <f t="shared" si="16"/>
        <v>33948.284800000001</v>
      </c>
    </row>
    <row r="46" spans="1:15" s="22" customFormat="1" ht="33.75" customHeight="1" x14ac:dyDescent="0.25">
      <c r="A46" s="25"/>
      <c r="B46" s="26"/>
      <c r="C46" s="26" t="s">
        <v>60</v>
      </c>
      <c r="D46" s="26" t="s">
        <v>48</v>
      </c>
      <c r="E46" s="26" t="s">
        <v>29</v>
      </c>
      <c r="F46" s="26">
        <v>2048</v>
      </c>
      <c r="G46" s="37">
        <v>0</v>
      </c>
      <c r="H46" s="98">
        <f>G46*F46</f>
        <v>0</v>
      </c>
      <c r="I46" s="98">
        <f t="shared" si="13"/>
        <v>0</v>
      </c>
      <c r="J46" s="98">
        <f t="shared" si="14"/>
        <v>0</v>
      </c>
      <c r="K46" s="98">
        <f t="shared" si="15"/>
        <v>0</v>
      </c>
      <c r="L46" s="98">
        <f t="shared" si="17"/>
        <v>0</v>
      </c>
      <c r="M46" s="98">
        <f t="shared" si="18"/>
        <v>0</v>
      </c>
      <c r="N46" s="98">
        <f t="shared" si="19"/>
        <v>0</v>
      </c>
      <c r="O46" s="98">
        <f t="shared" si="16"/>
        <v>0</v>
      </c>
    </row>
    <row r="47" spans="1:15" s="22" customFormat="1" ht="36" x14ac:dyDescent="0.25">
      <c r="A47" s="25">
        <v>5</v>
      </c>
      <c r="B47" s="26"/>
      <c r="C47" s="26" t="s">
        <v>61</v>
      </c>
      <c r="D47" s="26" t="s">
        <v>41</v>
      </c>
      <c r="E47" s="26" t="s">
        <v>29</v>
      </c>
      <c r="F47" s="26">
        <v>2048</v>
      </c>
      <c r="G47" s="26">
        <v>12</v>
      </c>
      <c r="H47" s="26">
        <f>G47*F47</f>
        <v>24576</v>
      </c>
      <c r="I47" s="26">
        <f t="shared" si="13"/>
        <v>2740.2240000000002</v>
      </c>
      <c r="J47" s="26">
        <f t="shared" si="14"/>
        <v>122.88</v>
      </c>
      <c r="K47" s="28">
        <f t="shared" si="15"/>
        <v>2047.1808000000001</v>
      </c>
      <c r="L47" s="26">
        <f t="shared" si="17"/>
        <v>2048</v>
      </c>
      <c r="M47" s="26">
        <f t="shared" si="18"/>
        <v>2048</v>
      </c>
      <c r="N47" s="26">
        <f t="shared" si="19"/>
        <v>366</v>
      </c>
      <c r="O47" s="26">
        <f t="shared" si="16"/>
        <v>33948.284800000001</v>
      </c>
    </row>
    <row r="48" spans="1:15" s="34" customFormat="1" x14ac:dyDescent="0.25">
      <c r="A48" s="38">
        <v>5</v>
      </c>
      <c r="B48" s="100" t="s">
        <v>2</v>
      </c>
      <c r="C48" s="100"/>
      <c r="D48" s="100"/>
      <c r="E48" s="100"/>
      <c r="F48" s="100"/>
      <c r="G48" s="100"/>
      <c r="H48" s="95">
        <f>SUM(H42:H47)</f>
        <v>139368</v>
      </c>
      <c r="I48" s="95">
        <f t="shared" ref="I48:O48" si="20">SUM(I42:I47)</f>
        <v>15539.532000000001</v>
      </c>
      <c r="J48" s="95">
        <f t="shared" si="20"/>
        <v>696.83999999999992</v>
      </c>
      <c r="K48" s="95">
        <f t="shared" si="20"/>
        <v>11609.3544</v>
      </c>
      <c r="L48" s="95">
        <f t="shared" si="20"/>
        <v>11614</v>
      </c>
      <c r="M48" s="95">
        <f t="shared" si="20"/>
        <v>11614</v>
      </c>
      <c r="N48" s="95">
        <f t="shared" si="20"/>
        <v>1830</v>
      </c>
      <c r="O48" s="95">
        <f t="shared" si="20"/>
        <v>192271.72639999999</v>
      </c>
    </row>
    <row r="49" spans="1:15" s="22" customFormat="1" ht="15" customHeight="1" x14ac:dyDescent="0.25">
      <c r="A49" s="106" t="s">
        <v>46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s="22" customFormat="1" ht="60" x14ac:dyDescent="0.25">
      <c r="A50" s="23" t="s">
        <v>5</v>
      </c>
      <c r="B50" s="94" t="s">
        <v>6</v>
      </c>
      <c r="C50" s="108" t="s">
        <v>7</v>
      </c>
      <c r="D50" s="109"/>
      <c r="E50" s="94" t="s">
        <v>24</v>
      </c>
      <c r="F50" s="94" t="s">
        <v>118</v>
      </c>
      <c r="G50" s="99" t="s">
        <v>9</v>
      </c>
      <c r="H50" s="94" t="s">
        <v>54</v>
      </c>
      <c r="I50" s="94" t="s">
        <v>10</v>
      </c>
      <c r="J50" s="94" t="s">
        <v>25</v>
      </c>
      <c r="K50" s="24" t="s">
        <v>12</v>
      </c>
      <c r="L50" s="94" t="s">
        <v>26</v>
      </c>
      <c r="M50" s="94" t="s">
        <v>14</v>
      </c>
      <c r="N50" s="94" t="s">
        <v>27</v>
      </c>
      <c r="O50" s="94" t="s">
        <v>16</v>
      </c>
    </row>
    <row r="51" spans="1:15" s="29" customFormat="1" ht="30" customHeight="1" x14ac:dyDescent="0.25">
      <c r="A51" s="25">
        <v>1</v>
      </c>
      <c r="B51" s="26"/>
      <c r="C51" s="26" t="s">
        <v>65</v>
      </c>
      <c r="D51" s="26" t="s">
        <v>28</v>
      </c>
      <c r="E51" s="26" t="s">
        <v>30</v>
      </c>
      <c r="F51" s="26">
        <v>1285</v>
      </c>
      <c r="G51" s="26">
        <v>12</v>
      </c>
      <c r="H51" s="39">
        <f>G51*F51</f>
        <v>15420</v>
      </c>
      <c r="I51" s="39">
        <f>H51*11.15%</f>
        <v>1719.33</v>
      </c>
      <c r="J51" s="39">
        <f>H51*0.5%</f>
        <v>77.100000000000009</v>
      </c>
      <c r="K51" s="37">
        <f>H51*8.33%</f>
        <v>1284.4859999999999</v>
      </c>
      <c r="L51" s="39">
        <f>+H51/12</f>
        <v>1285</v>
      </c>
      <c r="M51" s="37">
        <v>0</v>
      </c>
      <c r="N51" s="39">
        <v>366</v>
      </c>
      <c r="O51" s="39">
        <f>SUM(H51:N51)</f>
        <v>20151.916000000001</v>
      </c>
    </row>
    <row r="52" spans="1:15" s="29" customFormat="1" ht="30" customHeight="1" x14ac:dyDescent="0.25">
      <c r="A52" s="25">
        <v>2</v>
      </c>
      <c r="B52" s="26"/>
      <c r="C52" s="26" t="s">
        <v>67</v>
      </c>
      <c r="D52" s="26" t="s">
        <v>21</v>
      </c>
      <c r="E52" s="26" t="s">
        <v>31</v>
      </c>
      <c r="F52" s="26">
        <v>1611</v>
      </c>
      <c r="G52" s="26">
        <v>12</v>
      </c>
      <c r="H52" s="39">
        <f>G52*F52</f>
        <v>19332</v>
      </c>
      <c r="I52" s="39">
        <f t="shared" ref="I52:I59" si="21">H52*11.15%</f>
        <v>2155.518</v>
      </c>
      <c r="J52" s="39">
        <f t="shared" ref="J52:J59" si="22">H52*0.5%</f>
        <v>96.66</v>
      </c>
      <c r="K52" s="37">
        <f t="shared" ref="K52:K59" si="23">H52*8.33%</f>
        <v>1610.3556000000001</v>
      </c>
      <c r="L52" s="39">
        <f t="shared" ref="L52:L59" si="24">+H52/12</f>
        <v>1611</v>
      </c>
      <c r="M52" s="37">
        <v>0</v>
      </c>
      <c r="N52" s="39">
        <v>366</v>
      </c>
      <c r="O52" s="39">
        <f>SUM(H52:N52)</f>
        <v>25171.533599999999</v>
      </c>
    </row>
    <row r="53" spans="1:15" s="29" customFormat="1" ht="36" x14ac:dyDescent="0.25">
      <c r="A53" s="25">
        <v>3</v>
      </c>
      <c r="B53" s="26"/>
      <c r="C53" s="26" t="s">
        <v>62</v>
      </c>
      <c r="D53" s="26" t="s">
        <v>17</v>
      </c>
      <c r="E53" s="26" t="s">
        <v>34</v>
      </c>
      <c r="F53" s="26">
        <v>1016</v>
      </c>
      <c r="G53" s="26">
        <v>12</v>
      </c>
      <c r="H53" s="39">
        <f>G53*F53</f>
        <v>12192</v>
      </c>
      <c r="I53" s="39">
        <f t="shared" si="21"/>
        <v>1359.4080000000001</v>
      </c>
      <c r="J53" s="39">
        <f t="shared" si="22"/>
        <v>60.96</v>
      </c>
      <c r="K53" s="37">
        <f t="shared" si="23"/>
        <v>1015.5936</v>
      </c>
      <c r="L53" s="39">
        <f t="shared" si="24"/>
        <v>1016</v>
      </c>
      <c r="M53" s="37">
        <v>0</v>
      </c>
      <c r="N53" s="39">
        <v>366</v>
      </c>
      <c r="O53" s="39">
        <f>SUM(H53:N53)</f>
        <v>16009.961599999999</v>
      </c>
    </row>
    <row r="54" spans="1:15" s="29" customFormat="1" ht="36" x14ac:dyDescent="0.25">
      <c r="A54" s="25">
        <v>4</v>
      </c>
      <c r="B54" s="26"/>
      <c r="C54" s="26" t="s">
        <v>64</v>
      </c>
      <c r="D54" s="26" t="s">
        <v>17</v>
      </c>
      <c r="E54" s="26" t="s">
        <v>36</v>
      </c>
      <c r="F54" s="26">
        <v>1185</v>
      </c>
      <c r="G54" s="26">
        <v>12</v>
      </c>
      <c r="H54" s="39">
        <f>G54*F54</f>
        <v>14220</v>
      </c>
      <c r="I54" s="39">
        <f t="shared" si="21"/>
        <v>1585.53</v>
      </c>
      <c r="J54" s="39">
        <f t="shared" si="22"/>
        <v>71.100000000000009</v>
      </c>
      <c r="K54" s="37">
        <f t="shared" si="23"/>
        <v>1184.5260000000001</v>
      </c>
      <c r="L54" s="39">
        <f t="shared" si="24"/>
        <v>1185</v>
      </c>
      <c r="M54" s="37">
        <v>0</v>
      </c>
      <c r="N54" s="39">
        <v>366</v>
      </c>
      <c r="O54" s="39">
        <f>SUM(H54:N54)</f>
        <v>18612.156000000003</v>
      </c>
    </row>
    <row r="55" spans="1:15" s="29" customFormat="1" ht="36" x14ac:dyDescent="0.25">
      <c r="A55" s="25">
        <v>5</v>
      </c>
      <c r="B55" s="26"/>
      <c r="C55" s="26" t="s">
        <v>66</v>
      </c>
      <c r="D55" s="26" t="s">
        <v>17</v>
      </c>
      <c r="E55" s="26" t="s">
        <v>37</v>
      </c>
      <c r="F55" s="26">
        <v>1411</v>
      </c>
      <c r="G55" s="26">
        <v>12</v>
      </c>
      <c r="H55" s="39">
        <f>G55*F55</f>
        <v>16932</v>
      </c>
      <c r="I55" s="39">
        <f t="shared" si="21"/>
        <v>1887.9180000000001</v>
      </c>
      <c r="J55" s="39">
        <f t="shared" si="22"/>
        <v>84.66</v>
      </c>
      <c r="K55" s="37">
        <f t="shared" si="23"/>
        <v>1410.4356</v>
      </c>
      <c r="L55" s="39">
        <f t="shared" si="24"/>
        <v>1411</v>
      </c>
      <c r="M55" s="37">
        <v>0</v>
      </c>
      <c r="N55" s="39">
        <v>366</v>
      </c>
      <c r="O55" s="39">
        <f>SUM(H55:N55)</f>
        <v>22092.013600000002</v>
      </c>
    </row>
    <row r="56" spans="1:15" s="29" customFormat="1" ht="36" x14ac:dyDescent="0.25">
      <c r="A56" s="25"/>
      <c r="B56" s="26"/>
      <c r="C56" s="26" t="s">
        <v>73</v>
      </c>
      <c r="D56" s="26" t="s">
        <v>17</v>
      </c>
      <c r="E56" s="26" t="s">
        <v>37</v>
      </c>
      <c r="F56" s="26">
        <v>1411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</row>
    <row r="57" spans="1:15" s="29" customFormat="1" ht="32.25" customHeight="1" x14ac:dyDescent="0.25">
      <c r="A57" s="25">
        <v>6</v>
      </c>
      <c r="B57" s="26"/>
      <c r="C57" s="26" t="s">
        <v>63</v>
      </c>
      <c r="D57" s="26" t="s">
        <v>48</v>
      </c>
      <c r="E57" s="26" t="s">
        <v>38</v>
      </c>
      <c r="F57" s="26">
        <v>1100</v>
      </c>
      <c r="G57" s="26">
        <v>12</v>
      </c>
      <c r="H57" s="39">
        <f>G57*F57</f>
        <v>13200</v>
      </c>
      <c r="I57" s="39">
        <f t="shared" si="21"/>
        <v>1471.8</v>
      </c>
      <c r="J57" s="39">
        <f t="shared" si="22"/>
        <v>66</v>
      </c>
      <c r="K57" s="37">
        <f t="shared" si="23"/>
        <v>1099.56</v>
      </c>
      <c r="L57" s="39">
        <f t="shared" si="24"/>
        <v>1100</v>
      </c>
      <c r="M57" s="37">
        <v>0</v>
      </c>
      <c r="N57" s="39">
        <v>366</v>
      </c>
      <c r="O57" s="39">
        <f>SUM(H57:N57)</f>
        <v>17303.36</v>
      </c>
    </row>
    <row r="58" spans="1:15" s="29" customFormat="1" ht="31.5" customHeight="1" x14ac:dyDescent="0.25">
      <c r="A58" s="25">
        <v>7</v>
      </c>
      <c r="B58" s="26"/>
      <c r="C58" s="26" t="s">
        <v>68</v>
      </c>
      <c r="D58" s="26" t="s">
        <v>48</v>
      </c>
      <c r="E58" s="26" t="s">
        <v>31</v>
      </c>
      <c r="F58" s="26">
        <v>1611</v>
      </c>
      <c r="G58" s="26">
        <v>12</v>
      </c>
      <c r="H58" s="39">
        <f>G58*F58</f>
        <v>19332</v>
      </c>
      <c r="I58" s="39">
        <f t="shared" si="21"/>
        <v>2155.518</v>
      </c>
      <c r="J58" s="39">
        <f t="shared" si="22"/>
        <v>96.66</v>
      </c>
      <c r="K58" s="37">
        <f t="shared" si="23"/>
        <v>1610.3556000000001</v>
      </c>
      <c r="L58" s="39">
        <f t="shared" si="24"/>
        <v>1611</v>
      </c>
      <c r="M58" s="37">
        <v>0</v>
      </c>
      <c r="N58" s="39">
        <v>366</v>
      </c>
      <c r="O58" s="39">
        <f>SUM(H58:N58)</f>
        <v>25171.533599999999</v>
      </c>
    </row>
    <row r="59" spans="1:15" s="29" customFormat="1" ht="36" x14ac:dyDescent="0.25">
      <c r="A59" s="25">
        <v>8</v>
      </c>
      <c r="B59" s="26"/>
      <c r="C59" s="26" t="s">
        <v>69</v>
      </c>
      <c r="D59" s="26" t="s">
        <v>41</v>
      </c>
      <c r="E59" s="26" t="s">
        <v>39</v>
      </c>
      <c r="F59" s="26">
        <v>1611</v>
      </c>
      <c r="G59" s="26">
        <v>12</v>
      </c>
      <c r="H59" s="39">
        <f>G59*F59</f>
        <v>19332</v>
      </c>
      <c r="I59" s="39">
        <f t="shared" si="21"/>
        <v>2155.518</v>
      </c>
      <c r="J59" s="39">
        <f t="shared" si="22"/>
        <v>96.66</v>
      </c>
      <c r="K59" s="37">
        <f t="shared" si="23"/>
        <v>1610.3556000000001</v>
      </c>
      <c r="L59" s="39">
        <f t="shared" si="24"/>
        <v>1611</v>
      </c>
      <c r="M59" s="37">
        <v>0</v>
      </c>
      <c r="N59" s="39">
        <v>366</v>
      </c>
      <c r="O59" s="39">
        <f>SUM(H59:N59)</f>
        <v>25171.533599999999</v>
      </c>
    </row>
    <row r="60" spans="1:15" s="49" customFormat="1" x14ac:dyDescent="0.25">
      <c r="A60" s="38">
        <v>8</v>
      </c>
      <c r="B60" s="113" t="s">
        <v>2</v>
      </c>
      <c r="C60" s="113"/>
      <c r="D60" s="113"/>
      <c r="E60" s="113"/>
      <c r="F60" s="113"/>
      <c r="G60" s="113"/>
      <c r="H60" s="47">
        <f>SUM(H51:H59)</f>
        <v>129960</v>
      </c>
      <c r="I60" s="47">
        <f>SUM(I51:I59)</f>
        <v>14490.539999999999</v>
      </c>
      <c r="J60" s="47">
        <f>SUM(J51:J59)</f>
        <v>649.79999999999995</v>
      </c>
      <c r="K60" s="47">
        <f>SUM(K51:K59)</f>
        <v>10825.668000000001</v>
      </c>
      <c r="L60" s="47">
        <f>SUM(L51:L59)</f>
        <v>10830</v>
      </c>
      <c r="M60" s="48">
        <f>SUM(M53:M59)</f>
        <v>0</v>
      </c>
      <c r="N60" s="47">
        <f>SUM(N51:N59)</f>
        <v>2928</v>
      </c>
      <c r="O60" s="47">
        <f>SUM(O51:O59)</f>
        <v>169684.008</v>
      </c>
    </row>
    <row r="61" spans="1:15" s="22" customFormat="1" ht="15" customHeight="1" x14ac:dyDescent="0.25">
      <c r="A61" s="105" t="s">
        <v>47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s="22" customFormat="1" ht="60" x14ac:dyDescent="0.25">
      <c r="A62" s="23" t="s">
        <v>5</v>
      </c>
      <c r="B62" s="94" t="s">
        <v>6</v>
      </c>
      <c r="C62" s="108" t="s">
        <v>7</v>
      </c>
      <c r="D62" s="109"/>
      <c r="E62" s="94" t="s">
        <v>24</v>
      </c>
      <c r="F62" s="94" t="s">
        <v>118</v>
      </c>
      <c r="G62" s="99" t="s">
        <v>9</v>
      </c>
      <c r="H62" s="94" t="s">
        <v>54</v>
      </c>
      <c r="I62" s="94" t="s">
        <v>10</v>
      </c>
      <c r="J62" s="94" t="s">
        <v>25</v>
      </c>
      <c r="K62" s="24" t="s">
        <v>12</v>
      </c>
      <c r="L62" s="94" t="s">
        <v>26</v>
      </c>
      <c r="M62" s="94" t="s">
        <v>14</v>
      </c>
      <c r="N62" s="94" t="s">
        <v>27</v>
      </c>
      <c r="O62" s="94" t="s">
        <v>96</v>
      </c>
    </row>
    <row r="63" spans="1:15" s="22" customFormat="1" ht="36" customHeight="1" x14ac:dyDescent="0.25">
      <c r="A63" s="25">
        <v>1</v>
      </c>
      <c r="B63" s="26"/>
      <c r="C63" s="26" t="s">
        <v>70</v>
      </c>
      <c r="D63" s="26" t="s">
        <v>28</v>
      </c>
      <c r="E63" s="26" t="s">
        <v>37</v>
      </c>
      <c r="F63" s="26">
        <v>1411</v>
      </c>
      <c r="G63" s="26">
        <v>6</v>
      </c>
      <c r="H63" s="26">
        <f>G63*F63</f>
        <v>8466</v>
      </c>
      <c r="I63" s="26">
        <f>H63*11.15%</f>
        <v>943.95900000000006</v>
      </c>
      <c r="J63" s="26">
        <f>H63*0.5%</f>
        <v>42.33</v>
      </c>
      <c r="K63" s="28">
        <f>H63*8.33%</f>
        <v>705.21780000000001</v>
      </c>
      <c r="L63" s="26">
        <f>H63/12</f>
        <v>705.5</v>
      </c>
      <c r="M63" s="26">
        <f>H63/12</f>
        <v>705.5</v>
      </c>
      <c r="N63" s="26">
        <f>366/12*11</f>
        <v>335.5</v>
      </c>
      <c r="O63" s="26">
        <f t="shared" ref="O63:O87" si="25">N63+M63+L63+K63+J63+I63+H63</f>
        <v>11904.006799999999</v>
      </c>
    </row>
    <row r="64" spans="1:15" s="22" customFormat="1" ht="30.75" customHeight="1" x14ac:dyDescent="0.25">
      <c r="A64" s="25">
        <v>2</v>
      </c>
      <c r="B64" s="26"/>
      <c r="C64" s="26" t="s">
        <v>71</v>
      </c>
      <c r="D64" s="26" t="s">
        <v>32</v>
      </c>
      <c r="E64" s="26" t="s">
        <v>38</v>
      </c>
      <c r="F64" s="26">
        <v>1100</v>
      </c>
      <c r="G64" s="26">
        <v>6</v>
      </c>
      <c r="H64" s="26">
        <f>G64*F64</f>
        <v>6600</v>
      </c>
      <c r="I64" s="26">
        <f t="shared" ref="I64:I87" si="26">H64*11.15%</f>
        <v>735.9</v>
      </c>
      <c r="J64" s="26">
        <f t="shared" ref="J64:J87" si="27">H64*0.5%</f>
        <v>33</v>
      </c>
      <c r="K64" s="28">
        <f t="shared" ref="K64:K87" si="28">H64*8.33%</f>
        <v>549.78</v>
      </c>
      <c r="L64" s="26">
        <f t="shared" ref="L64:L87" si="29">+H64/12</f>
        <v>550</v>
      </c>
      <c r="M64" s="26">
        <f t="shared" ref="M64:M87" si="30">+H64/12</f>
        <v>550</v>
      </c>
      <c r="N64" s="26">
        <f t="shared" ref="N64:N87" si="31">366/12*11</f>
        <v>335.5</v>
      </c>
      <c r="O64" s="26">
        <f t="shared" si="25"/>
        <v>9354.18</v>
      </c>
    </row>
    <row r="65" spans="1:15" s="22" customFormat="1" ht="30.75" customHeight="1" x14ac:dyDescent="0.25">
      <c r="A65" s="25">
        <v>3</v>
      </c>
      <c r="B65" s="26"/>
      <c r="C65" s="26" t="s">
        <v>91</v>
      </c>
      <c r="D65" s="26" t="s">
        <v>32</v>
      </c>
      <c r="E65" s="26" t="s">
        <v>33</v>
      </c>
      <c r="F65" s="26">
        <v>735</v>
      </c>
      <c r="G65" s="26">
        <v>3</v>
      </c>
      <c r="H65" s="26">
        <f>G65*F65</f>
        <v>2205</v>
      </c>
      <c r="I65" s="26">
        <f t="shared" si="26"/>
        <v>245.85750000000002</v>
      </c>
      <c r="J65" s="26">
        <f t="shared" si="27"/>
        <v>11.025</v>
      </c>
      <c r="K65" s="28">
        <f t="shared" si="28"/>
        <v>183.6765</v>
      </c>
      <c r="L65" s="26">
        <f t="shared" si="29"/>
        <v>183.75</v>
      </c>
      <c r="M65" s="26">
        <f t="shared" si="30"/>
        <v>183.75</v>
      </c>
      <c r="N65" s="26">
        <f>366/12*8</f>
        <v>244</v>
      </c>
      <c r="O65" s="26">
        <f t="shared" si="25"/>
        <v>3257.0590000000002</v>
      </c>
    </row>
    <row r="66" spans="1:15" s="22" customFormat="1" ht="30.75" customHeight="1" x14ac:dyDescent="0.25">
      <c r="A66" s="25">
        <v>4</v>
      </c>
      <c r="B66" s="26"/>
      <c r="C66" s="26" t="s">
        <v>72</v>
      </c>
      <c r="D66" s="26" t="s">
        <v>21</v>
      </c>
      <c r="E66" s="26" t="s">
        <v>30</v>
      </c>
      <c r="F66" s="26">
        <v>1285</v>
      </c>
      <c r="G66" s="26">
        <v>6</v>
      </c>
      <c r="H66" s="26">
        <f>G66*F66</f>
        <v>7710</v>
      </c>
      <c r="I66" s="26">
        <f t="shared" si="26"/>
        <v>859.66499999999996</v>
      </c>
      <c r="J66" s="26">
        <f t="shared" si="27"/>
        <v>38.550000000000004</v>
      </c>
      <c r="K66" s="28">
        <f t="shared" si="28"/>
        <v>642.24299999999994</v>
      </c>
      <c r="L66" s="26">
        <f t="shared" si="29"/>
        <v>642.5</v>
      </c>
      <c r="M66" s="26">
        <f t="shared" si="30"/>
        <v>642.5</v>
      </c>
      <c r="N66" s="26">
        <f t="shared" si="31"/>
        <v>335.5</v>
      </c>
      <c r="O66" s="26">
        <f t="shared" si="25"/>
        <v>10870.958000000001</v>
      </c>
    </row>
    <row r="67" spans="1:15" s="22" customFormat="1" ht="32.25" customHeight="1" x14ac:dyDescent="0.25">
      <c r="A67" s="25">
        <v>5</v>
      </c>
      <c r="B67" s="26"/>
      <c r="C67" s="26" t="s">
        <v>72</v>
      </c>
      <c r="D67" s="26" t="s">
        <v>21</v>
      </c>
      <c r="E67" s="26" t="s">
        <v>30</v>
      </c>
      <c r="F67" s="26">
        <v>1285</v>
      </c>
      <c r="G67" s="26">
        <v>6</v>
      </c>
      <c r="H67" s="26">
        <f>G67*F67</f>
        <v>7710</v>
      </c>
      <c r="I67" s="26">
        <f t="shared" si="26"/>
        <v>859.66499999999996</v>
      </c>
      <c r="J67" s="26">
        <f t="shared" si="27"/>
        <v>38.550000000000004</v>
      </c>
      <c r="K67" s="28">
        <f t="shared" si="28"/>
        <v>642.24299999999994</v>
      </c>
      <c r="L67" s="26">
        <f t="shared" si="29"/>
        <v>642.5</v>
      </c>
      <c r="M67" s="26">
        <f t="shared" si="30"/>
        <v>642.5</v>
      </c>
      <c r="N67" s="26">
        <f t="shared" si="31"/>
        <v>335.5</v>
      </c>
      <c r="O67" s="26">
        <f t="shared" si="25"/>
        <v>10870.958000000001</v>
      </c>
    </row>
    <row r="68" spans="1:15" s="22" customFormat="1" ht="30" customHeight="1" x14ac:dyDescent="0.25">
      <c r="A68" s="25">
        <v>6</v>
      </c>
      <c r="B68" s="26"/>
      <c r="C68" s="26" t="s">
        <v>90</v>
      </c>
      <c r="D68" s="26" t="s">
        <v>21</v>
      </c>
      <c r="E68" s="26" t="s">
        <v>31</v>
      </c>
      <c r="F68" s="26">
        <v>1611</v>
      </c>
      <c r="G68" s="26">
        <v>6</v>
      </c>
      <c r="H68" s="26">
        <f>G68*F68</f>
        <v>9666</v>
      </c>
      <c r="I68" s="26">
        <f t="shared" si="26"/>
        <v>1077.759</v>
      </c>
      <c r="J68" s="26">
        <f t="shared" si="27"/>
        <v>48.33</v>
      </c>
      <c r="K68" s="28">
        <f t="shared" si="28"/>
        <v>805.17780000000005</v>
      </c>
      <c r="L68" s="26">
        <f t="shared" si="29"/>
        <v>805.5</v>
      </c>
      <c r="M68" s="26">
        <f t="shared" si="30"/>
        <v>805.5</v>
      </c>
      <c r="N68" s="26">
        <f t="shared" si="31"/>
        <v>335.5</v>
      </c>
      <c r="O68" s="26">
        <f t="shared" si="25"/>
        <v>13543.766799999999</v>
      </c>
    </row>
    <row r="69" spans="1:15" s="22" customFormat="1" ht="30" customHeight="1" x14ac:dyDescent="0.25">
      <c r="A69" s="25">
        <v>7</v>
      </c>
      <c r="B69" s="26"/>
      <c r="C69" s="26" t="s">
        <v>90</v>
      </c>
      <c r="D69" s="26" t="s">
        <v>21</v>
      </c>
      <c r="E69" s="26" t="s">
        <v>31</v>
      </c>
      <c r="F69" s="26">
        <v>1611</v>
      </c>
      <c r="G69" s="26">
        <v>6</v>
      </c>
      <c r="H69" s="26">
        <f>G69*F69</f>
        <v>9666</v>
      </c>
      <c r="I69" s="26">
        <f t="shared" si="26"/>
        <v>1077.759</v>
      </c>
      <c r="J69" s="26">
        <f t="shared" si="27"/>
        <v>48.33</v>
      </c>
      <c r="K69" s="28">
        <f t="shared" si="28"/>
        <v>805.17780000000005</v>
      </c>
      <c r="L69" s="26">
        <f t="shared" si="29"/>
        <v>805.5</v>
      </c>
      <c r="M69" s="26">
        <f t="shared" si="30"/>
        <v>805.5</v>
      </c>
      <c r="N69" s="26">
        <f t="shared" si="31"/>
        <v>335.5</v>
      </c>
      <c r="O69" s="26">
        <f t="shared" si="25"/>
        <v>13543.766799999999</v>
      </c>
    </row>
    <row r="70" spans="1:15" s="22" customFormat="1" ht="30" customHeight="1" x14ac:dyDescent="0.25">
      <c r="A70" s="25">
        <v>8</v>
      </c>
      <c r="B70" s="26"/>
      <c r="C70" s="26" t="s">
        <v>67</v>
      </c>
      <c r="D70" s="26" t="s">
        <v>21</v>
      </c>
      <c r="E70" s="26" t="s">
        <v>31</v>
      </c>
      <c r="F70" s="26">
        <v>1611</v>
      </c>
      <c r="G70" s="26">
        <v>6</v>
      </c>
      <c r="H70" s="26">
        <f>G70*F70</f>
        <v>9666</v>
      </c>
      <c r="I70" s="26">
        <f t="shared" si="26"/>
        <v>1077.759</v>
      </c>
      <c r="J70" s="26">
        <f t="shared" si="27"/>
        <v>48.33</v>
      </c>
      <c r="K70" s="28">
        <f t="shared" si="28"/>
        <v>805.17780000000005</v>
      </c>
      <c r="L70" s="26">
        <f t="shared" si="29"/>
        <v>805.5</v>
      </c>
      <c r="M70" s="26">
        <f t="shared" si="30"/>
        <v>805.5</v>
      </c>
      <c r="N70" s="26">
        <f t="shared" si="31"/>
        <v>335.5</v>
      </c>
      <c r="O70" s="26">
        <f t="shared" si="25"/>
        <v>13543.766799999999</v>
      </c>
    </row>
    <row r="71" spans="1:15" s="22" customFormat="1" ht="36" x14ac:dyDescent="0.25">
      <c r="A71" s="25">
        <v>9</v>
      </c>
      <c r="B71" s="26"/>
      <c r="C71" s="26" t="s">
        <v>35</v>
      </c>
      <c r="D71" s="26" t="s">
        <v>17</v>
      </c>
      <c r="E71" s="26" t="s">
        <v>30</v>
      </c>
      <c r="F71" s="26">
        <v>1285</v>
      </c>
      <c r="G71" s="26">
        <v>6</v>
      </c>
      <c r="H71" s="26">
        <f>G71*F71</f>
        <v>7710</v>
      </c>
      <c r="I71" s="26">
        <f t="shared" si="26"/>
        <v>859.66499999999996</v>
      </c>
      <c r="J71" s="26">
        <f t="shared" si="27"/>
        <v>38.550000000000004</v>
      </c>
      <c r="K71" s="28">
        <f t="shared" si="28"/>
        <v>642.24299999999994</v>
      </c>
      <c r="L71" s="26">
        <f t="shared" si="29"/>
        <v>642.5</v>
      </c>
      <c r="M71" s="26">
        <f t="shared" si="30"/>
        <v>642.5</v>
      </c>
      <c r="N71" s="26">
        <f t="shared" si="31"/>
        <v>335.5</v>
      </c>
      <c r="O71" s="26">
        <f t="shared" si="25"/>
        <v>10870.958000000001</v>
      </c>
    </row>
    <row r="72" spans="1:15" s="22" customFormat="1" ht="36.75" customHeight="1" x14ac:dyDescent="0.25">
      <c r="A72" s="25">
        <v>10</v>
      </c>
      <c r="B72" s="26"/>
      <c r="C72" s="26" t="s">
        <v>73</v>
      </c>
      <c r="D72" s="26" t="s">
        <v>17</v>
      </c>
      <c r="E72" s="26" t="s">
        <v>37</v>
      </c>
      <c r="F72" s="26">
        <v>1411</v>
      </c>
      <c r="G72" s="26">
        <v>6</v>
      </c>
      <c r="H72" s="26">
        <f>G72*F72</f>
        <v>8466</v>
      </c>
      <c r="I72" s="26">
        <f t="shared" si="26"/>
        <v>943.95900000000006</v>
      </c>
      <c r="J72" s="26">
        <f t="shared" si="27"/>
        <v>42.33</v>
      </c>
      <c r="K72" s="28">
        <f t="shared" si="28"/>
        <v>705.21780000000001</v>
      </c>
      <c r="L72" s="26">
        <f t="shared" si="29"/>
        <v>705.5</v>
      </c>
      <c r="M72" s="26">
        <f t="shared" si="30"/>
        <v>705.5</v>
      </c>
      <c r="N72" s="26">
        <f t="shared" si="31"/>
        <v>335.5</v>
      </c>
      <c r="O72" s="26">
        <f t="shared" si="25"/>
        <v>11904.006799999999</v>
      </c>
    </row>
    <row r="73" spans="1:15" s="22" customFormat="1" ht="36" x14ac:dyDescent="0.25">
      <c r="A73" s="25">
        <v>11</v>
      </c>
      <c r="B73" s="26"/>
      <c r="C73" s="26" t="s">
        <v>74</v>
      </c>
      <c r="D73" s="26" t="s">
        <v>17</v>
      </c>
      <c r="E73" s="26" t="s">
        <v>99</v>
      </c>
      <c r="F73" s="26">
        <v>673</v>
      </c>
      <c r="G73" s="26">
        <v>6</v>
      </c>
      <c r="H73" s="26">
        <f>G73*F73</f>
        <v>4038</v>
      </c>
      <c r="I73" s="26">
        <f t="shared" si="26"/>
        <v>450.23700000000002</v>
      </c>
      <c r="J73" s="26">
        <f t="shared" si="27"/>
        <v>20.190000000000001</v>
      </c>
      <c r="K73" s="28">
        <f t="shared" si="28"/>
        <v>336.36540000000002</v>
      </c>
      <c r="L73" s="26">
        <f t="shared" si="29"/>
        <v>336.5</v>
      </c>
      <c r="M73" s="26">
        <f t="shared" si="30"/>
        <v>336.5</v>
      </c>
      <c r="N73" s="26">
        <f t="shared" si="31"/>
        <v>335.5</v>
      </c>
      <c r="O73" s="26">
        <f t="shared" si="25"/>
        <v>5853.2924000000003</v>
      </c>
    </row>
    <row r="74" spans="1:15" s="22" customFormat="1" ht="36" x14ac:dyDescent="0.25">
      <c r="A74" s="25">
        <v>12</v>
      </c>
      <c r="B74" s="26"/>
      <c r="C74" s="26" t="s">
        <v>75</v>
      </c>
      <c r="D74" s="26" t="s">
        <v>17</v>
      </c>
      <c r="E74" s="26" t="s">
        <v>33</v>
      </c>
      <c r="F74" s="26">
        <v>735</v>
      </c>
      <c r="G74" s="26">
        <v>6</v>
      </c>
      <c r="H74" s="26">
        <f>G74*F74</f>
        <v>4410</v>
      </c>
      <c r="I74" s="26">
        <f t="shared" si="26"/>
        <v>491.71500000000003</v>
      </c>
      <c r="J74" s="26">
        <f t="shared" si="27"/>
        <v>22.05</v>
      </c>
      <c r="K74" s="28">
        <f t="shared" si="28"/>
        <v>367.35300000000001</v>
      </c>
      <c r="L74" s="26">
        <f t="shared" si="29"/>
        <v>367.5</v>
      </c>
      <c r="M74" s="26">
        <f t="shared" si="30"/>
        <v>367.5</v>
      </c>
      <c r="N74" s="26">
        <f t="shared" si="31"/>
        <v>335.5</v>
      </c>
      <c r="O74" s="26">
        <f t="shared" si="25"/>
        <v>6361.6180000000004</v>
      </c>
    </row>
    <row r="75" spans="1:15" s="22" customFormat="1" ht="36" customHeight="1" x14ac:dyDescent="0.25">
      <c r="A75" s="25">
        <v>13</v>
      </c>
      <c r="B75" s="26"/>
      <c r="C75" s="26" t="s">
        <v>117</v>
      </c>
      <c r="D75" s="26" t="s">
        <v>17</v>
      </c>
      <c r="E75" s="26" t="s">
        <v>33</v>
      </c>
      <c r="F75" s="26">
        <v>735</v>
      </c>
      <c r="G75" s="26">
        <v>5.87</v>
      </c>
      <c r="H75" s="26">
        <f>G75*F75</f>
        <v>4314.45</v>
      </c>
      <c r="I75" s="26">
        <f t="shared" si="26"/>
        <v>481.06117499999999</v>
      </c>
      <c r="J75" s="26">
        <f t="shared" si="27"/>
        <v>21.57225</v>
      </c>
      <c r="K75" s="28">
        <f t="shared" si="28"/>
        <v>359.393685</v>
      </c>
      <c r="L75" s="26">
        <f t="shared" si="29"/>
        <v>359.53749999999997</v>
      </c>
      <c r="M75" s="26">
        <f t="shared" si="30"/>
        <v>359.53749999999997</v>
      </c>
      <c r="N75" s="26">
        <f>366/12*7</f>
        <v>213.5</v>
      </c>
      <c r="O75" s="26">
        <f t="shared" si="25"/>
        <v>6109.0521099999996</v>
      </c>
    </row>
    <row r="76" spans="1:15" s="22" customFormat="1" ht="36.75" customHeight="1" x14ac:dyDescent="0.25">
      <c r="A76" s="25">
        <v>14</v>
      </c>
      <c r="B76" s="26"/>
      <c r="C76" s="26" t="s">
        <v>119</v>
      </c>
      <c r="D76" s="26" t="s">
        <v>120</v>
      </c>
      <c r="E76" s="26" t="s">
        <v>121</v>
      </c>
      <c r="F76" s="26">
        <v>1016</v>
      </c>
      <c r="G76" s="26">
        <v>5</v>
      </c>
      <c r="H76" s="26">
        <f>G76*F76</f>
        <v>5080</v>
      </c>
      <c r="I76" s="26">
        <f t="shared" si="26"/>
        <v>566.41999999999996</v>
      </c>
      <c r="J76" s="26">
        <f t="shared" si="27"/>
        <v>25.400000000000002</v>
      </c>
      <c r="K76" s="28">
        <f t="shared" si="28"/>
        <v>423.16399999999999</v>
      </c>
      <c r="L76" s="26">
        <f t="shared" si="29"/>
        <v>423.33333333333331</v>
      </c>
      <c r="M76" s="26">
        <f t="shared" si="30"/>
        <v>423.33333333333331</v>
      </c>
      <c r="N76" s="26">
        <f>366/12*10</f>
        <v>305</v>
      </c>
      <c r="O76" s="26">
        <f t="shared" si="25"/>
        <v>7246.6506666666664</v>
      </c>
    </row>
    <row r="77" spans="1:15" s="22" customFormat="1" ht="36" x14ac:dyDescent="0.25">
      <c r="A77" s="25">
        <v>15</v>
      </c>
      <c r="B77" s="26"/>
      <c r="C77" s="26" t="s">
        <v>76</v>
      </c>
      <c r="D77" s="26" t="s">
        <v>41</v>
      </c>
      <c r="E77" s="26" t="s">
        <v>31</v>
      </c>
      <c r="F77" s="26">
        <v>1611</v>
      </c>
      <c r="G77" s="26">
        <v>6</v>
      </c>
      <c r="H77" s="26">
        <f>G77*F77</f>
        <v>9666</v>
      </c>
      <c r="I77" s="26">
        <f t="shared" si="26"/>
        <v>1077.759</v>
      </c>
      <c r="J77" s="26">
        <f t="shared" si="27"/>
        <v>48.33</v>
      </c>
      <c r="K77" s="28">
        <f t="shared" si="28"/>
        <v>805.17780000000005</v>
      </c>
      <c r="L77" s="26">
        <f t="shared" si="29"/>
        <v>805.5</v>
      </c>
      <c r="M77" s="26">
        <f t="shared" si="30"/>
        <v>805.5</v>
      </c>
      <c r="N77" s="26">
        <f t="shared" si="31"/>
        <v>335.5</v>
      </c>
      <c r="O77" s="26">
        <f t="shared" si="25"/>
        <v>13543.766799999999</v>
      </c>
    </row>
    <row r="78" spans="1:15" s="22" customFormat="1" ht="36" x14ac:dyDescent="0.25">
      <c r="A78" s="25">
        <v>16</v>
      </c>
      <c r="B78" s="26"/>
      <c r="C78" s="26" t="s">
        <v>77</v>
      </c>
      <c r="D78" s="26" t="s">
        <v>41</v>
      </c>
      <c r="E78" s="26" t="s">
        <v>31</v>
      </c>
      <c r="F78" s="26">
        <v>1611</v>
      </c>
      <c r="G78" s="26">
        <v>6</v>
      </c>
      <c r="H78" s="26">
        <f>G78*F78</f>
        <v>9666</v>
      </c>
      <c r="I78" s="26">
        <f t="shared" si="26"/>
        <v>1077.759</v>
      </c>
      <c r="J78" s="26">
        <f t="shared" si="27"/>
        <v>48.33</v>
      </c>
      <c r="K78" s="28">
        <f t="shared" si="28"/>
        <v>805.17780000000005</v>
      </c>
      <c r="L78" s="26">
        <f t="shared" si="29"/>
        <v>805.5</v>
      </c>
      <c r="M78" s="26">
        <f t="shared" si="30"/>
        <v>805.5</v>
      </c>
      <c r="N78" s="26">
        <f t="shared" si="31"/>
        <v>335.5</v>
      </c>
      <c r="O78" s="26">
        <f t="shared" si="25"/>
        <v>13543.766799999999</v>
      </c>
    </row>
    <row r="79" spans="1:15" s="22" customFormat="1" ht="38.25" customHeight="1" x14ac:dyDescent="0.25">
      <c r="A79" s="25">
        <v>17</v>
      </c>
      <c r="B79" s="26"/>
      <c r="C79" s="26" t="s">
        <v>78</v>
      </c>
      <c r="D79" s="26" t="s">
        <v>41</v>
      </c>
      <c r="E79" s="26" t="s">
        <v>31</v>
      </c>
      <c r="F79" s="26">
        <v>1611</v>
      </c>
      <c r="G79" s="26">
        <v>12</v>
      </c>
      <c r="H79" s="26">
        <f>G79*F79</f>
        <v>19332</v>
      </c>
      <c r="I79" s="26">
        <f t="shared" si="26"/>
        <v>2155.518</v>
      </c>
      <c r="J79" s="26">
        <f t="shared" si="27"/>
        <v>96.66</v>
      </c>
      <c r="K79" s="28">
        <f t="shared" si="28"/>
        <v>1610.3556000000001</v>
      </c>
      <c r="L79" s="26">
        <f t="shared" si="29"/>
        <v>1611</v>
      </c>
      <c r="M79" s="26">
        <f t="shared" si="30"/>
        <v>1611</v>
      </c>
      <c r="N79" s="26">
        <v>366</v>
      </c>
      <c r="O79" s="26">
        <f t="shared" si="25"/>
        <v>26782.533599999999</v>
      </c>
    </row>
    <row r="80" spans="1:15" s="22" customFormat="1" ht="36.75" customHeight="1" x14ac:dyDescent="0.25">
      <c r="A80" s="25">
        <v>18</v>
      </c>
      <c r="B80" s="26"/>
      <c r="C80" s="26" t="s">
        <v>74</v>
      </c>
      <c r="D80" s="26" t="s">
        <v>41</v>
      </c>
      <c r="E80" s="26" t="s">
        <v>99</v>
      </c>
      <c r="F80" s="26">
        <v>673</v>
      </c>
      <c r="G80" s="26">
        <v>5</v>
      </c>
      <c r="H80" s="26">
        <f>G80*F80</f>
        <v>3365</v>
      </c>
      <c r="I80" s="26">
        <f t="shared" si="26"/>
        <v>375.19749999999999</v>
      </c>
      <c r="J80" s="26">
        <f t="shared" si="27"/>
        <v>16.824999999999999</v>
      </c>
      <c r="K80" s="28">
        <f t="shared" si="28"/>
        <v>280.30450000000002</v>
      </c>
      <c r="L80" s="26">
        <f t="shared" si="29"/>
        <v>280.41666666666669</v>
      </c>
      <c r="M80" s="26">
        <f t="shared" si="30"/>
        <v>280.41666666666669</v>
      </c>
      <c r="N80" s="26">
        <f>366/12*10</f>
        <v>305</v>
      </c>
      <c r="O80" s="26">
        <f t="shared" si="25"/>
        <v>4903.1603333333333</v>
      </c>
    </row>
    <row r="81" spans="1:15" s="22" customFormat="1" ht="45" customHeight="1" x14ac:dyDescent="0.25">
      <c r="A81" s="25">
        <v>19</v>
      </c>
      <c r="B81" s="26"/>
      <c r="C81" s="26" t="s">
        <v>86</v>
      </c>
      <c r="D81" s="26" t="s">
        <v>48</v>
      </c>
      <c r="E81" s="26" t="s">
        <v>31</v>
      </c>
      <c r="F81" s="26">
        <v>1611</v>
      </c>
      <c r="G81" s="26">
        <v>6</v>
      </c>
      <c r="H81" s="26">
        <f>G81*F81</f>
        <v>9666</v>
      </c>
      <c r="I81" s="26">
        <f t="shared" si="26"/>
        <v>1077.759</v>
      </c>
      <c r="J81" s="26">
        <f t="shared" si="27"/>
        <v>48.33</v>
      </c>
      <c r="K81" s="28">
        <f t="shared" si="28"/>
        <v>805.17780000000005</v>
      </c>
      <c r="L81" s="26">
        <f t="shared" si="29"/>
        <v>805.5</v>
      </c>
      <c r="M81" s="26">
        <f t="shared" si="30"/>
        <v>805.5</v>
      </c>
      <c r="N81" s="26">
        <f t="shared" si="31"/>
        <v>335.5</v>
      </c>
      <c r="O81" s="26">
        <f t="shared" si="25"/>
        <v>13543.766799999999</v>
      </c>
    </row>
    <row r="82" spans="1:15" s="22" customFormat="1" ht="36" customHeight="1" x14ac:dyDescent="0.25">
      <c r="A82" s="25">
        <v>20</v>
      </c>
      <c r="B82" s="26"/>
      <c r="C82" s="26" t="s">
        <v>79</v>
      </c>
      <c r="D82" s="26" t="s">
        <v>48</v>
      </c>
      <c r="E82" s="26" t="s">
        <v>30</v>
      </c>
      <c r="F82" s="26">
        <v>1285</v>
      </c>
      <c r="G82" s="26">
        <v>3</v>
      </c>
      <c r="H82" s="26">
        <f>G82*F82</f>
        <v>3855</v>
      </c>
      <c r="I82" s="26">
        <f t="shared" si="26"/>
        <v>429.83249999999998</v>
      </c>
      <c r="J82" s="26">
        <f t="shared" si="27"/>
        <v>19.275000000000002</v>
      </c>
      <c r="K82" s="28">
        <f t="shared" si="28"/>
        <v>321.12149999999997</v>
      </c>
      <c r="L82" s="26">
        <f t="shared" si="29"/>
        <v>321.25</v>
      </c>
      <c r="M82" s="26">
        <f t="shared" si="30"/>
        <v>321.25</v>
      </c>
      <c r="N82" s="26">
        <f>366/12*8</f>
        <v>244</v>
      </c>
      <c r="O82" s="26">
        <f t="shared" si="25"/>
        <v>5511.7290000000003</v>
      </c>
    </row>
    <row r="83" spans="1:15" s="22" customFormat="1" ht="36.75" customHeight="1" x14ac:dyDescent="0.25">
      <c r="A83" s="25">
        <v>21</v>
      </c>
      <c r="B83" s="26"/>
      <c r="C83" s="26" t="s">
        <v>87</v>
      </c>
      <c r="D83" s="26" t="s">
        <v>48</v>
      </c>
      <c r="E83" s="26" t="s">
        <v>38</v>
      </c>
      <c r="F83" s="26">
        <v>1100</v>
      </c>
      <c r="G83" s="26">
        <v>6</v>
      </c>
      <c r="H83" s="26">
        <f>G83*F83</f>
        <v>6600</v>
      </c>
      <c r="I83" s="26">
        <f t="shared" si="26"/>
        <v>735.9</v>
      </c>
      <c r="J83" s="26">
        <f t="shared" si="27"/>
        <v>33</v>
      </c>
      <c r="K83" s="28">
        <f t="shared" si="28"/>
        <v>549.78</v>
      </c>
      <c r="L83" s="26">
        <f t="shared" si="29"/>
        <v>550</v>
      </c>
      <c r="M83" s="26">
        <f t="shared" si="30"/>
        <v>550</v>
      </c>
      <c r="N83" s="26">
        <f t="shared" si="31"/>
        <v>335.5</v>
      </c>
      <c r="O83" s="26">
        <f t="shared" si="25"/>
        <v>9354.18</v>
      </c>
    </row>
    <row r="84" spans="1:15" s="22" customFormat="1" ht="38.25" customHeight="1" x14ac:dyDescent="0.25">
      <c r="A84" s="25">
        <v>22</v>
      </c>
      <c r="B84" s="40"/>
      <c r="C84" s="26" t="s">
        <v>69</v>
      </c>
      <c r="D84" s="26" t="s">
        <v>48</v>
      </c>
      <c r="E84" s="26" t="s">
        <v>31</v>
      </c>
      <c r="F84" s="26">
        <v>1611</v>
      </c>
      <c r="G84" s="26">
        <v>6</v>
      </c>
      <c r="H84" s="26">
        <f>G84*F84</f>
        <v>9666</v>
      </c>
      <c r="I84" s="26">
        <f t="shared" si="26"/>
        <v>1077.759</v>
      </c>
      <c r="J84" s="26">
        <f t="shared" si="27"/>
        <v>48.33</v>
      </c>
      <c r="K84" s="28">
        <f t="shared" si="28"/>
        <v>805.17780000000005</v>
      </c>
      <c r="L84" s="26">
        <f t="shared" si="29"/>
        <v>805.5</v>
      </c>
      <c r="M84" s="26">
        <f t="shared" si="30"/>
        <v>805.5</v>
      </c>
      <c r="N84" s="26">
        <f t="shared" si="31"/>
        <v>335.5</v>
      </c>
      <c r="O84" s="26">
        <f t="shared" si="25"/>
        <v>13543.766799999999</v>
      </c>
    </row>
    <row r="85" spans="1:15" s="22" customFormat="1" ht="34.5" customHeight="1" x14ac:dyDescent="0.25">
      <c r="A85" s="25">
        <v>23</v>
      </c>
      <c r="B85" s="26"/>
      <c r="C85" s="26" t="s">
        <v>80</v>
      </c>
      <c r="D85" s="26" t="s">
        <v>48</v>
      </c>
      <c r="E85" s="26" t="s">
        <v>33</v>
      </c>
      <c r="F85" s="26">
        <v>735</v>
      </c>
      <c r="G85" s="26">
        <v>6</v>
      </c>
      <c r="H85" s="26">
        <f>G85*F85</f>
        <v>4410</v>
      </c>
      <c r="I85" s="26">
        <f t="shared" si="26"/>
        <v>491.71500000000003</v>
      </c>
      <c r="J85" s="26">
        <f t="shared" si="27"/>
        <v>22.05</v>
      </c>
      <c r="K85" s="28">
        <f t="shared" si="28"/>
        <v>367.35300000000001</v>
      </c>
      <c r="L85" s="26">
        <f t="shared" si="29"/>
        <v>367.5</v>
      </c>
      <c r="M85" s="26">
        <f t="shared" si="30"/>
        <v>367.5</v>
      </c>
      <c r="N85" s="26">
        <f t="shared" si="31"/>
        <v>335.5</v>
      </c>
      <c r="O85" s="26">
        <f t="shared" si="25"/>
        <v>6361.6180000000004</v>
      </c>
    </row>
    <row r="86" spans="1:15" s="22" customFormat="1" ht="44.25" customHeight="1" x14ac:dyDescent="0.25">
      <c r="A86" s="25">
        <v>24</v>
      </c>
      <c r="B86" s="26"/>
      <c r="C86" s="26" t="s">
        <v>105</v>
      </c>
      <c r="D86" s="26" t="s">
        <v>48</v>
      </c>
      <c r="E86" s="26" t="s">
        <v>33</v>
      </c>
      <c r="F86" s="26">
        <v>735</v>
      </c>
      <c r="G86" s="26">
        <v>6</v>
      </c>
      <c r="H86" s="26">
        <f>G86*F86</f>
        <v>4410</v>
      </c>
      <c r="I86" s="26">
        <f t="shared" si="26"/>
        <v>491.71500000000003</v>
      </c>
      <c r="J86" s="26">
        <f t="shared" si="27"/>
        <v>22.05</v>
      </c>
      <c r="K86" s="28">
        <f t="shared" si="28"/>
        <v>367.35300000000001</v>
      </c>
      <c r="L86" s="26">
        <f t="shared" si="29"/>
        <v>367.5</v>
      </c>
      <c r="M86" s="26">
        <f t="shared" si="30"/>
        <v>367.5</v>
      </c>
      <c r="N86" s="26">
        <f>366/12*9</f>
        <v>274.5</v>
      </c>
      <c r="O86" s="26">
        <f t="shared" si="25"/>
        <v>6300.6180000000004</v>
      </c>
    </row>
    <row r="87" spans="1:15" s="22" customFormat="1" ht="35.25" customHeight="1" x14ac:dyDescent="0.25">
      <c r="A87" s="25">
        <v>25</v>
      </c>
      <c r="B87" s="26"/>
      <c r="C87" s="26" t="s">
        <v>81</v>
      </c>
      <c r="D87" s="26" t="s">
        <v>48</v>
      </c>
      <c r="E87" s="26" t="s">
        <v>33</v>
      </c>
      <c r="F87" s="26">
        <v>735</v>
      </c>
      <c r="G87" s="26">
        <v>6</v>
      </c>
      <c r="H87" s="26">
        <f>G87*F87</f>
        <v>4410</v>
      </c>
      <c r="I87" s="26">
        <f t="shared" si="26"/>
        <v>491.71500000000003</v>
      </c>
      <c r="J87" s="26">
        <f t="shared" si="27"/>
        <v>22.05</v>
      </c>
      <c r="K87" s="28">
        <f t="shared" si="28"/>
        <v>367.35300000000001</v>
      </c>
      <c r="L87" s="26">
        <f t="shared" si="29"/>
        <v>367.5</v>
      </c>
      <c r="M87" s="26">
        <f t="shared" si="30"/>
        <v>367.5</v>
      </c>
      <c r="N87" s="26">
        <f t="shared" si="31"/>
        <v>335.5</v>
      </c>
      <c r="O87" s="26">
        <f t="shared" si="25"/>
        <v>6361.6180000000004</v>
      </c>
    </row>
    <row r="88" spans="1:15" s="21" customFormat="1" x14ac:dyDescent="0.25">
      <c r="A88" s="18">
        <v>25</v>
      </c>
      <c r="B88" s="114" t="s">
        <v>2</v>
      </c>
      <c r="C88" s="114"/>
      <c r="D88" s="114"/>
      <c r="E88" s="114"/>
      <c r="F88" s="114"/>
      <c r="G88" s="114"/>
      <c r="H88" s="92">
        <f>SUM(H63:H87)</f>
        <v>180753.45</v>
      </c>
      <c r="I88" s="92">
        <f>SUM(I63:I87)</f>
        <v>20154.009675000005</v>
      </c>
      <c r="J88" s="92">
        <f t="shared" ref="J88:O88" si="32">SUM(J63:J87)</f>
        <v>903.76724999999999</v>
      </c>
      <c r="K88" s="92">
        <f t="shared" si="32"/>
        <v>15056.762384999996</v>
      </c>
      <c r="L88" s="92">
        <f t="shared" si="32"/>
        <v>15062.7875</v>
      </c>
      <c r="M88" s="92">
        <f t="shared" si="32"/>
        <v>15062.7875</v>
      </c>
      <c r="N88" s="92">
        <f t="shared" si="32"/>
        <v>7991</v>
      </c>
      <c r="O88" s="92">
        <f t="shared" si="32"/>
        <v>254984.56430999999</v>
      </c>
    </row>
    <row r="89" spans="1:15" s="46" customFormat="1" x14ac:dyDescent="0.25">
      <c r="A89" s="115" t="s">
        <v>92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</row>
    <row r="90" spans="1:15" ht="57.75" customHeight="1" x14ac:dyDescent="0.25">
      <c r="A90" s="17" t="s">
        <v>5</v>
      </c>
      <c r="B90" s="94" t="s">
        <v>6</v>
      </c>
      <c r="C90" s="116" t="s">
        <v>7</v>
      </c>
      <c r="D90" s="116"/>
      <c r="E90" s="93" t="s">
        <v>24</v>
      </c>
      <c r="F90" s="94" t="s">
        <v>94</v>
      </c>
      <c r="G90" s="99" t="s">
        <v>9</v>
      </c>
      <c r="H90" s="93" t="s">
        <v>54</v>
      </c>
      <c r="I90" s="93" t="s">
        <v>43</v>
      </c>
      <c r="J90" s="93" t="s">
        <v>43</v>
      </c>
      <c r="K90" s="93" t="s">
        <v>43</v>
      </c>
      <c r="L90" s="93" t="s">
        <v>43</v>
      </c>
      <c r="M90" s="93" t="s">
        <v>43</v>
      </c>
      <c r="N90" s="93" t="s">
        <v>95</v>
      </c>
      <c r="O90" s="93" t="s">
        <v>96</v>
      </c>
    </row>
    <row r="91" spans="1:15" ht="34.5" customHeight="1" x14ac:dyDescent="0.25">
      <c r="A91" s="14">
        <v>1</v>
      </c>
      <c r="B91" s="26"/>
      <c r="C91" s="13" t="s">
        <v>90</v>
      </c>
      <c r="D91" s="13" t="s">
        <v>21</v>
      </c>
      <c r="E91" s="13" t="s">
        <v>31</v>
      </c>
      <c r="F91" s="26">
        <v>1611</v>
      </c>
      <c r="G91" s="13">
        <v>5.9</v>
      </c>
      <c r="H91" s="13">
        <f>G91*F91</f>
        <v>9504.9000000000015</v>
      </c>
      <c r="I91" s="93" t="s">
        <v>43</v>
      </c>
      <c r="J91" s="93" t="s">
        <v>43</v>
      </c>
      <c r="K91" s="93" t="s">
        <v>43</v>
      </c>
      <c r="L91" s="93" t="s">
        <v>43</v>
      </c>
      <c r="M91" s="93" t="s">
        <v>43</v>
      </c>
      <c r="N91" s="13">
        <f>H91*12%</f>
        <v>1140.5880000000002</v>
      </c>
      <c r="O91" s="13">
        <f>H91+N91</f>
        <v>10645.488000000001</v>
      </c>
    </row>
    <row r="92" spans="1:15" s="19" customFormat="1" ht="44.25" customHeight="1" x14ac:dyDescent="0.25">
      <c r="A92" s="14">
        <v>2</v>
      </c>
      <c r="B92" s="26"/>
      <c r="C92" s="20" t="s">
        <v>93</v>
      </c>
      <c r="D92" s="13" t="s">
        <v>21</v>
      </c>
      <c r="E92" s="13" t="s">
        <v>37</v>
      </c>
      <c r="F92" s="26">
        <v>1411</v>
      </c>
      <c r="G92" s="13">
        <v>3.9</v>
      </c>
      <c r="H92" s="13">
        <f>F92*G92</f>
        <v>5502.9</v>
      </c>
      <c r="I92" s="93" t="s">
        <v>43</v>
      </c>
      <c r="J92" s="93" t="s">
        <v>43</v>
      </c>
      <c r="K92" s="93" t="s">
        <v>43</v>
      </c>
      <c r="L92" s="93" t="s">
        <v>43</v>
      </c>
      <c r="M92" s="93" t="s">
        <v>43</v>
      </c>
      <c r="N92" s="13">
        <f>H92*12%</f>
        <v>660.34799999999996</v>
      </c>
      <c r="O92" s="13">
        <f>H92+N92</f>
        <v>6163.2479999999996</v>
      </c>
    </row>
    <row r="93" spans="1:15" s="19" customFormat="1" ht="81" customHeight="1" x14ac:dyDescent="0.25">
      <c r="A93" s="18">
        <v>2</v>
      </c>
      <c r="B93" s="114" t="s">
        <v>2</v>
      </c>
      <c r="C93" s="114"/>
      <c r="D93" s="114"/>
      <c r="E93" s="114"/>
      <c r="F93" s="114"/>
      <c r="G93" s="114"/>
      <c r="H93" s="92">
        <f>SUM(H91:H92)</f>
        <v>15007.800000000001</v>
      </c>
      <c r="I93" s="93" t="s">
        <v>43</v>
      </c>
      <c r="J93" s="93" t="s">
        <v>43</v>
      </c>
      <c r="K93" s="93" t="s">
        <v>43</v>
      </c>
      <c r="L93" s="93" t="s">
        <v>43</v>
      </c>
      <c r="M93" s="93" t="s">
        <v>43</v>
      </c>
      <c r="N93" s="92">
        <f>SUM(N91:N92)</f>
        <v>1800.9360000000001</v>
      </c>
      <c r="O93" s="92">
        <f>SUM(O91:O92)</f>
        <v>16808.736000000001</v>
      </c>
    </row>
    <row r="94" spans="1:15" s="21" customFormat="1" x14ac:dyDescent="0.25">
      <c r="A94" s="117" t="s">
        <v>85</v>
      </c>
      <c r="B94" s="117"/>
      <c r="C94" s="117"/>
      <c r="D94" s="1"/>
      <c r="E94" s="1"/>
      <c r="F94" s="35"/>
      <c r="G94" s="1"/>
      <c r="H94" s="1"/>
      <c r="I94" s="1"/>
      <c r="J94" s="1"/>
      <c r="K94" s="2"/>
      <c r="L94" s="2"/>
      <c r="M94" s="1"/>
      <c r="N94" s="1"/>
      <c r="O94" s="1"/>
    </row>
    <row r="95" spans="1:15" ht="15.75" customHeight="1" x14ac:dyDescent="0.25">
      <c r="A95" s="117"/>
      <c r="B95" s="117"/>
      <c r="C95" s="117"/>
      <c r="D95" s="1"/>
      <c r="E95" s="1"/>
      <c r="F95" s="35"/>
      <c r="G95" s="1"/>
      <c r="H95" s="1"/>
      <c r="I95" s="1"/>
      <c r="J95" s="1"/>
      <c r="K95" s="2"/>
      <c r="L95" s="2"/>
      <c r="M95" s="1"/>
      <c r="N95" s="1"/>
      <c r="O95" s="1"/>
    </row>
    <row r="96" spans="1:15" ht="15.75" customHeight="1" x14ac:dyDescent="0.25">
      <c r="A96" s="91"/>
      <c r="B96" s="96"/>
      <c r="C96" s="91"/>
      <c r="D96" s="1"/>
      <c r="E96" s="1"/>
      <c r="F96" s="35"/>
      <c r="G96" s="1"/>
      <c r="H96" s="1"/>
      <c r="I96" s="1"/>
      <c r="J96" s="1"/>
      <c r="K96" s="2"/>
      <c r="L96" s="2"/>
      <c r="M96" s="1"/>
      <c r="N96" s="1"/>
      <c r="O96" s="1"/>
    </row>
    <row r="97" spans="1:15" ht="15.75" customHeight="1" thickBot="1" x14ac:dyDescent="0.3">
      <c r="A97" s="91"/>
      <c r="B97" s="96"/>
      <c r="C97" s="91"/>
      <c r="D97" s="118"/>
      <c r="E97" s="118"/>
      <c r="F97" s="118"/>
      <c r="G97" s="1"/>
      <c r="H97" s="1"/>
      <c r="I97" s="1"/>
      <c r="J97" s="1"/>
      <c r="K97" s="2"/>
      <c r="L97" s="2"/>
      <c r="M97" s="1"/>
      <c r="N97" s="1"/>
      <c r="O97" s="1"/>
    </row>
    <row r="98" spans="1:15" ht="15.75" customHeight="1" thickBot="1" x14ac:dyDescent="0.3">
      <c r="D98" s="110" t="s">
        <v>40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2"/>
    </row>
    <row r="99" spans="1:15" ht="18" customHeight="1" thickBot="1" x14ac:dyDescent="0.3">
      <c r="D99" s="125" t="s">
        <v>83</v>
      </c>
      <c r="E99" s="126"/>
      <c r="F99" s="127"/>
      <c r="G99" s="55" t="s">
        <v>82</v>
      </c>
      <c r="H99" s="56" t="s">
        <v>54</v>
      </c>
      <c r="I99" s="56" t="s">
        <v>10</v>
      </c>
      <c r="J99" s="56" t="s">
        <v>84</v>
      </c>
      <c r="K99" s="57" t="s">
        <v>12</v>
      </c>
      <c r="L99" s="56" t="s">
        <v>26</v>
      </c>
      <c r="M99" s="56" t="s">
        <v>14</v>
      </c>
      <c r="N99" s="56" t="s">
        <v>27</v>
      </c>
      <c r="O99" s="58" t="s">
        <v>16</v>
      </c>
    </row>
    <row r="100" spans="1:15" x14ac:dyDescent="0.25">
      <c r="D100" s="119" t="s">
        <v>1</v>
      </c>
      <c r="E100" s="120"/>
      <c r="F100" s="121"/>
      <c r="G100" s="42">
        <v>6</v>
      </c>
      <c r="H100" s="7">
        <f t="shared" ref="H100:O100" si="33">H12</f>
        <v>43056</v>
      </c>
      <c r="I100" s="7">
        <f t="shared" si="33"/>
        <v>4800.7439999999997</v>
      </c>
      <c r="J100" s="7">
        <f t="shared" si="33"/>
        <v>430.56</v>
      </c>
      <c r="K100" s="8">
        <f t="shared" si="33"/>
        <v>3586.5648000000001</v>
      </c>
      <c r="L100" s="7">
        <f t="shared" si="33"/>
        <v>3588</v>
      </c>
      <c r="M100" s="8">
        <f t="shared" si="33"/>
        <v>0</v>
      </c>
      <c r="N100" s="7">
        <f t="shared" si="33"/>
        <v>2196</v>
      </c>
      <c r="O100" s="9">
        <f t="shared" si="33"/>
        <v>57657.868800000004</v>
      </c>
    </row>
    <row r="101" spans="1:15" ht="21.75" customHeight="1" x14ac:dyDescent="0.25">
      <c r="D101" s="122" t="s">
        <v>46</v>
      </c>
      <c r="E101" s="123"/>
      <c r="F101" s="124"/>
      <c r="G101" s="43">
        <v>8</v>
      </c>
      <c r="H101" s="15">
        <f t="shared" ref="H101:O101" si="34">H60</f>
        <v>129960</v>
      </c>
      <c r="I101" s="15">
        <f t="shared" si="34"/>
        <v>14490.539999999999</v>
      </c>
      <c r="J101" s="15">
        <f t="shared" si="34"/>
        <v>649.79999999999995</v>
      </c>
      <c r="K101" s="16">
        <f t="shared" si="34"/>
        <v>10825.668000000001</v>
      </c>
      <c r="L101" s="15">
        <f t="shared" si="34"/>
        <v>10830</v>
      </c>
      <c r="M101" s="16">
        <f t="shared" si="34"/>
        <v>0</v>
      </c>
      <c r="N101" s="15">
        <f t="shared" si="34"/>
        <v>2928</v>
      </c>
      <c r="O101" s="10">
        <f t="shared" si="34"/>
        <v>169684.008</v>
      </c>
    </row>
    <row r="102" spans="1:15" ht="23.25" customHeight="1" x14ac:dyDescent="0.25">
      <c r="D102" s="122" t="s">
        <v>45</v>
      </c>
      <c r="E102" s="123"/>
      <c r="F102" s="124"/>
      <c r="G102" s="43">
        <v>5</v>
      </c>
      <c r="H102" s="15">
        <f t="shared" ref="H102:O102" si="35">H48</f>
        <v>139368</v>
      </c>
      <c r="I102" s="15">
        <f t="shared" si="35"/>
        <v>15539.532000000001</v>
      </c>
      <c r="J102" s="15">
        <f t="shared" si="35"/>
        <v>696.83999999999992</v>
      </c>
      <c r="K102" s="16">
        <f t="shared" si="35"/>
        <v>11609.3544</v>
      </c>
      <c r="L102" s="15">
        <f t="shared" si="35"/>
        <v>11614</v>
      </c>
      <c r="M102" s="16">
        <f t="shared" si="35"/>
        <v>11614</v>
      </c>
      <c r="N102" s="15">
        <f t="shared" si="35"/>
        <v>1830</v>
      </c>
      <c r="O102" s="10">
        <f t="shared" si="35"/>
        <v>192271.72639999999</v>
      </c>
    </row>
    <row r="103" spans="1:15" ht="21" customHeight="1" thickBot="1" x14ac:dyDescent="0.3">
      <c r="D103" s="133" t="s">
        <v>2</v>
      </c>
      <c r="E103" s="134"/>
      <c r="F103" s="134"/>
      <c r="G103" s="45">
        <f>SUM(G100:G102)</f>
        <v>19</v>
      </c>
      <c r="H103" s="59">
        <f>SUM(H100:H102)</f>
        <v>312384</v>
      </c>
      <c r="I103" s="59">
        <f t="shared" ref="I103:O103" si="36">SUM(I100:I102)</f>
        <v>34830.815999999999</v>
      </c>
      <c r="J103" s="59">
        <f t="shared" si="36"/>
        <v>1777.1999999999998</v>
      </c>
      <c r="K103" s="59">
        <f t="shared" si="36"/>
        <v>26021.587200000002</v>
      </c>
      <c r="L103" s="59">
        <f t="shared" si="36"/>
        <v>26032</v>
      </c>
      <c r="M103" s="59">
        <f t="shared" si="36"/>
        <v>11614</v>
      </c>
      <c r="N103" s="59">
        <f t="shared" si="36"/>
        <v>6954</v>
      </c>
      <c r="O103" s="86">
        <f t="shared" si="36"/>
        <v>419613.60320000001</v>
      </c>
    </row>
    <row r="104" spans="1:15" ht="24.75" customHeight="1" thickBot="1" x14ac:dyDescent="0.3">
      <c r="D104" s="1"/>
      <c r="E104" s="1"/>
      <c r="F104" s="35"/>
      <c r="G104" s="12"/>
      <c r="H104" s="67"/>
      <c r="I104" s="68"/>
      <c r="J104" s="68"/>
      <c r="K104" s="68"/>
      <c r="L104" s="68"/>
      <c r="M104" s="66"/>
      <c r="N104" s="68"/>
      <c r="O104" s="68"/>
    </row>
    <row r="105" spans="1:15" ht="14.25" customHeight="1" x14ac:dyDescent="0.25">
      <c r="D105" s="128" t="s">
        <v>83</v>
      </c>
      <c r="E105" s="129"/>
      <c r="F105" s="129"/>
      <c r="G105" s="97" t="s">
        <v>82</v>
      </c>
      <c r="H105" s="97" t="s">
        <v>94</v>
      </c>
      <c r="I105" s="97" t="s">
        <v>10</v>
      </c>
      <c r="J105" s="97" t="s">
        <v>84</v>
      </c>
      <c r="K105" s="69" t="s">
        <v>12</v>
      </c>
      <c r="L105" s="97" t="s">
        <v>26</v>
      </c>
      <c r="M105" s="97" t="s">
        <v>14</v>
      </c>
      <c r="N105" s="97" t="s">
        <v>27</v>
      </c>
      <c r="O105" s="70" t="s">
        <v>96</v>
      </c>
    </row>
    <row r="106" spans="1:15" x14ac:dyDescent="0.25">
      <c r="D106" s="122" t="s">
        <v>44</v>
      </c>
      <c r="E106" s="123"/>
      <c r="F106" s="123"/>
      <c r="G106" s="17">
        <f>A34</f>
        <v>19</v>
      </c>
      <c r="H106" s="53">
        <f t="shared" ref="H106:O106" si="37">H34</f>
        <v>45276.869999999995</v>
      </c>
      <c r="I106" s="53">
        <f t="shared" si="37"/>
        <v>5048.371005</v>
      </c>
      <c r="J106" s="53">
        <f t="shared" si="37"/>
        <v>226.3843500000001</v>
      </c>
      <c r="K106" s="54">
        <f t="shared" si="37"/>
        <v>3771.5632709999982</v>
      </c>
      <c r="L106" s="53">
        <f t="shared" si="37"/>
        <v>3773.0725000000007</v>
      </c>
      <c r="M106" s="53">
        <f t="shared" si="37"/>
        <v>3773.0725000000007</v>
      </c>
      <c r="N106" s="53">
        <f t="shared" si="37"/>
        <v>2404.3149999999996</v>
      </c>
      <c r="O106" s="85">
        <f t="shared" si="37"/>
        <v>64273.648626000002</v>
      </c>
    </row>
    <row r="107" spans="1:15" ht="15" customHeight="1" thickBot="1" x14ac:dyDescent="0.3">
      <c r="D107" s="133" t="s">
        <v>2</v>
      </c>
      <c r="E107" s="134"/>
      <c r="F107" s="134"/>
      <c r="G107" s="71"/>
      <c r="H107" s="72"/>
      <c r="I107" s="72"/>
      <c r="J107" s="72"/>
      <c r="K107" s="11"/>
      <c r="L107" s="72"/>
      <c r="M107" s="72"/>
      <c r="N107" s="72"/>
      <c r="O107" s="73"/>
    </row>
    <row r="108" spans="1:15" ht="15.75" thickBot="1" x14ac:dyDescent="0.3">
      <c r="D108" s="64"/>
      <c r="E108" s="64"/>
      <c r="F108" s="90"/>
      <c r="G108" s="61"/>
      <c r="H108" s="62"/>
      <c r="I108" s="62"/>
      <c r="J108" s="62"/>
      <c r="K108" s="63"/>
      <c r="L108" s="62"/>
      <c r="M108" s="62"/>
      <c r="N108" s="62"/>
      <c r="O108" s="62"/>
    </row>
    <row r="109" spans="1:15" ht="48" x14ac:dyDescent="0.25">
      <c r="D109" s="128" t="s">
        <v>83</v>
      </c>
      <c r="E109" s="129"/>
      <c r="F109" s="129"/>
      <c r="G109" s="97" t="s">
        <v>82</v>
      </c>
      <c r="H109" s="97" t="s">
        <v>94</v>
      </c>
      <c r="I109" s="97" t="s">
        <v>10</v>
      </c>
      <c r="J109" s="97" t="s">
        <v>84</v>
      </c>
      <c r="K109" s="69" t="s">
        <v>12</v>
      </c>
      <c r="L109" s="97" t="s">
        <v>26</v>
      </c>
      <c r="M109" s="97" t="s">
        <v>14</v>
      </c>
      <c r="N109" s="97" t="s">
        <v>27</v>
      </c>
      <c r="O109" s="70" t="s">
        <v>96</v>
      </c>
    </row>
    <row r="110" spans="1:15" x14ac:dyDescent="0.25">
      <c r="D110" s="122" t="s">
        <v>47</v>
      </c>
      <c r="E110" s="123"/>
      <c r="F110" s="123"/>
      <c r="G110" s="17">
        <f>A88</f>
        <v>25</v>
      </c>
      <c r="H110" s="16">
        <f t="shared" ref="H110:O110" si="38">H88</f>
        <v>180753.45</v>
      </c>
      <c r="I110" s="16">
        <f t="shared" si="38"/>
        <v>20154.009675000005</v>
      </c>
      <c r="J110" s="16">
        <f t="shared" si="38"/>
        <v>903.76724999999999</v>
      </c>
      <c r="K110" s="16">
        <f t="shared" si="38"/>
        <v>15056.762384999996</v>
      </c>
      <c r="L110" s="16">
        <f t="shared" si="38"/>
        <v>15062.7875</v>
      </c>
      <c r="M110" s="41">
        <f t="shared" si="38"/>
        <v>15062.7875</v>
      </c>
      <c r="N110" s="41">
        <f t="shared" si="38"/>
        <v>7991</v>
      </c>
      <c r="O110" s="44">
        <f t="shared" si="38"/>
        <v>254984.56430999999</v>
      </c>
    </row>
    <row r="111" spans="1:15" ht="15" customHeight="1" thickBot="1" x14ac:dyDescent="0.3">
      <c r="D111" s="133" t="s">
        <v>2</v>
      </c>
      <c r="E111" s="134"/>
      <c r="F111" s="134"/>
      <c r="G111" s="71"/>
      <c r="H111" s="60">
        <f>SUM(H110)</f>
        <v>180753.45</v>
      </c>
      <c r="I111" s="60">
        <f t="shared" ref="I111:O111" si="39">SUM(I110)</f>
        <v>20154.009675000005</v>
      </c>
      <c r="J111" s="60">
        <f t="shared" si="39"/>
        <v>903.76724999999999</v>
      </c>
      <c r="K111" s="60">
        <f t="shared" si="39"/>
        <v>15056.762384999996</v>
      </c>
      <c r="L111" s="60">
        <f t="shared" si="39"/>
        <v>15062.7875</v>
      </c>
      <c r="M111" s="60">
        <f t="shared" si="39"/>
        <v>15062.7875</v>
      </c>
      <c r="N111" s="60">
        <f t="shared" si="39"/>
        <v>7991</v>
      </c>
      <c r="O111" s="60">
        <f t="shared" si="39"/>
        <v>254984.56430999999</v>
      </c>
    </row>
    <row r="112" spans="1:15" ht="15.75" thickBot="1" x14ac:dyDescent="0.3">
      <c r="D112" s="64"/>
      <c r="E112" s="64"/>
      <c r="F112" s="90"/>
      <c r="G112" s="61"/>
      <c r="H112" s="63"/>
      <c r="I112" s="63"/>
      <c r="J112" s="63"/>
      <c r="K112" s="63"/>
      <c r="L112" s="63"/>
      <c r="M112" s="65"/>
      <c r="N112" s="65"/>
      <c r="O112" s="65"/>
    </row>
    <row r="113" spans="4:16" x14ac:dyDescent="0.25">
      <c r="D113" s="128" t="s">
        <v>83</v>
      </c>
      <c r="E113" s="129"/>
      <c r="F113" s="129"/>
      <c r="G113" s="97" t="s">
        <v>82</v>
      </c>
      <c r="H113" s="97" t="s">
        <v>94</v>
      </c>
      <c r="I113" s="97"/>
      <c r="J113" s="77"/>
      <c r="K113" s="97"/>
      <c r="L113" s="97"/>
      <c r="M113" s="97"/>
      <c r="N113" s="82">
        <v>0.12</v>
      </c>
      <c r="O113" s="70" t="s">
        <v>96</v>
      </c>
      <c r="P113" s="50"/>
    </row>
    <row r="114" spans="4:16" ht="15" customHeight="1" x14ac:dyDescent="0.25">
      <c r="D114" s="122" t="s">
        <v>92</v>
      </c>
      <c r="E114" s="123"/>
      <c r="F114" s="123"/>
      <c r="G114" s="17">
        <f>A93</f>
        <v>2</v>
      </c>
      <c r="H114" s="16">
        <f>H93</f>
        <v>15007.800000000001</v>
      </c>
      <c r="I114" s="16"/>
      <c r="J114" s="16"/>
      <c r="K114" s="16"/>
      <c r="L114" s="16"/>
      <c r="M114" s="75"/>
      <c r="N114" s="75">
        <f>N93</f>
        <v>1800.9360000000001</v>
      </c>
      <c r="O114" s="44">
        <f>O93</f>
        <v>16808.736000000001</v>
      </c>
      <c r="P114" s="1" t="s">
        <v>43</v>
      </c>
    </row>
    <row r="115" spans="4:16" ht="15" customHeight="1" thickBot="1" x14ac:dyDescent="0.3">
      <c r="D115" s="133" t="s">
        <v>2</v>
      </c>
      <c r="E115" s="134"/>
      <c r="F115" s="134"/>
      <c r="G115" s="74"/>
      <c r="H115" s="83">
        <f>SUM(H114)</f>
        <v>15007.800000000001</v>
      </c>
      <c r="I115" s="83"/>
      <c r="J115" s="83"/>
      <c r="K115" s="84"/>
      <c r="L115" s="83"/>
      <c r="M115" s="83"/>
      <c r="N115" s="83">
        <f t="shared" ref="N115:O115" si="40">SUM(N114)</f>
        <v>1800.9360000000001</v>
      </c>
      <c r="O115" s="83">
        <f t="shared" si="40"/>
        <v>16808.736000000001</v>
      </c>
      <c r="P115" s="50"/>
    </row>
    <row r="116" spans="4:16" ht="15.75" thickBot="1" x14ac:dyDescent="0.3">
      <c r="P116" s="50"/>
    </row>
    <row r="117" spans="4:16" ht="54" x14ac:dyDescent="0.25">
      <c r="D117" s="128" t="s">
        <v>83</v>
      </c>
      <c r="E117" s="129"/>
      <c r="F117" s="129"/>
      <c r="G117" s="97" t="s">
        <v>123</v>
      </c>
      <c r="H117" s="52"/>
      <c r="I117" s="52"/>
      <c r="J117" s="52"/>
      <c r="K117" s="78" t="s">
        <v>49</v>
      </c>
      <c r="L117" s="79" t="s">
        <v>50</v>
      </c>
      <c r="M117" s="79" t="s">
        <v>51</v>
      </c>
      <c r="N117" s="79" t="s">
        <v>52</v>
      </c>
      <c r="O117" s="80" t="s">
        <v>53</v>
      </c>
      <c r="P117" s="50"/>
    </row>
    <row r="118" spans="4:16" x14ac:dyDescent="0.25">
      <c r="D118" s="130" t="s">
        <v>42</v>
      </c>
      <c r="E118" s="131"/>
      <c r="F118" s="132"/>
      <c r="G118" s="17">
        <v>6</v>
      </c>
      <c r="H118" s="87"/>
      <c r="I118" s="87"/>
      <c r="J118" s="87"/>
      <c r="K118" s="76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81" t="e">
        <f>#REF!</f>
        <v>#REF!</v>
      </c>
    </row>
    <row r="119" spans="4:16" ht="15" customHeight="1" thickBot="1" x14ac:dyDescent="0.3">
      <c r="D119" s="133" t="s">
        <v>2</v>
      </c>
      <c r="E119" s="134"/>
      <c r="F119" s="134"/>
      <c r="G119" s="74"/>
      <c r="H119" s="74"/>
      <c r="I119" s="74"/>
      <c r="J119" s="74"/>
      <c r="K119" s="84" t="e">
        <f>SUM(K118)</f>
        <v>#REF!</v>
      </c>
      <c r="L119" s="84" t="e">
        <f t="shared" ref="L119:O119" si="41">SUM(L118)</f>
        <v>#REF!</v>
      </c>
      <c r="M119" s="84" t="e">
        <f t="shared" si="41"/>
        <v>#REF!</v>
      </c>
      <c r="N119" s="84" t="e">
        <f t="shared" si="41"/>
        <v>#REF!</v>
      </c>
      <c r="O119" s="84" t="e">
        <f t="shared" si="41"/>
        <v>#REF!</v>
      </c>
    </row>
    <row r="120" spans="4:16" x14ac:dyDescent="0.25">
      <c r="D120" s="117" t="s">
        <v>85</v>
      </c>
      <c r="E120" s="117"/>
    </row>
    <row r="121" spans="4:16" x14ac:dyDescent="0.25">
      <c r="D121" s="117" t="s">
        <v>124</v>
      </c>
      <c r="E121" s="117"/>
      <c r="N121" s="88" t="s">
        <v>0</v>
      </c>
      <c r="O121" s="89" t="e">
        <f>O119+O115+O111+O106+O103</f>
        <v>#REF!</v>
      </c>
    </row>
  </sheetData>
  <sortState ref="B6:P11">
    <sortCondition ref="B6:B11"/>
  </sortState>
  <mergeCells count="49">
    <mergeCell ref="D102:F102"/>
    <mergeCell ref="D103:F103"/>
    <mergeCell ref="A94:C94"/>
    <mergeCell ref="D97:F97"/>
    <mergeCell ref="D121:E121"/>
    <mergeCell ref="D98:O98"/>
    <mergeCell ref="D99:F99"/>
    <mergeCell ref="D105:F105"/>
    <mergeCell ref="D109:F109"/>
    <mergeCell ref="D113:F113"/>
    <mergeCell ref="D115:F115"/>
    <mergeCell ref="D118:F118"/>
    <mergeCell ref="D119:F119"/>
    <mergeCell ref="D117:F117"/>
    <mergeCell ref="D120:E120"/>
    <mergeCell ref="D114:F114"/>
    <mergeCell ref="D100:F100"/>
    <mergeCell ref="D101:F101"/>
    <mergeCell ref="D106:F106"/>
    <mergeCell ref="D107:F107"/>
    <mergeCell ref="D110:F110"/>
    <mergeCell ref="D111:F111"/>
    <mergeCell ref="C50:D50"/>
    <mergeCell ref="B60:G60"/>
    <mergeCell ref="A61:O61"/>
    <mergeCell ref="C62:D62"/>
    <mergeCell ref="B88:G88"/>
    <mergeCell ref="A95:C95"/>
    <mergeCell ref="A89:O89"/>
    <mergeCell ref="C90:D90"/>
    <mergeCell ref="B93:G93"/>
    <mergeCell ref="A49:O49"/>
    <mergeCell ref="A13:O13"/>
    <mergeCell ref="C14:E14"/>
    <mergeCell ref="B34:G34"/>
    <mergeCell ref="A35:C35"/>
    <mergeCell ref="A36:B36"/>
    <mergeCell ref="A37:O37"/>
    <mergeCell ref="A38:O38"/>
    <mergeCell ref="A39:O39"/>
    <mergeCell ref="C40:D40"/>
    <mergeCell ref="A41:O41"/>
    <mergeCell ref="B48:G48"/>
    <mergeCell ref="B12:G12"/>
    <mergeCell ref="A1:O1"/>
    <mergeCell ref="A2:O2"/>
    <mergeCell ref="A3:O3"/>
    <mergeCell ref="C4:E4"/>
    <mergeCell ref="A5:O5"/>
  </mergeCells>
  <pageMargins left="0.7" right="0.7" top="0.75" bottom="0.75" header="0.3" footer="0.3"/>
  <pageSetup paperSize="256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DISTRIBUTIVO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PC</dc:creator>
  <cp:lastModifiedBy>usuario</cp:lastModifiedBy>
  <cp:lastPrinted>2016-04-18T20:10:45Z</cp:lastPrinted>
  <dcterms:created xsi:type="dcterms:W3CDTF">2014-09-10T13:17:27Z</dcterms:created>
  <dcterms:modified xsi:type="dcterms:W3CDTF">2016-04-29T17:29:56Z</dcterms:modified>
</cp:coreProperties>
</file>